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G:\14. EMPALME\PLAN DE ACCION AÑO 2025\INICIAL 2025\"/>
    </mc:Choice>
  </mc:AlternateContent>
  <xr:revisionPtr revIDLastSave="0" documentId="8_{04D44602-99A1-4600-82CD-7EA61F5A43E6}" xr6:coauthVersionLast="47" xr6:coauthVersionMax="47" xr10:uidLastSave="{00000000-0000-0000-0000-000000000000}"/>
  <bookViews>
    <workbookView xWindow="-108" yWindow="-108" windowWidth="19416" windowHeight="10296" firstSheet="5" activeTab="6" xr2:uid="{37D3A233-44AA-4026-BA82-76ED8142353E}"/>
  </bookViews>
  <sheets>
    <sheet name="MAPA DE RIESGO 2024" sheetId="8" r:id="rId1"/>
    <sheet name="GESTION DEL RIESGO " sheetId="1" r:id="rId2"/>
    <sheet name="RACIONALIZACION DE TRAMITES " sheetId="2" r:id="rId3"/>
    <sheet name="RENDICION DE CUENTAS " sheetId="3" r:id="rId4"/>
    <sheet name="MECANISMOS PARA MEJORAR LA ATEN" sheetId="4" r:id="rId5"/>
    <sheet name="TRANSPARENCIA Y ACCESO A LA INF" sheetId="6" r:id="rId6"/>
    <sheet name="INICIATIVAS ADICIONALES"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 i="4" l="1"/>
  <c r="P14" i="4"/>
  <c r="P11" i="4"/>
  <c r="P10" i="4"/>
  <c r="P9" i="4"/>
  <c r="P8" i="4"/>
  <c r="P7" i="4"/>
  <c r="P6" i="4"/>
  <c r="P25" i="3"/>
  <c r="AN92" i="8"/>
  <c r="AN91" i="8"/>
  <c r="O7" i="7"/>
  <c r="P8" i="6"/>
  <c r="P10" i="6"/>
  <c r="P6" i="6"/>
  <c r="P31" i="3"/>
  <c r="P34" i="3"/>
  <c r="P28" i="3"/>
  <c r="P13" i="3"/>
  <c r="P7" i="2"/>
  <c r="P10" i="1"/>
  <c r="P9" i="1"/>
  <c r="P8" i="1"/>
  <c r="P7" i="1"/>
  <c r="P6" i="1"/>
  <c r="Y41" i="8"/>
  <c r="AA41" i="8" s="1"/>
  <c r="AA25" i="8"/>
  <c r="AN97" i="8" l="1"/>
  <c r="P18" i="4" l="1"/>
  <c r="P12" i="6" l="1"/>
  <c r="P11" i="6"/>
  <c r="P9" i="6"/>
  <c r="P14" i="6" s="1"/>
  <c r="P7" i="6"/>
  <c r="O9" i="7"/>
  <c r="O6" i="7"/>
  <c r="P6" i="3"/>
  <c r="P17" i="3"/>
  <c r="P15" i="3"/>
  <c r="P9" i="3"/>
  <c r="P40" i="3"/>
  <c r="P9" i="2"/>
  <c r="P8" i="2"/>
  <c r="P6" i="2"/>
  <c r="P10" i="2" s="1"/>
  <c r="AJ91" i="8"/>
  <c r="Y86" i="8"/>
  <c r="AA86" i="8" s="1"/>
  <c r="Y39" i="8" l="1"/>
  <c r="AA39" i="8" s="1"/>
  <c r="W16" i="8"/>
  <c r="Y16" i="8" s="1"/>
  <c r="L6" i="1"/>
  <c r="N6" i="1" s="1"/>
  <c r="L7" i="2"/>
  <c r="N7" i="2" s="1"/>
  <c r="L12" i="6"/>
  <c r="N12" i="6" s="1"/>
  <c r="N34" i="3" l="1"/>
  <c r="N31" i="3"/>
  <c r="N28" i="3"/>
  <c r="N25" i="3"/>
  <c r="N21" i="3"/>
  <c r="N17" i="3"/>
  <c r="N13" i="3"/>
  <c r="N15" i="3"/>
  <c r="N6" i="3"/>
  <c r="AF91" i="8" l="1"/>
  <c r="AF97" i="8" s="1"/>
  <c r="W47" i="8"/>
  <c r="Y47" i="8" s="1"/>
  <c r="AA47" i="8" s="1"/>
  <c r="W59" i="8"/>
  <c r="Y59" i="8" s="1"/>
  <c r="W74" i="8"/>
  <c r="Y74" i="8" s="1"/>
  <c r="AA74" i="8" s="1"/>
  <c r="W72" i="8"/>
  <c r="Y72" i="8" s="1"/>
  <c r="AA72" i="8" s="1"/>
  <c r="W57" i="8"/>
  <c r="Y57" i="8" s="1"/>
  <c r="W53" i="8"/>
  <c r="Y53" i="8" s="1"/>
  <c r="W45" i="8"/>
  <c r="Y45" i="8" s="1"/>
  <c r="AA45" i="8" s="1"/>
  <c r="W24" i="8"/>
  <c r="Y24" i="8" s="1"/>
  <c r="AA24" i="8" s="1"/>
  <c r="W22" i="8"/>
  <c r="Y22" i="8" s="1"/>
  <c r="AA22" i="8" s="1"/>
  <c r="W19" i="8"/>
  <c r="Y19" i="8" s="1"/>
  <c r="AA19" i="8" s="1"/>
  <c r="W84" i="8"/>
  <c r="Y84" i="8" s="1"/>
  <c r="W83" i="8"/>
  <c r="Y83" i="8" s="1"/>
  <c r="AA83" i="8" s="1"/>
  <c r="W80" i="8"/>
  <c r="Y80" i="8" s="1"/>
  <c r="W76" i="8"/>
  <c r="Y76" i="8" s="1"/>
  <c r="AA76" i="8" s="1"/>
  <c r="W70" i="8"/>
  <c r="Y70" i="8" s="1"/>
  <c r="AA70" i="8" s="1"/>
  <c r="W66" i="8"/>
  <c r="Y66" i="8" s="1"/>
  <c r="W63" i="8"/>
  <c r="Y63" i="8" s="1"/>
  <c r="AA63" i="8" s="1"/>
  <c r="W51" i="8"/>
  <c r="Y51" i="8" s="1"/>
  <c r="AA51" i="8" s="1"/>
  <c r="W49" i="8"/>
  <c r="Y49" i="8" s="1"/>
  <c r="AA49" i="8" s="1"/>
  <c r="W48" i="8"/>
  <c r="Y48" i="8" s="1"/>
  <c r="AA48" i="8" s="1"/>
  <c r="W46" i="8"/>
  <c r="Y46" i="8" s="1"/>
  <c r="AA46" i="8" s="1"/>
  <c r="W44" i="8"/>
  <c r="Y44" i="8" s="1"/>
  <c r="AA44" i="8" s="1"/>
  <c r="W43" i="8"/>
  <c r="Y43" i="8" s="1"/>
  <c r="AA43" i="8" s="1"/>
  <c r="W37" i="8"/>
  <c r="Y37" i="8" s="1"/>
  <c r="AA37" i="8" s="1"/>
  <c r="W35" i="8"/>
  <c r="Y35" i="8" s="1"/>
  <c r="AA35" i="8" s="1"/>
  <c r="W33" i="8"/>
  <c r="Y33" i="8" s="1"/>
  <c r="W32" i="8"/>
  <c r="Y32" i="8" s="1"/>
  <c r="AA32" i="8" s="1"/>
  <c r="W31" i="8"/>
  <c r="Y31" i="8" s="1"/>
  <c r="AA31" i="8" s="1"/>
  <c r="W30" i="8"/>
  <c r="Y30" i="8" s="1"/>
  <c r="AA30" i="8" s="1"/>
  <c r="W28" i="8"/>
  <c r="Y28" i="8" s="1"/>
  <c r="AA28" i="8" s="1"/>
  <c r="W25" i="8"/>
  <c r="W18" i="8"/>
  <c r="Y18" i="8" s="1"/>
  <c r="AA18" i="8" s="1"/>
  <c r="W12" i="8"/>
  <c r="Y12" i="8" s="1"/>
  <c r="AA12" i="8" s="1"/>
  <c r="W10" i="8"/>
  <c r="Y10" i="8" s="1"/>
  <c r="AA10" i="8" s="1"/>
  <c r="AA88" i="8" s="1"/>
  <c r="L10" i="1"/>
  <c r="N10" i="1" s="1"/>
  <c r="L9" i="1"/>
  <c r="N9" i="1" s="1"/>
  <c r="L8" i="1"/>
  <c r="N8" i="1" s="1"/>
  <c r="L7" i="1"/>
  <c r="N7" i="1" s="1"/>
  <c r="L9" i="2"/>
  <c r="N9" i="2" s="1"/>
  <c r="L8" i="2"/>
  <c r="N8" i="2" s="1"/>
  <c r="L6" i="2"/>
  <c r="N6" i="2" s="1"/>
  <c r="N10" i="2" s="1"/>
  <c r="AJ92" i="8" s="1"/>
  <c r="K8" i="7"/>
  <c r="K7" i="7"/>
  <c r="M7" i="7" s="1"/>
  <c r="K6" i="7"/>
  <c r="M6" i="7" s="1"/>
  <c r="M9" i="7" s="1"/>
  <c r="AJ96" i="8" s="1"/>
  <c r="L13" i="6"/>
  <c r="N13" i="6" s="1"/>
  <c r="L11" i="6"/>
  <c r="N11" i="6" s="1"/>
  <c r="L10" i="6"/>
  <c r="N10" i="6" s="1"/>
  <c r="L9" i="6"/>
  <c r="N9" i="6" s="1"/>
  <c r="L8" i="6"/>
  <c r="L7" i="6"/>
  <c r="N7" i="6" s="1"/>
  <c r="L6" i="6"/>
  <c r="N6" i="6" s="1"/>
  <c r="L17" i="4"/>
  <c r="N17" i="4" s="1"/>
  <c r="L14" i="4"/>
  <c r="N14" i="4" s="1"/>
  <c r="L11" i="4"/>
  <c r="N11" i="4" s="1"/>
  <c r="L10" i="4"/>
  <c r="N10" i="4" s="1"/>
  <c r="L9" i="4"/>
  <c r="N9" i="4" s="1"/>
  <c r="L8" i="4"/>
  <c r="N8" i="4" s="1"/>
  <c r="L7" i="4"/>
  <c r="N7" i="4" s="1"/>
  <c r="L6" i="4"/>
  <c r="N6" i="4" s="1"/>
  <c r="N11" i="1" l="1"/>
  <c r="P11" i="1"/>
  <c r="N18" i="4"/>
  <c r="AJ94" i="8" s="1"/>
  <c r="N14" i="6"/>
  <c r="AJ95" i="8" s="1"/>
  <c r="Y88" i="8"/>
  <c r="L9" i="3"/>
  <c r="N9" i="3" s="1"/>
  <c r="N40" i="3" s="1"/>
  <c r="AJ93" i="8" s="1"/>
  <c r="AJ97" i="8" s="1"/>
  <c r="L40" i="3" l="1"/>
  <c r="L10" i="2"/>
  <c r="K9" i="7"/>
  <c r="L11" i="1"/>
  <c r="L14" i="6"/>
  <c r="L18" i="4"/>
  <c r="W88" i="8" l="1"/>
  <c r="U88" i="8" l="1"/>
  <c r="I9" i="7"/>
  <c r="J14" i="6"/>
  <c r="J18" i="4"/>
  <c r="J40" i="3"/>
  <c r="J10" i="2"/>
  <c r="AB92" i="8" s="1"/>
  <c r="AB97" i="8" s="1"/>
  <c r="J1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6" authorId="0" shapeId="0" xr:uid="{A182CD19-5C05-48BB-98FE-67C077BC444E}">
      <text>
        <r>
          <rPr>
            <b/>
            <sz val="9"/>
            <color indexed="81"/>
            <rFont val="Tahoma"/>
            <family val="2"/>
          </rPr>
          <t>User:</t>
        </r>
        <r>
          <rPr>
            <sz val="9"/>
            <color indexed="81"/>
            <rFont val="Tahoma"/>
            <family val="2"/>
          </rPr>
          <t xml:space="preserve">
Dra. Maria Cristina el responsable de ejecutar esta actividad es la Oficina Asesora de Planeacion
. </t>
        </r>
      </text>
    </comment>
  </commentList>
</comments>
</file>

<file path=xl/sharedStrings.xml><?xml version="1.0" encoding="utf-8"?>
<sst xmlns="http://schemas.openxmlformats.org/spreadsheetml/2006/main" count="1432" uniqueCount="826">
  <si>
    <t>2. COMPONENTE: RACIONALIZACIÓN DE TRAMITES</t>
  </si>
  <si>
    <t>No</t>
  </si>
  <si>
    <t>ACTIVIDAD</t>
  </si>
  <si>
    <t xml:space="preserve">META  O PRODUCTO </t>
  </si>
  <si>
    <t>RESPONSABLE</t>
  </si>
  <si>
    <t xml:space="preserve">FECHA PROGRAMADA </t>
  </si>
  <si>
    <t>FECHA INICIAL</t>
  </si>
  <si>
    <t>FECHA FINAL</t>
  </si>
  <si>
    <t xml:space="preserve">INDICADOR </t>
  </si>
  <si>
    <t xml:space="preserve">SUBCOMPONENTE </t>
  </si>
  <si>
    <t xml:space="preserve">1. COMPONENTE GESTION DEL RIESGO </t>
  </si>
  <si>
    <t xml:space="preserve">3 Mesas de trabajos para actualización </t>
  </si>
  <si>
    <t xml:space="preserve">Publicacion del Mapa de Riesgo institucional </t>
  </si>
  <si>
    <t>100% trámites 
inscritos</t>
  </si>
  <si>
    <t>3. COMPONENTE: RENDICIÓN DE CUENTA</t>
  </si>
  <si>
    <t>1.1</t>
  </si>
  <si>
    <t>Uso permanente de los canales virtuales para dar a conocer la información institucional del Instituto Distrital de Deporte y Recreación-IDER</t>
  </si>
  <si>
    <t xml:space="preserve">Canales de comunicación actualizados </t>
  </si>
  <si>
    <t>Número de registros y/o actividades institucionales publicadas</t>
  </si>
  <si>
    <t>1.2</t>
  </si>
  <si>
    <t>Elaborar y publicar  el informe de Gestión consolidado de la entidad, para informar, explicar y dar a conocer los avances y resultados de la gestión, a las otras entidades públicas, organismos de control y a la sociedad.</t>
  </si>
  <si>
    <t>Informe de Gestión consolidado publicado</t>
  </si>
  <si>
    <t>Número de informes de gestión por dependencia</t>
  </si>
  <si>
    <t>1.3</t>
  </si>
  <si>
    <t xml:space="preserve">Publicar el informe de los resultados de la ejecución del plan de acción </t>
  </si>
  <si>
    <t>Reporte Plan de Acción Publicado</t>
  </si>
  <si>
    <t>Informe  Publicado</t>
  </si>
  <si>
    <t>1.4</t>
  </si>
  <si>
    <t>Publicar lel informe del avance  de la ejecución presupuestal y contable de la Entidad</t>
  </si>
  <si>
    <t>Informes Presupuestales y Contables Publicados</t>
  </si>
  <si>
    <t>Informe Publicados</t>
  </si>
  <si>
    <t>1.5</t>
  </si>
  <si>
    <t>Diseñar y elaborar la estrategia de Rendición de Cuentas del IDER , para que los ciudadanos conozcan la agenda del IDER en la presente vigencia.</t>
  </si>
  <si>
    <t>Estrategia de Rendición de Cuentas publicada en la página web del IDER</t>
  </si>
  <si>
    <t>Una estrategia de Rendición de Cuentas publicada en la página web del IDER</t>
  </si>
  <si>
    <t>2.1</t>
  </si>
  <si>
    <t>Conformar y capacitar un equipo lider encargado de realizar los ejercicios de rendición de cuentas al interior de la entidad.</t>
  </si>
  <si>
    <t xml:space="preserve">Equipo lider conformado y capacitado </t>
  </si>
  <si>
    <t>Numero de personas que conformaran el equipo</t>
  </si>
  <si>
    <t>2.2</t>
  </si>
  <si>
    <t xml:space="preserve">Realizar un encuentro con los funcionarios, contratistas del IDER para dialogar sobre los avances y resultado de la gestión e investigar sobre los temas que deben ser objeto de rendición de cuentas. </t>
  </si>
  <si>
    <t>Encuentro con funcionarios y contratistas
(Modalidad  presencial y/o virtual)</t>
  </si>
  <si>
    <t>Numero de participantes en el encuentro</t>
  </si>
  <si>
    <t>2.3</t>
  </si>
  <si>
    <t xml:space="preserve">Realizar un encuentro  con los Grupos de valor e interés del  IDER para dialogar sobre los avances y resultado de la gestión e investigar  sobre los temas que deben ser objeto de rendición de cuentas. </t>
  </si>
  <si>
    <t>Encuentro con Grupos de Valor e interes.
(Modalidad presencial y/o virtual)</t>
  </si>
  <si>
    <t>3.1</t>
  </si>
  <si>
    <t xml:space="preserve"> Realizar campañas de sensibilización en materia de rendición de cuentas y participación ciudadanía a los servidores y contratistas del Instituto</t>
  </si>
  <si>
    <t>Campañas de sensibilización realizadas</t>
  </si>
  <si>
    <t>2 campaña de sensibilización realizada</t>
  </si>
  <si>
    <t>3.2</t>
  </si>
  <si>
    <t xml:space="preserve"> Realizar campañas de sensibilización en materia de rendición de cuentas y participación ciudadanía a usuarios y grupos de interés</t>
  </si>
  <si>
    <t>Dos (2) de campañas de sensibilizaciones realizadas</t>
  </si>
  <si>
    <t>Video Institucional divulgado a través de los canales de información del Instituto</t>
  </si>
  <si>
    <t>U (1) Video Institucional divulgado a través de los canales de  comunicación del IDER</t>
  </si>
  <si>
    <t>3.3</t>
  </si>
  <si>
    <t>Realizar la Audiencia Pública de Rendición del IDER.</t>
  </si>
  <si>
    <t>Documento Informe  de Rendición de cuentas de la Entidad.</t>
  </si>
  <si>
    <t>Audiencia Pública de Rendición de Cuentas</t>
  </si>
  <si>
    <t>4.1</t>
  </si>
  <si>
    <t>Realizar seguimiento a las acciones adelantadas en la  Rendición de Cuentas de la vigencia, dentro del seguimiento al Plan de Anticorrupción y  Atención al Ciudadano, a través de las tres líneas de Defensa.</t>
  </si>
  <si>
    <t>Informe de evaluación de las acciones realizadas en la estrategia de rendición de cuentas.</t>
  </si>
  <si>
    <t>Número de informes de evaluación elaborados</t>
  </si>
  <si>
    <t>2.DISEÑO Y PREPARACIÓN</t>
  </si>
  <si>
    <t>3. EJECUCIÓN</t>
  </si>
  <si>
    <t xml:space="preserve">4. SEGUIMIENTO </t>
  </si>
  <si>
    <t>1. Diseño de la 
Estrategia de 
Rendición de 
Cuentas</t>
  </si>
  <si>
    <t xml:space="preserve"> Oficina de Comunicaciones y Prensa  </t>
  </si>
  <si>
    <t xml:space="preserve">                                       Oficina de Sistema </t>
  </si>
  <si>
    <t>Dirección de la Entidad</t>
  </si>
  <si>
    <t xml:space="preserve">Oficina de control Interno </t>
  </si>
  <si>
    <t xml:space="preserve">Oficina Asesora de Planeación    </t>
  </si>
  <si>
    <t xml:space="preserve">Oficina de Sistema </t>
  </si>
  <si>
    <t>Dirección Administrativa  y Financiera</t>
  </si>
  <si>
    <t xml:space="preserve">
Oficina de Sistema</t>
  </si>
  <si>
    <t xml:space="preserve">Dirección de la entidad </t>
  </si>
  <si>
    <t>Oficna Asesora de Planeación</t>
  </si>
  <si>
    <t xml:space="preserve">Oficina de Comunicaciones y Prensa </t>
  </si>
  <si>
    <t xml:space="preserve">Oficina de Sistemas 
 </t>
  </si>
  <si>
    <t xml:space="preserve">Oficina de Sistemas </t>
  </si>
  <si>
    <t xml:space="preserve">Oficina Asesora de Planeación </t>
  </si>
  <si>
    <t>Oficina Asesora  de Planeación</t>
  </si>
  <si>
    <t xml:space="preserve">Oficina de Comunicaciones </t>
  </si>
  <si>
    <t xml:space="preserve"> 
Oficina de Sistema  
</t>
  </si>
  <si>
    <t xml:space="preserve">Oficina de Comunicaciones y Prensa  </t>
  </si>
  <si>
    <t>Oficina de Control Interno</t>
  </si>
  <si>
    <t>Oficina Asesora de Planeación</t>
  </si>
  <si>
    <t xml:space="preserve">Racionalizar los trámites que se 
requieran </t>
  </si>
  <si>
    <t>100% trámites 
racionalizados</t>
  </si>
  <si>
    <t>1. Talento Humano</t>
  </si>
  <si>
    <t>Realizar capacitaciones temáticas relacionadas con el mejoramiento al servicio al ciudadano</t>
  </si>
  <si>
    <t xml:space="preserve">Oficina Asesora Júridica </t>
  </si>
  <si>
    <t xml:space="preserve">2.  Fortalecimiento </t>
  </si>
  <si>
    <t>Presentar informe de PQRSD a la Dirección del IDER y publicar en la página web del IDER</t>
  </si>
  <si>
    <t xml:space="preserve"> Informes trimestrales presentados</t>
  </si>
  <si>
    <t>Divulgar a través de los canales de comunicación del IDER los  trámites de la entidad</t>
  </si>
  <si>
    <t>Informe realizado</t>
  </si>
  <si>
    <t xml:space="preserve">1 informe realizado </t>
  </si>
  <si>
    <t xml:space="preserve">3. Normatividad </t>
  </si>
  <si>
    <t xml:space="preserve">4. Relacionamiento </t>
  </si>
  <si>
    <t>Socializaciòn a los diferentes grupos de interès o de valor del proceso de atenciòn al ciudadano como los horarios, trámites y servicios</t>
  </si>
  <si>
    <t xml:space="preserve"> Socialización realizada </t>
  </si>
  <si>
    <t xml:space="preserve">  Una (1)  Socialización realizada </t>
  </si>
  <si>
    <t xml:space="preserve"> Socializar en medios 
institucionales, canales de 
comunicación y/o redes sociales la 
información de interés a los
Ciudadanos.</t>
  </si>
  <si>
    <t>4 
Socializaciones</t>
  </si>
  <si>
    <t>No. socializaciones realizadas/ No. socializaciones programadas</t>
  </si>
  <si>
    <t>Oficina de comunicaciones y prensa  y sistemas</t>
  </si>
  <si>
    <t>2 Capacitaciones en mejoramiento al servicio al ciudadano</t>
  </si>
  <si>
    <t>No.capacitaciones realizadas/ No. capacitaciones programadas</t>
  </si>
  <si>
    <t>Oficina del Talento Humano</t>
  </si>
  <si>
    <t>2 Capacitaciones</t>
  </si>
  <si>
    <t>1 Capacitación</t>
  </si>
  <si>
    <t>Socializar el Código de Integridad con nuestros grupos de interés o de valor  para fortalecer los valores en los servidores públicos</t>
  </si>
  <si>
    <t>4 Informes</t>
  </si>
  <si>
    <t xml:space="preserve">Revisión del Mapa de Riesgos de Corrupción </t>
  </si>
  <si>
    <t>Mapas de riesgos de todos los procesos revisados en conjunto con sus responsables</t>
  </si>
  <si>
    <t>Seguimiento trimestral de la vigencia 2024.</t>
  </si>
  <si>
    <t xml:space="preserve">Publicar la Política de Servicio al Ciudadano y el Protocolo de Atención al Ciudadano. </t>
  </si>
  <si>
    <t>1. Transparencia Activa.</t>
  </si>
  <si>
    <t>4 revisiones</t>
  </si>
  <si>
    <t>No. De revisiones 
realizadas/ No. De 
revisiones programadas</t>
  </si>
  <si>
    <t>Oficina de  sistemas</t>
  </si>
  <si>
    <t>2. Transparencia Pasiva.</t>
  </si>
  <si>
    <t xml:space="preserve">Publicar y socializar el formulario en línea de PQRSD  en el página  web del IDER </t>
  </si>
  <si>
    <t xml:space="preserve">Socializar el procedimiento de PQRS del IDER </t>
  </si>
  <si>
    <t>Socializar a través de las redes sociales y la página Web del IDER  la oferta institucional.</t>
  </si>
  <si>
    <t xml:space="preserve">Oficina Asesora Jurídica </t>
  </si>
  <si>
    <t>No. De socializaciones 
realizadas/ No. De 
socializaciones programadas</t>
  </si>
  <si>
    <t>formulario en línea de PQRS  publicado en página web y socializado  (2)</t>
  </si>
  <si>
    <t>Socialización realizada ( 2)</t>
  </si>
  <si>
    <t xml:space="preserve">Dirección Administrativa y Financiera, Oficina de Recreación y Oficina de Deportes </t>
  </si>
  <si>
    <t xml:space="preserve">Socliacizaciones realizadas                           ( 2) </t>
  </si>
  <si>
    <t xml:space="preserve">No. De socializaciones realizadas/ No de socializacionesprogramadas </t>
  </si>
  <si>
    <t xml:space="preserve">Verificación de la información 
institucional publicada en la página 
web a través de la página de la 
entidad de acuerdo a los parámetros 
establecidos por la ley 1712 de 2014, ( la Ley de Transparencia y del Derecho de Acceso a la Información Pública)
</t>
  </si>
  <si>
    <t>3. Instrumentos de Gestión de la Información</t>
  </si>
  <si>
    <t xml:space="preserve">Gestionar el procesos de convalidación de las Tablas de Retención Documental </t>
  </si>
  <si>
    <t xml:space="preserve"> Tablas de Retención Documental Convalidadas </t>
  </si>
  <si>
    <t>Realizar capacitaciones sobre las herramientas archivísticas implementadas en la entidad a los funcionarios del IDER</t>
  </si>
  <si>
    <t>Dos (2) capacitaciones sobre herramientas archivísticas a los funcionarios del Instituto Distital de Deporte y Recreación-IDER</t>
  </si>
  <si>
    <t xml:space="preserve"> Tablas de Retención Documental</t>
  </si>
  <si>
    <t>No.Capacitaciones Realizadas/ No. capacitaciones Progrmadas</t>
  </si>
  <si>
    <t xml:space="preserve">Dirección Administrativa y Financiera (Oficina de Archivo ) </t>
  </si>
  <si>
    <t>4. Criterio diferencial de accesibilidad</t>
  </si>
  <si>
    <t>5.1</t>
  </si>
  <si>
    <t>5. Monitoreo del Acceso a la Información Pública</t>
  </si>
  <si>
    <t xml:space="preserve"> Seguimiento al diligenciamiento 
de la información del índice de 
Transparencia y Acceso a la 
información ITA</t>
  </si>
  <si>
    <t>Reporte anual de información en (ITA), Índice de Transparencia y Acceso a la información.</t>
  </si>
  <si>
    <t>Reporte de Cumplimiento</t>
  </si>
  <si>
    <t xml:space="preserve">Oficina  de Sistemas- Oficna Asesora de Planeación </t>
  </si>
  <si>
    <t>Manual de Procesos y Procedimientos del IDER  Socializado ( dos socializaciones )</t>
  </si>
  <si>
    <t xml:space="preserve">Socialización del Manual de Procesos y Procedimientos del IDER </t>
  </si>
  <si>
    <t xml:space="preserve">Programa documentado </t>
  </si>
  <si>
    <t>Actualizacion del  Mapa de Riesgos por Procesos.</t>
  </si>
  <si>
    <t>Mapa de Riesgo por Procesos  actualizado (Se realizarán mesas de trabajo con cada lider de proceso )</t>
  </si>
  <si>
    <t>No. De mesas de
realizadas/ No. De 
mesas programadas</t>
  </si>
  <si>
    <t>Desarrollar y aplicar en los contenidos publicados en la
página web institucional los lineamientos de accesibilidad.
(Resolución 1519 de 2021, anexo 1 Accesibilidad web).</t>
  </si>
  <si>
    <t>Procedimiento para la implementación de los criterios
diferenciales de accesibilidad.</t>
  </si>
  <si>
    <t>Procedimiento aprobado</t>
  </si>
  <si>
    <t>Publicar en la página web  del IDER , el Mapa de Riesgo de  2024  actualizado.</t>
  </si>
  <si>
    <t xml:space="preserve">PLAN ANTICORRUPCIÓN Y DE ATENCIÓN AL CIUDADANO 2024 - IDER </t>
  </si>
  <si>
    <t xml:space="preserve">Revisión y  Cargue de los trámites y otros procedimientos administrativos (OPA) de la entidad en el SUIT . </t>
  </si>
  <si>
    <t>3.1 Documentar la 
estrategia de Racionalización de Ttrámites</t>
  </si>
  <si>
    <t>Estrategia de Racionalización de 
Trámites aprobada</t>
  </si>
  <si>
    <t>Publicación de la 
Estrategia de Ttrámites</t>
  </si>
  <si>
    <t>Estrategia de Racionalización de Trámites aprobada</t>
  </si>
  <si>
    <t>3.2 Publicar en la Página web la Estrategia de Racionalización deTtrámites</t>
  </si>
  <si>
    <t xml:space="preserve">Oficina Asesora de Pllaneación  y  la Oficina de Sistemas </t>
  </si>
  <si>
    <t>No. De Trámites inscritos/No. De trámites identificados</t>
  </si>
  <si>
    <t xml:space="preserve">Oficina Asesora de Planeación  </t>
  </si>
  <si>
    <t xml:space="preserve">PLAN ANTICORRUPCIÓN Y DE ATENCIÓN AL CIUDADANO 2024-IDER  </t>
  </si>
  <si>
    <t>PLAN ANTICORRUPCIÓN Y DE ATENCIÓN AL CIUDADANO 2024 -IDER</t>
  </si>
  <si>
    <t xml:space="preserve">PLAN ANTICORRUPCIÓN Y DE ATENCIÓN AL CIUDADANO 2024  -IDER </t>
  </si>
  <si>
    <t>5. COMPONENTE  TRANSPARENCIA Y ACCESO A LA INFORMACIÓN PÚBLICA</t>
  </si>
  <si>
    <t xml:space="preserve">PLAN ANTICORRUPCIÓN Y DE ATENCIÓN AL CIUDADANO 2024 -IDER </t>
  </si>
  <si>
    <t xml:space="preserve">6. COMPONENTE: INICIATIVAS ADICIONALES
</t>
  </si>
  <si>
    <t>Implementar Programa de Transparencia y Ética Pública con el fin de promover la cultura de la legalidad e identificar, medir, controlar y monitorear constantemente el riesgo de corrupción en el desarrollo de su misionalidad</t>
  </si>
  <si>
    <t>4.  COMPONENTE: MECANISMOS PARA MEJORAR LA ATENCIÓN AL CIUDADANO.</t>
  </si>
  <si>
    <t xml:space="preserve">Socializar la PolÍtica de Administracion de Riesgos a todos los funcionarios del instituto </t>
  </si>
  <si>
    <t xml:space="preserve">2  Socializaciones </t>
  </si>
  <si>
    <t xml:space="preserve">Oficina Asesora de Planeación y Oficina de Sistemas </t>
  </si>
  <si>
    <t xml:space="preserve">Oficna de Control Interno </t>
  </si>
  <si>
    <t xml:space="preserve">Seguimiento a Mapa de Riesgo de Corrupción 2024 </t>
  </si>
  <si>
    <t>Monitoreo y revisión trimestral del  Mapa de Riesgo  de Corrupción 
, en el marco del Sistema
de Gestión.</t>
  </si>
  <si>
    <t xml:space="preserve">1. POLITICA DE ADMINISTRACIÓN DEL RIESGO </t>
  </si>
  <si>
    <t xml:space="preserve">2. MAPA DE RIESGO INSTITUCIONAL </t>
  </si>
  <si>
    <t xml:space="preserve">3 . CONSULTA Y DIVULGACIÓN </t>
  </si>
  <si>
    <t xml:space="preserve">4. MONITOREO Y REVISIÓN </t>
  </si>
  <si>
    <t xml:space="preserve">5. EVALUACIÓN Y CONTROL </t>
  </si>
  <si>
    <t xml:space="preserve">1. IDENTIFICACIÓN DE TRÁMITES </t>
  </si>
  <si>
    <t xml:space="preserve">2. PRIORIZACIÓN DE TRÁMITES </t>
  </si>
  <si>
    <t xml:space="preserve">3. RACIONALIZACIÓN DE TRÁMITES </t>
  </si>
  <si>
    <t>INSTITUTO DISTRITAL DE DEPORTE Y RECREACIÓN - IDER</t>
  </si>
  <si>
    <t>Proceso:</t>
  </si>
  <si>
    <t>Planeación Institucional</t>
  </si>
  <si>
    <t>Documento:</t>
  </si>
  <si>
    <t>Formato Mapa de Riesgo de Corrupción</t>
  </si>
  <si>
    <t>Fecha de Aprobación</t>
  </si>
  <si>
    <t>Entidad: INSTITUTO DISTRITAL DE DEPORTE Y RECREACIÓN - IDER</t>
  </si>
  <si>
    <t>IDENTIFICACIÒN DE RIESGO</t>
  </si>
  <si>
    <t xml:space="preserve">VALORACIÒN DEL RIESGO DE CORRUPCCIÒN </t>
  </si>
  <si>
    <t>MONITOREO Y REVISIÒN</t>
  </si>
  <si>
    <t>No.</t>
  </si>
  <si>
    <t>PROCESO</t>
  </si>
  <si>
    <t>CAUSA</t>
  </si>
  <si>
    <t>RIESGO</t>
  </si>
  <si>
    <t>CONSECUENCIA</t>
  </si>
  <si>
    <t>ANALISIS DEL RIESGO</t>
  </si>
  <si>
    <t>VALORACIÒN DEL RIESGO</t>
  </si>
  <si>
    <t xml:space="preserve">FECHA </t>
  </si>
  <si>
    <t xml:space="preserve">ACCIONES </t>
  </si>
  <si>
    <t xml:space="preserve">RIESGO INHERENTE </t>
  </si>
  <si>
    <t>CONTROLES</t>
  </si>
  <si>
    <t>RIESGO  RESIDUAL</t>
  </si>
  <si>
    <t xml:space="preserve">ACCIONES ASOCIADAS </t>
  </si>
  <si>
    <t>PROBABILIDAD</t>
  </si>
  <si>
    <t xml:space="preserve">IMPACTO </t>
  </si>
  <si>
    <t xml:space="preserve">ZONA DE RIESGO </t>
  </si>
  <si>
    <t xml:space="preserve">PROBABILIDAD </t>
  </si>
  <si>
    <t>ZONA  DE RIESGO</t>
  </si>
  <si>
    <t>PERIODO DE EJECUCIÒN</t>
  </si>
  <si>
    <t xml:space="preserve">ACCIONES  </t>
  </si>
  <si>
    <t>REGISTRO</t>
  </si>
  <si>
    <t>Direccionamiento Estrategico</t>
  </si>
  <si>
    <t>Tergiversar la información, maquillaje de cifras y datos
Rapidez en la entrega de la información 
No verificación en la entrega a los diferentes entes de control
No se valida la información ni la calidad de esta</t>
  </si>
  <si>
    <t>Brindar información errónea</t>
  </si>
  <si>
    <t>Incumplimiento metas, objetivos, calidad, transparencia en la información y en los procesos del instituto</t>
  </si>
  <si>
    <t>Probable</t>
  </si>
  <si>
    <t>Mayor</t>
  </si>
  <si>
    <t xml:space="preserve">Alta </t>
  </si>
  <si>
    <t>Reportes trimestrales de acuerdo a la ley de transparencia.
Publicación de la información en el portal web
Divulgación de la gestión a través de la Rendición de Cuentas
Entrega de información a los diferentes órganos de control validada y revisada por los líderes de procesos, por planeación, y diferentes áreas de apoyo a lo misional.
Integralidad del MIPG con MECI Calidad</t>
  </si>
  <si>
    <t xml:space="preserve">Improbable </t>
  </si>
  <si>
    <t>Moderado</t>
  </si>
  <si>
    <t>Baja</t>
  </si>
  <si>
    <t>Trimestral</t>
  </si>
  <si>
    <t xml:space="preserve">Diseñar e implementar procedimientos para la revisión y verificación de la información de manera eficaz, a través de la integración entre MIPG con MECI Calidad.,Socialización de los procedimientos y acompañamiento a los líderes en la fase I de implementación. </t>
  </si>
  <si>
    <t>listados de asistencia, registro fotogràfico</t>
  </si>
  <si>
    <t>28/04/2024-31/07/2024-31/10/2024-31/12/2024</t>
  </si>
  <si>
    <t>Realizar 4 socializaciones del Manual de Procesos y Procedimientos del Instituto</t>
  </si>
  <si>
    <t>Dirección</t>
  </si>
  <si>
    <t>1. Número de socializaciones del Manual de Procesos y Procedimientos versiòn 2.0 Realizada  / Total socializaciones del Manual de Procesos y Procedimientos versiòn 2.0 Programadas</t>
  </si>
  <si>
    <t xml:space="preserve">Falta de los procedimientos internos para la gestión documental y archivo.
Definición de responsables y apoyos tecnológicos para la gestión documental y archivo. 
Personas a cargo de almacenar esta información sean cambiantes en el cargo y no esté definido un procedimiento de entrega al terminar la gestión.
</t>
  </si>
  <si>
    <t xml:space="preserve">Daño o pérdida de la información </t>
  </si>
  <si>
    <t>Falta de soportes y evidencias para la toma de decisiones.
Evidencias insuficientes de las acciones importantes adelantadas en todos los ámbitos de la gestión, recursos financieros, contratación.</t>
  </si>
  <si>
    <t>Posible</t>
  </si>
  <si>
    <t>Catastrofico</t>
  </si>
  <si>
    <t>Extremo</t>
  </si>
  <si>
    <t>Definición de los procedimientos, capacitaciones en gestión documental y archivo, auditorías de estos procesos.</t>
  </si>
  <si>
    <t>Improbable</t>
  </si>
  <si>
    <t>Permanente</t>
  </si>
  <si>
    <t xml:space="preserve">Definir responsable de la gestión documental y archivo, así como el responsable del acompañamiento tecnológico,Diseñar e implementar procedimiento de gestión documental y archivo, incluyendo el proceso de entrega de la información,Socializar el procedimiento y los formatos definidos, y acompañar en la fase I de implementación de éstos.,
Realizar back-ups de manera periódica para asegurar el archivo. </t>
  </si>
  <si>
    <t xml:space="preserve">Lisatados de asistencia , registro fotogràfico, Formato Copias de Seguridad de las dependencias </t>
  </si>
  <si>
    <t>Realizar 4 socilizaciones del Procesos y Procedimientos de la Gestiòn Dcumental y sus formatos</t>
  </si>
  <si>
    <t>1. Número de socializaciones de procedimiento  y formatos de Gestiòn Dcumental / Total de procedimiento  y formatos definidos en la Gestiòn Dcumental</t>
  </si>
  <si>
    <t>Temas políticos
Mecanismos de validación ineficientes
Falta de control en la toma de las decisiones</t>
  </si>
  <si>
    <t>Tráfico de influencias</t>
  </si>
  <si>
    <t>Sanciones diciplinarias
Multas</t>
  </si>
  <si>
    <t xml:space="preserve">Excelente proceso de contratacion del personal
Definición de comites asesores con responsabilidades y funciones específicas para la toma de decisiones </t>
  </si>
  <si>
    <t>Improbale</t>
  </si>
  <si>
    <t>Socialización constante del Código de integrdidad  del IDER a los tomadores de decisiones,Manual de Funciones y Competencias Laborales del IDER</t>
  </si>
  <si>
    <t>Listados de asistencias, registro fotogràfico</t>
  </si>
  <si>
    <t xml:space="preserve">Realizar 6 socializaciònes  del Còdigo de integridad (1 general y 5 con cada uno de los valores dirigidos a funcionarios y contratistas del IDER) </t>
  </si>
  <si>
    <t xml:space="preserve">1. Número de socializaciones realizadas del Código de integridad  del IDER / Total de socializaciones del Código de integridad  del IDER Programadas. </t>
  </si>
  <si>
    <t>No se cumplen con las metas establecidas en la planificación para un periodo.</t>
  </si>
  <si>
    <t>Posibilidad de Recibir dinero o dádiva para alterar la información que se reporta, cambiando los resultados de la gestión, con el fin de beneficiar los resultados obtenidos  a nombre propio o de tercero.</t>
  </si>
  <si>
    <t>Hallazgos de los entes de Control.
Desinformación de los usuarios.                                              
Inconsistencias en los informes presentados.</t>
  </si>
  <si>
    <t xml:space="preserve">Realizar la verificación de la información enviada por los funcionarios que desarrollan los programas y proyectos  
y la información socializada en la Rendición de Cuentas.  
</t>
  </si>
  <si>
    <t xml:space="preserve"> Coherencia entre los reportes de Seguimiento al Plan de Acción con la Rendición de Cuenta.</t>
  </si>
  <si>
    <t xml:space="preserve">Formato de seguimiento de Plan de Acción , Informe  de Gestión </t>
  </si>
  <si>
    <t xml:space="preserve">Realizar 12 seguimiento del Plan de Acciòn asì como 4 Informes de Gestiòn  </t>
  </si>
  <si>
    <t xml:space="preserve"> 1. Número de informes realizados / Total de informes programados</t>
  </si>
  <si>
    <t xml:space="preserve">Gestión de las comunicaciones            </t>
  </si>
  <si>
    <t xml:space="preserve">Falta de coordinación con las áreas que suministran la información.                                                                                                        
Entrega demorada u ocultamiento de  información relacionada con temas misionales y de interés público.                                                                           
Ausencia de mecanismos de control de revisión, por parte del líder del proceso.                                                                                            
Errores en la entrega de la información por parte de la fuente y falta de verificación de la información.                                         
Desconocimiento del proceso de comunicación por parte de los servidores públicos y contratistas de la Entidad.                                                            </t>
  </si>
  <si>
    <t>Información errada suministrada al interior de la entidad y a los medios de comunicación</t>
  </si>
  <si>
    <t xml:space="preserve">Afectar la imagen y/o reputación del instituto.                                             
Observaciones y/o hallazgos en las auditorías internas. 
Desinformación a la ciudadanía.                                                                       
Posibles investigaciones y/o sanciones por entes de control y entidades competentes.                                                                                        </t>
  </si>
  <si>
    <t xml:space="preserve">Obtención de la información de la Oficina Asesora de Planeación.     Reuniones para coordinar las rutas a seguir en cuanto a la publicación de la información.Revisión de toda la información suministrada a la oficina de Comunicaciones para garantizar su correcta difusión.  Realizar campañas sobre las herramientas existentes para garantizar una adecuada comunicación.Socializar los formatos para hacer  los requerimientos del proceso de comunicaciones para lograr su articulación. </t>
  </si>
  <si>
    <t xml:space="preserve">Implementar los procedimientos al sistema de información.,Programar con los enlaces de cada área, las reuniones para revisar la información que se publica.    Programar con los enlaces de cada área, una reunión y coordinar las actividades que realizan en el mes e informar los canales habilitados para hacer los requerimientos a la oficina de comunicaciones,Realizar un diágnostico sobre las herramientas existentes y conocer la percepción de los funcionarios sobre estas.      </t>
  </si>
  <si>
    <t xml:space="preserve">Acta de reuniòn, listados de asistencias de los enlaces con las diferentes dependencias del IDER , diagnòsticos </t>
  </si>
  <si>
    <t xml:space="preserve">Realizar 4 mesas de trabajo con los enlaces de cada depemdencia del IDER </t>
  </si>
  <si>
    <t>Oficina de Comunicaciones y Prensa</t>
  </si>
  <si>
    <t>1. Número de mesas de trabajo desarrolladas / Número total de mesas de trabajo programadas</t>
  </si>
  <si>
    <t>La información suministrada por las áreas se entrega extemporáneamente.                                                                                   
Falta de comunicación entre los procesos interesados en comunicar información.                                                                            Ausencia de idoneidad del personal que desarrolla las actividades                                                                                                            No utilizar los canales de comunicación adecuados de acuerdo al tipo de información.                                                                                       Falta de equipos y software adecuados para la ejecución de las actividades de comunicaciones.                                                            Criterios no compartidos por parte de los actores del proceso para la ejecución de las actividades</t>
  </si>
  <si>
    <t xml:space="preserve">No comunicar oportunamente los eventos o actividades que realice el Instituto a través de los diferentes canales de comunicación </t>
  </si>
  <si>
    <t xml:space="preserve">Afectar la imagen y/o reputación del instituto.                                             Observaciones y/o hallazgos en las auditorías internas. Desinformación a la ciudadanía.                                                                                                                                                                                  Posibles investigaciones y/o sanciones por entes de control y entidades competentes. Desinformación a la ciudadanía respecto a la información de sus trámites y servicios.                                                                                          Demora en las respuestas de los requerimientos asignados a las dependencias.                                                                                                 Información tardía y desactualizada a la ciudadanía. </t>
  </si>
  <si>
    <t>Informar los tiempos de respuesta para cada solicitud que realicen a la oficina de comunicaciones.
Establecer un cronograma de entrega de información por parte de las áreas pertinentes a la dependencia de comunicaciones para generar los productos requeridos.          Socializar los requerimientos del proceso de comunicaciones para lograr su articulación. .</t>
  </si>
  <si>
    <t>Implementar los procesos y procedimientos de la Oficina de Comunicaciones,   Programar con los enlaces de cada área, una reunión y coordinar las actividades que realizan en el mes e informar los canales habilitados para hacer los requerimientos a la oficina de comunicaciones.</t>
  </si>
  <si>
    <t xml:space="preserve">Acta de reuniòn, listados de asistencias de los enlaces con las diferentes dependencias del IDER </t>
  </si>
  <si>
    <t>Falta de continuidad en el ejercicio por cambio de administración.                                                                                          
Ausencia de canales efectivos de comunicación con la ciudadanía y al interior de la entidad.                                                          
Falta de control de los lineamientos establecidos en el manual de comunicaciones a los procesos que están relacionados directamente.                                                                                 Incumplimiento de los objetivos establecidos en el manual de comunicaciones por falta de idoneidad del personal a cargo o por rotación del personal.                                                                                   No incluir la totalidad de los temas de impacto en el plan de comunicaciones.</t>
  </si>
  <si>
    <t>Incumplimiento a los lineamientos establecidos en el manual de comunicaciones</t>
  </si>
  <si>
    <t>Observaciones y/o hallazgos en las auditorías internas. Incumplimiento en la implementación de los objetivos de comunicación dirigidos a los públicos internos y externos.                       
Pérdida de credibilidad frente a los públicos internos y externos. Falta de integración en la ejecución y en la toma de decisiones de los procesos comunicativos.                                                                      Respuesta inoportuna a las solicitudes y consultas de los ciudadanos.                                                                                                    
Incumplimiento de los objetivos del Manual de Comunicaciones y a las metas estratégicas de la entidad.                                                          
Afectación a la Imagen y reputación de la entidad.</t>
  </si>
  <si>
    <t>Realizar el manual de comunicaciones de la entidad al interior del proceso y a los funcionarios que tenga competencia dentro de la entidad.
Realizar el seguimiento para garantizar el cumplimiento de los objetivos establecidos en el manual de comunicaciones (Reuniones con las diferentes subdirecciones y al interior del proceso - Consejos de redacción).</t>
  </si>
  <si>
    <t>Cápsulas informativas difundidas en los diferentes canales de comunicación de la entidad y programar reuniones con los enlaces de cada oficina.</t>
  </si>
  <si>
    <t xml:space="preserve">Informe de seguimiento del Plan Estratégico de Comunicaciónes, acta y listados de asistencias de los enlaces con las diferentes dependencias del IDER </t>
  </si>
  <si>
    <t xml:space="preserve">Realizar  3 infromes de segumiento al Plan Estrategico de Comunicaciones </t>
  </si>
  <si>
    <t xml:space="preserve">Promoción y Fomento Deportivo </t>
  </si>
  <si>
    <t>Desconocimiento de los padres del proceso formativo que se sigue con sus hijos.
Mecanismos insuficientes para la toma de decisiones.</t>
  </si>
  <si>
    <t xml:space="preserve">Trafico de influencias para la inscripcion de niños sin  tener en cuenta los niveles de formación </t>
  </si>
  <si>
    <t>Incumplimiento de objetivos y metas.
Pérdida de confianza y credibilidad en la entidad.
Intervención de órganos de control.
Sanciones.
Pérdida de recursos económicos.</t>
  </si>
  <si>
    <t>Poco probable</t>
  </si>
  <si>
    <t>Evaluaciones periodicas a los profesores . Capacitación en el proceso a los padres 
Seguimiento a los proceso</t>
  </si>
  <si>
    <t>Rara vez</t>
  </si>
  <si>
    <t>Semestral</t>
  </si>
  <si>
    <t xml:space="preserve">Capacitación de los docentes, equipo sicosocial y administrativo de la EIFD,Selección de los niños de acuerdo a los niveles de formación que se tienen  en la EIFD </t>
  </si>
  <si>
    <t xml:space="preserve">Llistados de asistencias, registro fotográfico </t>
  </si>
  <si>
    <t>Realizar 6  capacitaciones a los docentes, equipo sicosocial y administrativo de la EIFD</t>
  </si>
  <si>
    <t>Deportes</t>
  </si>
  <si>
    <t>1. Número de capacitaciones realizadas  a  los docentes, equipo sicosocial y administrativo de la EIFD / Número total de capacitaciones Programadas para los docentes, equipo sicosocial y administrativo de la EIFD</t>
  </si>
  <si>
    <t xml:space="preserve">Falta de acompañamiento en el proceso de inscripción
Mecanismos y procedimientos  insuficientes para la verificacion de los requisitos para inscripción </t>
  </si>
  <si>
    <t>Desconocimiento de los procesos de inscripción a los juegos intercolegiados</t>
  </si>
  <si>
    <t xml:space="preserve">
Pérdida de confianza y credibilidad en la entidad.
Intervención de órganos de control.
</t>
  </si>
  <si>
    <t>Verificación en la pagina web del Ministerio del Deporte
Verificacion e informe de los inscritos dado por el Ministerio</t>
  </si>
  <si>
    <t>Mensual</t>
  </si>
  <si>
    <t xml:space="preserve">Socializaciones a las instituciones educativas, Acompañamiento a los procesos de inscripción a la instituciones educativas y estudiantes </t>
  </si>
  <si>
    <t xml:space="preserve">Realizar 15 socializaciones a las instituciones educativas del Distrito de Cartagena de Indias </t>
  </si>
  <si>
    <t xml:space="preserve">1. Número de socializaciones realizadas a las instituciones educativas del Distrito de Cartagena de Indias / Número Total de socializaciones programadass </t>
  </si>
  <si>
    <t xml:space="preserve">Mecanismos y procedimientos  insuficientes para la verificacion de los requisitos para inscripcion </t>
  </si>
  <si>
    <t>Omisión para la verificacion de la información que brindan los participantes</t>
  </si>
  <si>
    <t xml:space="preserve">Campañas de capacitación y socializacion de los referentes a las convocatorias </t>
  </si>
  <si>
    <t xml:space="preserve">Socialización de los referentes y requisitos para particpar de las convocatorias </t>
  </si>
  <si>
    <t xml:space="preserve">Realizar 3 socializaciones a los grupos de valor </t>
  </si>
  <si>
    <t>1. Número de socializaciones realizadas a los grupos de valor / Número Total de socializaciones programadas a los grupos de valor.</t>
  </si>
  <si>
    <t>Falta de conocimiento de los reglamento y estatutos</t>
  </si>
  <si>
    <t>Incumplimiento de los reglamentos y estatutos establecidos</t>
  </si>
  <si>
    <t xml:space="preserve">Campañas de capacitación y socializacion de los reglamento y estatutos referente a las convocatorias </t>
  </si>
  <si>
    <t xml:space="preserve">Capacitación y socialización del reglamaneto y estatutos  referentes de la convocatoria 
</t>
  </si>
  <si>
    <t xml:space="preserve">Listados de asistencia , registro fotográfico </t>
  </si>
  <si>
    <t xml:space="preserve">Mecanismos insuficientes para verificar los documentos 
Premura en la verificacion de los documentos </t>
  </si>
  <si>
    <t>Falsedad de los documentos presentados</t>
  </si>
  <si>
    <t>Verificar los procesos
Contar con bases de datos de las ligas</t>
  </si>
  <si>
    <t xml:space="preserve">Verificación y  revisión  de la documentación presentada </t>
  </si>
  <si>
    <t xml:space="preserve">Lista de chequeo de los documentos presentados </t>
  </si>
  <si>
    <t xml:space="preserve">Realizar diligencioamiento de la  lista de chequeo para la revisiòn y verificaciòn de documentos </t>
  </si>
  <si>
    <t>1. Número de inspecciones realizadas a través de lista de chequeo para la revisión y verificación de documentos / Número Total de Inspecciones programadas de revisión y verificación de documentos.</t>
  </si>
  <si>
    <t>Mecanimos insuficientes para verificar información suministrada</t>
  </si>
  <si>
    <t>Trafico de influencias para la decision de apoyo de un evento en particular</t>
  </si>
  <si>
    <t xml:space="preserve">Definir criterios de selección
Verificacion con los organismos del deporte
Crear procedimientos para la escogencia de eventos </t>
  </si>
  <si>
    <t xml:space="preserve">Publicación y socialización  de requisitos y referentes para la  participación,publicaciòn de criterios de evaluación para organismos deportivos. </t>
  </si>
  <si>
    <t xml:space="preserve">Listados de asistencia , piezas comunicacionales, registro fotogràfico </t>
  </si>
  <si>
    <t xml:space="preserve">Realizar 3 publicaciones de criterios de evaluaciòn para los organismos deportivos  </t>
  </si>
  <si>
    <t xml:space="preserve">
1. Número de publicaciones de criterios de evaluación para los organismos deportivos realizadas / Número Total de publicaciones de criterios de evaluación para los organismos deportivos requeridas
</t>
  </si>
  <si>
    <t>Promocion y Fomento de la actividad fisica y el uso del tiempo libre.</t>
  </si>
  <si>
    <t>Mecanimos insuficientes para el alamacenamiento de la  información suministrada</t>
  </si>
  <si>
    <t>Uso ilegitimo de la información en los procesos de inscripción.</t>
  </si>
  <si>
    <t>Pérdida de confianza y credibilidad en la entidad.
Intervención de órganos de control.
Sanciones.
Pérdida de recursos económicos.</t>
  </si>
  <si>
    <t xml:space="preserve">Definir criterios y procedimientos  de inscripcion y selección de participantes
</t>
  </si>
  <si>
    <t>Bimensual</t>
  </si>
  <si>
    <t>Definir mecanismos para la revisión y verificación de los documentos,
Implementación de mecanismos para la toma de decisiones.</t>
  </si>
  <si>
    <t xml:space="preserve">Lista de chequeo de los documentos presentados y formato  de criterios para la toma de decisiones </t>
  </si>
  <si>
    <t xml:space="preserve">Realizar diligenciamiento  de la lista de chequeo para la revisiòn y verificaciòn de documentos y formatos de criterios para la toma de desiciones </t>
  </si>
  <si>
    <t>Recreación</t>
  </si>
  <si>
    <t xml:space="preserve">1. Número de lista de chequeo diligenciadas de revisión y verificación de documentos así como formatos con  criterios para la toma de decisiones / Número total de lista de chequeo de revisión y verificación de documentos y formatos con  criterios para la toma de decisiones requeridos. </t>
  </si>
  <si>
    <t>Mecanimos insuficientes para verificar información suministrada
Favorecimiento a un tercero</t>
  </si>
  <si>
    <t>Soborno y tráfico de influencias.</t>
  </si>
  <si>
    <t xml:space="preserve">Definir mecanismos para la revisión y verificación de los documentos,Implementación de mecanismos para la toma de decisiones
</t>
  </si>
  <si>
    <t xml:space="preserve">Lista de chequeo de los documentos presentados y formato de criterios para la toma de decisiones </t>
  </si>
  <si>
    <t xml:space="preserve">Realizar diligenciamiento de la  lista de chequeo para la revisiòn y verificaciòn de documentos y formatos de criterios para la toma de desiciones </t>
  </si>
  <si>
    <t>Privilegiar el tráfico de influencias para la selección de sede para eventos</t>
  </si>
  <si>
    <t xml:space="preserve">Realizar diligencioamiento de la  lista de chequeo para la revisiòn y verificaciòn de documentos y formatos de criterios para la toma de desiciones </t>
  </si>
  <si>
    <t>Uso ilegitimo de la información en los procesos de seguimiento y evaluación.</t>
  </si>
  <si>
    <t xml:space="preserve">
Implementación de mecanismos para la toma de decisiones</t>
  </si>
  <si>
    <t xml:space="preserve">Formato de criterios para la toma de decisiones </t>
  </si>
  <si>
    <t xml:space="preserve">Realizar diligenciamiento de los  formatos de criterios para la toma de desiciones </t>
  </si>
  <si>
    <t xml:space="preserve">1. Número de formatos con criterios para la toma de decisiones diligenciados / Número total de formatos con criterios para la toma de decisiones requeridos. </t>
  </si>
  <si>
    <t>Gestion de Infraestructura</t>
  </si>
  <si>
    <t xml:space="preserve">Favorecimiento a un tercero </t>
  </si>
  <si>
    <t>Priorizacion erronea de escenarios que no se encuentran contenidos en la ruta de trabajo.</t>
  </si>
  <si>
    <t>Desviación recursos</t>
  </si>
  <si>
    <t>Poco problable</t>
  </si>
  <si>
    <t>Control, monitoreo y seguimiento al Plan.</t>
  </si>
  <si>
    <t xml:space="preserve">Formato de seguimiento del plan </t>
  </si>
  <si>
    <t>Realizar mesualmente seguimiento al plan</t>
  </si>
  <si>
    <t>Infraestructura</t>
  </si>
  <si>
    <t>1. Número de seguimiento al plan realizado / Número total de seguimiento al plan programados.</t>
  </si>
  <si>
    <t xml:space="preserve">Poca planeación </t>
  </si>
  <si>
    <t>Obras no entregadas como fueron planeadas y presupuestadas.</t>
  </si>
  <si>
    <t>Afectacion a la comunidad por el no goce de escenarios deportivos en optimas condiciones.</t>
  </si>
  <si>
    <t>Controles tecnicos (presupesto, diseño, cantidades, formato de medicion, formato de liberacion de obra) desde la planeación hasta la ejecucion del proyecto.</t>
  </si>
  <si>
    <t>Control, monitoreo y seguimiento a la ejecución de los Proyectos.</t>
  </si>
  <si>
    <t>Acta de reunión , registro fotograficos ,listado de asistencia, informes</t>
  </si>
  <si>
    <t xml:space="preserve">Realizar informes de segumiento a  las obras o proyectos </t>
  </si>
  <si>
    <t>1. Número de seguimiento a las obras y proyectos realizado / Número total de seguimiento a las obras y proyectos programados.</t>
  </si>
  <si>
    <t>Gestión Documental</t>
  </si>
  <si>
    <t>Baja implementación de buenas practicas de gestión documental por  parte del personal encargado de los archivos de gestión al interior de cada oficina.</t>
  </si>
  <si>
    <t xml:space="preserve">Afectación a los a los pilares de integridad, disponibilidad, autenticidad y confidencialidad de la información.
Incumplimiento técnico en los procesos archivisticos de organización, depuración, foliación, rotulación, inventario y disposición final.  </t>
  </si>
  <si>
    <t>Disminución de la efectividad de los funcionarios
Apertura de procesos disciplinarios, administrativos y legales
a servidores públicos
Pérdida de confianza y credibilidad en la entidad
Intervención de órganos de control
Sanciones</t>
  </si>
  <si>
    <t>Realizar programa de capacitación y visitas de seguimiento y control a los archivos de gestión para verificar la aplicación de la Ley de Archivos (Ley 594 de 2000).</t>
  </si>
  <si>
    <t>Control y monitoreo respecto a la aplicación de buenas prácticas de gestión documental por parte de los responsables de los archivos de gestion</t>
  </si>
  <si>
    <t xml:space="preserve">Visitas Técnicas ,  informes y registrto fotográfico </t>
  </si>
  <si>
    <t>Archivo y Gestión Documental</t>
  </si>
  <si>
    <t xml:space="preserve">1. Número de informes realizados / Número total de informes requeridos.  </t>
  </si>
  <si>
    <t>Infraestructura física y tecnologica limitada para la optima disposición y consulta de los documentos del Instituto.</t>
  </si>
  <si>
    <t>Inadecuada disposición final de los documentos de archivo</t>
  </si>
  <si>
    <t xml:space="preserve">Desorden documental en los archivos de gestión y central, inadecuada dispocision final y generación de fondos acumulados </t>
  </si>
  <si>
    <t>Desarrollar programas y proyectos de inversión que viabilicen la optimización y/o ampliación de la infraestructura física disponible para el resguardo de la documentación del IDER</t>
  </si>
  <si>
    <t xml:space="preserve">Organización y adecuada disposición final de los documentos en los espacios habilitados para tal fin  </t>
  </si>
  <si>
    <t xml:space="preserve">Registrto fotográfico, verificación del FUID  </t>
  </si>
  <si>
    <t>Verificaciòn del FUID</t>
  </si>
  <si>
    <t xml:space="preserve">1. Número de verificaciones del FUID realizada / Número total de verificaciones del FUID requeridas. </t>
  </si>
  <si>
    <t xml:space="preserve">Gestion de bienes y servicios
</t>
  </si>
  <si>
    <t xml:space="preserve">Por apropiación por parte de la comunidad de espacios que son publicos. </t>
  </si>
  <si>
    <t>Trafico de influencias -cobro por utilizacion de escenarios deportivos publicos por terceras personas.</t>
  </si>
  <si>
    <t>Afectación a la ciudadania en general por el no goce de escenarios deportivos gratuitos.</t>
  </si>
  <si>
    <t>Campañas permanentes sobre el uso gratuito de los escenarios deportivos, Socializaciones sobre el tramite para solicitar permisos para el uso gratuito de los escenarios deportivos.</t>
  </si>
  <si>
    <t xml:space="preserve">Socialización con la comunidad, ligas, clubes y usuarios de los escenarios deportivos </t>
  </si>
  <si>
    <t xml:space="preserve">Listado de asistencia, registro fotográfico </t>
  </si>
  <si>
    <t>Realizar  6 socializaciones con la comunidad , ligas , clubes y usuarios de los escenarios deportivos</t>
  </si>
  <si>
    <t>Dirección Administrativa y Financiera</t>
  </si>
  <si>
    <t xml:space="preserve">1. Número de socializaciones sobre el uso y préstamo de los escenarios deportivos realizadas / Número total de socializaciones sobre el uso y préstamo de los escenarios deportivos programadas  </t>
  </si>
  <si>
    <t>Gestion de bienes y servicios</t>
  </si>
  <si>
    <t>Falta de planeación en la construcción del PAA de la entidad.</t>
  </si>
  <si>
    <t>Incumlimiento en la ejecución del PAA.</t>
  </si>
  <si>
    <t>Mala ejecución de los recursos.</t>
  </si>
  <si>
    <t>Participación de un equipo interdisciplinar de la entidad para la construcción del PAA( DAYF , planeación, Jurídica, Almacén)</t>
  </si>
  <si>
    <t xml:space="preserve">Posible </t>
  </si>
  <si>
    <t xml:space="preserve">Moderado </t>
  </si>
  <si>
    <t xml:space="preserve">Acta de reuniones, listados de asistencia, Informe de seguimiento al plan </t>
  </si>
  <si>
    <t>Realizar 4 seguimiento trimestrales al Plan Anual de Adquisiciones</t>
  </si>
  <si>
    <t>1. Número de seguimientos del plan anual de adquisiciones realizado / Número total de seguimiento del plan anual de adquisiciones programado.</t>
  </si>
  <si>
    <t xml:space="preserve">Poco control en la verificación del cumplimiento de requisitos. Y ausencia de procedimientos de verificación estandarizados.  
</t>
  </si>
  <si>
    <t xml:space="preserve">Adquirir bienes y servicios que incumplen con los requisitos exigidos para la contratación o las especificaciones técnicas requeridas. </t>
  </si>
  <si>
    <t>Acumulación de bienes innecesarios que no van acorde con las necesidades de las áreas.</t>
  </si>
  <si>
    <t>Aplicar la normatividad exigida y vigente para la contratación de Bienes y Servicios, Revisión cuidadosa y exhaustiva del cumplimiento de las especificaciones técnicas requeridas de los bienes y servicios a adquirir..</t>
  </si>
  <si>
    <t xml:space="preserve">Acta de reunión, listados de aistencia , registro fotográfico </t>
  </si>
  <si>
    <t xml:space="preserve">Realizar mesas de trabajo sobre las especificaciones tècnicas de los bienes y servicios a adquirir </t>
  </si>
  <si>
    <t>Gestión Financiera</t>
  </si>
  <si>
    <t>Ausencia de mecanismos de verificación de información
Procesamiento de información sin revisar
Fragmentación de la información
Personal no idóneo
Software con fallas</t>
  </si>
  <si>
    <t>Disminución de la efectividad de los funcionarios
Incumplimiento de objetivos y metas
Pérdida de confianza y credibilidad en la entidad
Intervención de órganos de control
Sanciones</t>
  </si>
  <si>
    <t>En la verificación de la información 
Se verifica la información entregada, con sus respectivos VoBo, por el área encargada</t>
  </si>
  <si>
    <t>Auditorías internas al Sistema de Gestión.Implementar los procedimientos al Sistema de Información. 
Auditorías internas al Sistema de Gestión.</t>
  </si>
  <si>
    <t xml:space="preserve">Informes de auditorias, acta de reuniones, listados de asistencias y  registrto fotográfico  </t>
  </si>
  <si>
    <t xml:space="preserve">Implementar formato de lista de chequeo a la información  y documentación recibida </t>
  </si>
  <si>
    <t>1. Número de inspecciones diligenciadas a través de lista de chequeo a la información  y documentación recibida / Número total inspecciones programadas para realizarse a través de lista de chequeo a la información  y documentación recibida.</t>
  </si>
  <si>
    <t>Fallas en el control de registros
Mecanismos insuficientes de verificación de registros
Mecanismos inapropiados de verificación de registros
Falta de registros formalizados</t>
  </si>
  <si>
    <t xml:space="preserve">Omisión de registros necesarios </t>
  </si>
  <si>
    <t>Pérdida de recursos
Sanciones
Pérdida de credibilidad y confianza en la institución
Dificultades en la generación de productos de los procesos</t>
  </si>
  <si>
    <t xml:space="preserve">En la revisión de los registros y documentos
Se revisa y compara la información teniendo en cuenta los registros en el  software </t>
  </si>
  <si>
    <t>Capacitar a funcionarios en manejo adecuado de registros, Auditorías internas,Capacitar a los funcionarios para el uso adecuado del back up para evitar perdida de información. Revisión del Sistema de Gestión Documental. Implementar las políticas para el control de los registros establecidas en el procedimiento. Control de Registros del Sistema de Gestión</t>
  </si>
  <si>
    <t xml:space="preserve">Listados de asistencias, registro fotográfico, infrormes de auditorias </t>
  </si>
  <si>
    <t xml:space="preserve">Realizar capacitaciones sobre el manejo adecuado de los registros del sistema de gestiòn  y uso adecuado del back up. </t>
  </si>
  <si>
    <t xml:space="preserve">
1. Numero de capacitaciones realizar sobre el manejo adecuado de los registros del sistema de gestión  y uso adecuado del back up / Número total de capacitaciones programadas sobre el manejo adecuado de los registros del sistema de gestión  y uso adecuado del back up.
</t>
  </si>
  <si>
    <t>Sistemas inseguros
Falta de respaldo de la información
Personal no idóneo</t>
  </si>
  <si>
    <t>Daño de la Información</t>
  </si>
  <si>
    <t>Disminución de la efectividad de los funcionarios
Incumplimiento de objetivos y metas
Pérdida de confianza y credibilidad en la entidad
Intervención de órganos de control
Sanciones
Pérdida de recursos económicos</t>
  </si>
  <si>
    <t>Alta</t>
  </si>
  <si>
    <t>Capacitación en el manejo documental
Realización de backup</t>
  </si>
  <si>
    <t>Mecanismos inapropiados para validación de decisiones
Falta de información
Falta de criterios para toma de decisiones
Falta o falla de mecanismos para verificación de decisiones tomadas
Descentralización de la toma de decisiones</t>
  </si>
  <si>
    <t xml:space="preserve">Tráfico de influencias </t>
  </si>
  <si>
    <t>Ineficiencia de servidores públicos
Incumplimiento de objetivos y metas
Pérdida de confianza y credibilidad en la institución
Pérdida de recursos
Incumplimiento en la prestación de servicios
Sanciones</t>
  </si>
  <si>
    <t>Se capacita sobre el  principio de la transparencia,  la Ley 734,de 2022  
Proceso disciplinario
Procedimientos realizados por software</t>
  </si>
  <si>
    <t xml:space="preserve">Racionalizar los medios impresos y promover el uso de herramientas digitales </t>
  </si>
  <si>
    <t>Listado de asistencias, registro fotogràfico</t>
  </si>
  <si>
    <t xml:space="preserve">Realizar 3 capaictaciones  a los funcioanrios  sobre  la Ley de Trasnparencia ((1712 de 2014)  y la Ley 734 de 2022 (Còdigo Disciplinario ûnico)  </t>
  </si>
  <si>
    <t>Ausencia de mecanismos de verificación de información
Procesamiento de información sin revisar</t>
  </si>
  <si>
    <t xml:space="preserve">Falsedad en documento </t>
  </si>
  <si>
    <t>Inefectividad en el cumplimiento de funciones
Pérdida de confianza y credibilidad en la entidad
Pérdida de recursos
Intervención de órganos de control
Sanciones</t>
  </si>
  <si>
    <t>Revisión cautelosa de la información y documentación recibida
Se capacita sobre el  principio de la transparencia,  la Ley 734, 
Proceso disciplinario</t>
  </si>
  <si>
    <t xml:space="preserve">Auditorías internas al sistema de gestión.Revisión del Sistema de información.Implementación de la Norma de calidad a la Gestión de los sistemas de información del proceso
</t>
  </si>
  <si>
    <t xml:space="preserve">Lista de chequeo, listado de asistencias, registro fotográfico, </t>
  </si>
  <si>
    <t>Mecanismos inapropiados para validación de decisiones
Falta de información
Falta de criterios para toma de decisiones
Falla de mecanismos para verificación de decisiones tomadas</t>
  </si>
  <si>
    <t xml:space="preserve">Decisiones ajustadas a intereses particulares </t>
  </si>
  <si>
    <t>Se capacita sobre el principio de la transparencia, la Ley 734, Ley 909
Proceso disciplinario</t>
  </si>
  <si>
    <t>Capacitación en temas contractuales . Capacitación de supervisores.Manual de contratación socializado entre los servidores y contratistas del instituto.Manual de  funciones socializado entre los servidores y contratistas del instituto.Código de Ética socializado en la entidad</t>
  </si>
  <si>
    <t xml:space="preserve">Listado de asistencia registro fotográficos. </t>
  </si>
  <si>
    <t xml:space="preserve">Realizar  3 capacitaciones en diferente temas de contratación estatal </t>
  </si>
  <si>
    <t xml:space="preserve">1. Número de capacitaciones realizadas / Número total de capacitaciones programadas </t>
  </si>
  <si>
    <t>Gestión Juridica y Legal</t>
  </si>
  <si>
    <t>Violación o desconocimiento del regimen de inabilidades e incompatibilidades descrito por la normativa para la debida celebración de contratos estatales.
Interes particular de los funcionarios para el favorecimiento de un tercero o particular
Abuso del poder del funcionario del IDER</t>
  </si>
  <si>
    <t xml:space="preserve">Irregularidades en la celebración de los contratos </t>
  </si>
  <si>
    <t>Generación de auditorias por los entes de control que evidencien hallazgos de tipo disciplinario, fiscal y penal.
Inicio de acciones judiciales en contra de funcionarios del Instituto por mal manejo de los recursos economicos.
Sanciones y codenas en contra del Instituto y sus funcionarios</t>
  </si>
  <si>
    <t>Seguimiento constante en el comité de contratación de la entidad al comité tecnico evaluador y los procesos contractuales a celebrar.
Socialización y capacitacion a los funcionarios sobre el manual de contratacion de la entidad en especial lo inherente al reguimen de compatibilidades e incompatibilidades y las responsabilidades del supervisor.
Socializacion y capacitación en las guias de colombia compra eficiente.
Uso de las platafromas digitales establecidas por colombia compra eficiente para la celebración de los contratos de la entidad.</t>
  </si>
  <si>
    <t>Establecer en el orden del día de los comites de contratación un seguimiento de los procesos en ejecución. Verificacion de ese seguimiento en las actas de ese comité.Generar un plan de capacitaciones a través de la Oficina de Talento Humano con referencia a la debida celebración y supervisión de los contratos estatales..</t>
  </si>
  <si>
    <t xml:space="preserve">Actas del  Comité de Contratación, listado de asistencia, registro fotográfico </t>
  </si>
  <si>
    <t xml:space="preserve">Realizar el  Comité de Contratación como lo establece la resolución de creación del comité   </t>
  </si>
  <si>
    <t>Oficina Asesora Juridica</t>
  </si>
  <si>
    <t xml:space="preserve">1. Número de comités de contratación realizados conformes. / Número total de comités de contratación. </t>
  </si>
  <si>
    <t>Favorecimiento a un tercero o particular
Abuso del poder por parte del funcionarios</t>
  </si>
  <si>
    <t>Irregularidades en el otorgamiento de reconocimientos a organismos deportivos</t>
  </si>
  <si>
    <t xml:space="preserve">Sanciones disciplinarias de indole penalpara el funcionario del instituto
Poca credibilidad en la Institucion </t>
  </si>
  <si>
    <t>Estructuracion de un procedimiento para los reconocimientos de organismos deportivos como lo son la renovacion y el otorgamiento
Capacitaciones en el tramite y normativa de reconocimientos deportivos.</t>
  </si>
  <si>
    <t>Mensuales</t>
  </si>
  <si>
    <t xml:space="preserve">Consolidación del procedimiento,  
Plan de capacitaciones a los servidores  que otorgan reconocimientos deportivos </t>
  </si>
  <si>
    <t xml:space="preserve">Listados de asistencia , acta de reunión , registro fotográfico   </t>
  </si>
  <si>
    <t xml:space="preserve">Realizar capacitaciones de los servidores que otorgan reconocimientos deportivos </t>
  </si>
  <si>
    <t xml:space="preserve">1. Número de servidores que otorgan reconocimientos deportivos capacitados / Número total de servidores que otorgan reconocimientos deportivos del Instituto. </t>
  </si>
  <si>
    <t>Sanciones disciplinarias de indole penalpara el funcionario del instituto
Poca credibilidad en la Institucion 
Gastos indebidos asumidos por la entidad</t>
  </si>
  <si>
    <t xml:space="preserve">Seguimiento constante en el comité de conciliacion de la entidad a la solicitudes de pago a terceros.
Implementacion de un procedimiento para pagos en caso de terceros </t>
  </si>
  <si>
    <t xml:space="preserve">Consolidación del procedimiento para pagos a favor de terceros,Actas del comité de conciliación donde se evidencian la concertación de tales pagos a terceros. </t>
  </si>
  <si>
    <t xml:space="preserve">Formato de cesión a terceros , Acta de reunión, listado de asistencia </t>
  </si>
  <si>
    <t xml:space="preserve">Implementar y socializar la utilización del formato para este procedimiento </t>
  </si>
  <si>
    <t xml:space="preserve">1. Número de formatos de cesión a terceros diligenciados con sus soportes / Número total de formatos de cesión a terceros requeridos. </t>
  </si>
  <si>
    <t xml:space="preserve">Gestión Sistemas  tecnología de la información. </t>
  </si>
  <si>
    <t>1. Usuarios sin cultura de seguridad informática.
2. Acciones indebidas en el uso de la información y los
recursos informáticos de la Entidad.
3. Falta de control de uso y acceso a la información de
la Entidad.
4. Vandalismo informático que beneficia los intereses
particulares de terceros.
5. Presión, amenazas por parte de particulares a un
funcionario o contratista para manipular o adulterar
información en beneficio de terceros interesados.</t>
  </si>
  <si>
    <t>Omisión de acciones para el cuidado de los activos de información y acción de adulteración, daño, acceso o entrega no autorizada de información en beneficio de un privado perjudicando a la entidad o sus procesos.</t>
  </si>
  <si>
    <t>Incumplimiento de objetivos y metas.
Disminución de la efectividad de los funcionarios.
Pérdida de confianza y credibilidad en la entidad.
Intervención de órganos de control.
Sanciones.
Pérdida de recursos económicos.</t>
  </si>
  <si>
    <t>Definir la Política General de la Seguridad
de la Información  de la entidad y Manual de políticas de seguridad y privacidad de la información.</t>
  </si>
  <si>
    <t>Implementar   la política general de seguridad y privacidad de la información de la entidad y el manual de politicas especifica de seguridad y privacidad de la información, esta aprobada por comité de MIPG.,Implementar  la política de tratamiento de datos personales y esta  publicados en la página Web oficial en la sección de transparencia.,Se cuenta con controles de acceso lógico a la red, sistemas operativos, bases de datos, archivos compartidos, con controles basados en usuario, perfiles y contraseña, hay controles físicos de ingreso a las instalaciones.Código de Ética socializado en la entidad, 
Socialización de Manual de  funciones entre los servidores y contratistas del instituto.</t>
  </si>
  <si>
    <t xml:space="preserve">Seguimiento trimestral de la Polìtica  General de Seguridad y Privacidad de la informaciòn </t>
  </si>
  <si>
    <t xml:space="preserve">Realizar el Seguimiento trimestral de la Polìtica  General de Seguridad y Privacidad de la informaciòn  </t>
  </si>
  <si>
    <t>Oficina de Sistema</t>
  </si>
  <si>
    <t xml:space="preserve">
1. Número de seguimiento trimestral de la Política General de Seguridad y Privacidad de la información realizados / Número total seguimiento trimestral de la Política General de Seguridad y Privacidad de la información programados.  
</t>
  </si>
  <si>
    <t>Estudios previos o de factibilidad manipulados para beneficiar a un tercero en particular o privado.
Términos de referencia condicionados para favorecer la elección de un tercero en particular.
Falta en la ejecución de supervisión y seguimiento al
proveedor y el producto o servicio contratado.
Deficiencias en el manejo de la documentación y el archivo. 
Ofrecimiento de Beneficios económicos para la elección de Proveedores de servicios de TI.</t>
  </si>
  <si>
    <t>Uso del poder para beneficio privado de un tercero en los procesos de selección de proveedores y contratación de servicios de tecnología.</t>
  </si>
  <si>
    <t>Intervención de órganos de control.
Sanciones.
Pérdida de recursos económicos.</t>
  </si>
  <si>
    <t>Revisión dual en la definición y revisión de anexos técnicos que son usados en los procesos de selección y calificación de Proveedores.
Realizar la supervisión de los contratos que son entregados en responsabilidad de tecnología, cumpliendo las políticas internas definidas para tal fin.
Evaluar el cumplimiento y la ejecución de los contratos prestados por los proveedores de TI de conformidad a los términos requeridos por la Entidad.</t>
  </si>
  <si>
    <t>Implimentar control manual de verificación y validación dual en los anexos técnicos que genera la oficina de tecnología y son parte integral de los contratos de adquisición de productos o servicios de TI.,Verificar  la supervisión de los contratos de acuerdo a la guía de supervisión, los informes generados son revisados y aprobados por la oficina juridica y dirección administrativa antes del pago,Al finalizar la ejecución de un contrato se genera el informe final indicando el cumplimiento o deficiencias del mismo..</t>
  </si>
  <si>
    <t>Iinformes , lista de chequeo de los anexos tècnicos .</t>
  </si>
  <si>
    <t xml:space="preserve">Diligenciamiento del  formato de la lista de chequo para la verificaciòn y validaciòn  de los anexos tècniso para la contrataciòn </t>
  </si>
  <si>
    <t xml:space="preserve">1. Número de inspecciones diligenciadas a través de lista de chequeo para la verificación y validación de los anexos técnicos de la contratación / Número total inspecciones programadas para la verificación y validación de los anexos técnicos de la contratación. </t>
  </si>
  <si>
    <t>Gestion Talento Humano</t>
  </si>
  <si>
    <t xml:space="preserve">Falta de información actualizada en base de datos de contratacion de juridica </t>
  </si>
  <si>
    <t>Brindar información publica falsa o desactualizada, lo cual puede traer consecuensias juridicas para la entidad.</t>
  </si>
  <si>
    <t>Solicitar documentacion soporte para emitir certificaciones a contratistas, personal de planta y entes de control.</t>
  </si>
  <si>
    <t>Verificar la información en bases de datos actualizada en oficina juridica e información al contratistas y personal de planta.</t>
  </si>
  <si>
    <t>Base de Datos de los contratistas , SIGEP</t>
  </si>
  <si>
    <t>Revsiòn y verificaciòn de la Plataforma SIGEP</t>
  </si>
  <si>
    <t>Talento Humano</t>
  </si>
  <si>
    <t>1. Número de hojas de vida verificadas en el SIGEP / Número total de hojas de vida de SIGEP</t>
  </si>
  <si>
    <t xml:space="preserve">Gestión de Control Interno </t>
  </si>
  <si>
    <t xml:space="preserve">Inexistencia de lineamientos para hacer la declaración de conflicto de interés.
El empleado desconoce las situaciones que configuran conflicto de interés.
</t>
  </si>
  <si>
    <t>No declarar conflicto de interés en la realización de auditorías.</t>
  </si>
  <si>
    <t>Utilización indebida de información 
Favorecimiento a terceros en el resultado de las auditorías.
Pérdida de confianza y credibilidad en la institución.</t>
  </si>
  <si>
    <t>Indicar la existencia de algún tipo de conflicto de interés.
Capacitación en temas relacionados con la OCI</t>
  </si>
  <si>
    <t>Implementación de la Carta de Representaciòn ,Formato de Compromiso de cumplimiento del Còdigo de êtica del Auditor Interno y del Estatuto de Auditoria Interna, Capacitar en temas específicos de la Oficina de Control Interno.</t>
  </si>
  <si>
    <t>Formato Carta de Representaciòn, Formato de Compromiso de cumplimiento del Còdigo de Etica del Auditor Interno y del Estatuto de Auditoria Interna.</t>
  </si>
  <si>
    <t xml:space="preserve">Implementaciòn de los formatos de Carta de Presentaciòn y compromiso de cumplimiento del Còdigo de Etica  del Auditor interno y del Estado de Auditorìa Interna </t>
  </si>
  <si>
    <t>Control Interno</t>
  </si>
  <si>
    <t xml:space="preserve">Ausencia de mecanismos de control para el correcto almacenamiento de la información de las auditorías. 
Ineficiencia en las políticas de operación del manejo de la información.
Falta o falla de mecanismos para el tratamiento de información.
</t>
  </si>
  <si>
    <t>Uso inadecuado de los informes de las auditorías.</t>
  </si>
  <si>
    <t>Uso inapropiado de la información.
Pérdida de credibilidad y confianza en la institución.
Manipulación de los resultados de la auditoria. 
Favorecimiento a terceros</t>
  </si>
  <si>
    <t xml:space="preserve"> Establecimiento de políticas de operación, mecanismos de control y procedimientos para el tratamiento de la información obtenida en las auditorías. 
Capacitación en temas de tratamiento de infromación y confidencialidad por parte de todos los funcionarios y/o contratistas del Instituto</t>
  </si>
  <si>
    <t>Elaborar políticas de operación, mecanismos de control y procedimientos para el tratamiento de la información obtenida en las auditorías,Capacitar en temas de tratamiento de información y confidencialidad por parte de todos los funcionarios y/o contratistas del Instituto</t>
  </si>
  <si>
    <t xml:space="preserve">Listado de asistencia, registro fotográfico, informes  </t>
  </si>
  <si>
    <t xml:space="preserve">Realizar 3 capacitaciones en temas de tratamiento de informaciòn y confidencialidad </t>
  </si>
  <si>
    <t xml:space="preserve">
1. Número de capacitaciones realizar sobre temas de tratamiento de información y confidencialidad / Número total de capacitaciones en temas de tratamiento de información y confidencialidad programadas
</t>
  </si>
  <si>
    <t>(ENERO-MARZO)</t>
  </si>
  <si>
    <t>Oficina del Talento Humano Y Oficina Asesora de Planeación</t>
  </si>
  <si>
    <t xml:space="preserve">Oficina Asesora de Planeación  y Oficina Asesora Jurídica </t>
  </si>
  <si>
    <t>(% AVANCE ENERO-MARZO)</t>
  </si>
  <si>
    <t xml:space="preserve">Se realizo capacitación de la política de gestión de riesgos en las áreas de: Recreación, deportes y dirección administrativa y financiera.
Se cuenta con registro de asistencia como evidencia de las acciones realizadas </t>
  </si>
  <si>
    <t>(% AVANCE ENERO-MARZO</t>
  </si>
  <si>
    <t>Se inició la etapa de capacitación a cada uno de los lideres de procesos de la política de gestión de riesgos y el mapa de riesgos institucional con el fin de poder realizar los respectivos ajustes. Se cuenta con registros de asistencia y registro fotográfico como evidencia de estas actividades.</t>
  </si>
  <si>
    <t xml:space="preserve">El primer trimestre se realizó diagnóstico y cronograma con el fin de dar inicio en el segundo trimestre </t>
  </si>
  <si>
    <t>Se implementaron 5 listas de chequeo para la toma de decisiones (divulgación, registro fotografico, mesas de trabajo y actas) Como mecanismo para la revisión y verificación de los documentos, el área cuenta con una carpeta DRIVE donde se hace archivo y respaldo de la información de las diferentes listas de chequeos, la cual se actualiza permanentemente</t>
  </si>
  <si>
    <t>Implementación de dos (2) procesos de convocatorias abiertas al público  para semillero de Actividad Física y Recreación Comunitaria.  ( se realizarán en abril ambas convocatorias)</t>
  </si>
  <si>
    <t xml:space="preserve">Se realizó capacitación de la pólítica de gestión de riesgos en las áreas asi como también se realizó la del Manual de Procesos y Procedimientos : Recreación, deportes y dirección administrativa y financiera.
Se cuenta con registro de asistencia como evidencia de las acciones realizadas. </t>
  </si>
  <si>
    <t xml:space="preserve">Se realizó capacitación de la pólítica de gestión de riesgos en las áreas asi como también se realizó la del Manual de Procesos y Procedimientos : Recreación, deportes y dirección administrativa y financiera.
Se cuenta con registro de asistencia como evidencia de las acciones realizadas. De igual manera se realizó inducción a los nuevos funcionarios en materia de archivo y gestión documental </t>
  </si>
  <si>
    <t>Se realizó capacitación de la pólítica de gestión de riesgos en las áreas asi como también se realizó la del Manual de Procesos y Procedimientos : Recreación, deportes y dirección administrativa y financiera.
Se cuenta con registro de asistencia como evidencia de las acciones realizadas. De igual manera se realizo induccion a los nuevos funcionarios en donde se socializó el Código de Integridad.</t>
  </si>
  <si>
    <t xml:space="preserve">La Oficina Asesora de Planeación,  realiza seguimiento mensual a las metas del plan de acción del instituto y realiza informe trimestral de este. Como evidencia de esta acción se encuentran publicados los seguimientos trimestrales al plan de acción en la pagina del instituto en la pestaña correspondiente a transparencia- planeación </t>
  </si>
  <si>
    <t xml:space="preserve">1. Número de informes de seguimiento del Plan Estratégico de Comunicaciones realizados / Número total de informes de seguimiento del Plan Estratégico de Comunicaciones requeridos. </t>
  </si>
  <si>
    <t xml:space="preserve">Para este primer trimestre se inicio con la contratación del equipo de trabajo de la EIFD. Se realizaron reuniones periódicas semanales y mensuales con el equipo Psicosocial, Administrativo y de docentes, para seguimentos y ajustes a los procesos de la EIFD en su primer trimestre. Para el mes de febrero se inicio el período de inscripción a los niveles de inciación, para este primer trimestre.. Se inicio con la apertura de algunos puntos de los núcleos de inciación y formación. </t>
  </si>
  <si>
    <t>Para este primer trimestre, se inició con la contratación del equipo de trabajo del programa Deporte Estudiantil. Se dio inicio a  la fase Departamental de los Juegos Intercolegiados vigencia 2023. Se tiene agendada la realización de la Fase Regional (3 / 10 abril en Cartagena) y Nacional  Final (16 / 29 abril en Valledupar / Bogotá) de los juegos Intercolegiados vigencia 2023. Los juegos Intercolegiados vigencia 2024 aún no tienen cronograma para su fase distrital.</t>
  </si>
  <si>
    <t xml:space="preserve">Para este período, se han publicado por medio de la página web los referetentes para la participación y acceso a los incentivos para los organismos depòrtivos. </t>
  </si>
  <si>
    <t xml:space="preserve">En la página web, se encuetran los requisitos establecios para los procesos e invitación. para organismos deportivos. </t>
  </si>
  <si>
    <t xml:space="preserve">Se difundieron por flayer en publicación abierta con los requisitos para la participación de los organismos deportivos. </t>
  </si>
  <si>
    <t>Se implementaron 5 listas de chequeo en los procesos de inscripción de los usuarios y participantes de los eventos(Ficha de inscripción, registro fotográfico, capacitación sobre prácticas adecuadas para manejo de información y consentimientos informados) Como mecanismo para la revisión y verificación de los documentos, el área cuenta con una carpeta DRIVE donde se hace archivo y respaldo de la información de las diferentes listas de chequeos, la cual se actualiza permanentemente</t>
  </si>
  <si>
    <t>Se implementaron 5 listas de chequeo en el los procesos de inscripción y selección de participantes (piezas publicitarias, registro fotográfico, fichas de inscripción y actas)  Como mecanismo para la revisión y verificación de los documentos, el área cuenta con una carpeta DRIVE donde se hace archivo y respaldo de la información de las diferentes listas de chequeos, la cual se actualiza permanentemente</t>
  </si>
  <si>
    <t>Se implementaron las 4 listas de chequeo, según los criterios para la toma de decisiones. (mesas de trabajo, actas, formularios de inscripción, registros fotográficos y número de inscritos seleccionados que cumplieron )</t>
  </si>
  <si>
    <t>En el marco del diagnóstico realizado a las 410 unidades deportivas del Distrito de Cartagena, se encontró 47 en muy mal estado, 70 en mal estado, 116 en estado regular y 117 en buen estado, tras lo que se crea la ruta de rescate de escenarios deportivos, proyectada por el área de Infraestructura del IDER, cuyo interés es poder acceder a los MPR (mantenimiento preventivo recurrente) y abarcar mayor número de ellos. Como evidencia reposa en la Oficina Asesora de  Planeación informes enviados por el área de infraestructura</t>
  </si>
  <si>
    <t xml:space="preserve">Se realizaron los seguimientos pertinentes de acuerdo a las actualizaciones relizadas , su seguimiento del primer trimestre de 2024, se públicará la primera semana del mes de abril. </t>
  </si>
  <si>
    <t xml:space="preserve">Se realizaron 15 mesas de trabajo sobre especificaciones técnicas de los bienes y servicios a adquirir, para labores propias del Instituto a las siguientes areas : Deporte, Deporte Social Comunitario, EIFD, jurídica, Contabilidad,planeación, Observatorio,Infraestructura,Recreación,Escenarios Deportivos,Talento Humano,recepción, Control Interno y Administrativa y Financiera. </t>
  </si>
  <si>
    <t>8 inspecciones diligenicadas, personal nueva administración: Director, Director Adminitrativo y Financiero, Jefe Oficina Asesora Juridica, Jefe infraestructura, Director Operativo, Secretaria Ejecutiva, Almacenista General, PE. Deporte.</t>
  </si>
  <si>
    <t xml:space="preserve">Se realizó cronograma de visitas a todas las dependencias de la entidad donde se realizará el back up de la información institucional y la capacitación en la materia a cada funcionario responsable. Se cuenta como evidencia de esto correo enviado por Oficina de Sistemas  </t>
  </si>
  <si>
    <t xml:space="preserve">
1. Número de capacitaciones de Ley de Transparencia ((1712 de 2014) y ley 734 de 2022 (Código Disciplinario Único) ejecutadas / Número total de capacitaciones programadas de Ley de Transparencia .((1712 de 2014) y ley 734 de 2022 (Código Disciplinario Único).
</t>
  </si>
  <si>
    <t xml:space="preserve"> Se realizó Comité Institucional de Gestión y  Desempeño, en el cual la Oficina de Sistemas, llevo a cabo  socialización de la página web de la entidad y de todos los ítems con los que se cuenta para el cumplimiento de la ley de transparencia y acceso a la información pública. Se cuenta con acta de comité y listado asistencia la inducción de funcionarios nuevos de la entidad </t>
  </si>
  <si>
    <t xml:space="preserve">Se realizó Comité de Coordinación de Control Interno de la vigencia 2024, donde se aprobó el Plan de Auditoria en el cual están los seguimientos a los procesos de la entidad. Se anexa acta de comité </t>
  </si>
  <si>
    <t xml:space="preserve">En el primer trimestre de la vigencia se realizaron los comités de contratación correspondientes acordes a los lineamientos de ley  y su resolución , como soporte se cuenta con las actas de comité y sus respectivos soportes. </t>
  </si>
  <si>
    <t xml:space="preserve">En et primer trimestre se realizaron procesos de asesorías y de capacitación a 49 personas </t>
  </si>
  <si>
    <t xml:space="preserve">Se presento un solo caso durante este primer trimestre del año 2024  </t>
  </si>
  <si>
    <t xml:space="preserve">Se realiza actualización de las contraseñas de acceso a las redes wiffi, se implementa factor de doble autenticación en la cuentas de correos intitucionales en el primer trimestre 2024, como actividad de seguimiento y fortalecimiento de la seguridad </t>
  </si>
  <si>
    <t>Se realiza la proyección y verificación de especificaciones técnicas para la estructuración de estudios técnicos para la adquisición de insumos y equipos tecnologicos, con la Oficina de Almacén General y posteriormente la Oficina Asesora de Jurídica.</t>
  </si>
  <si>
    <t>25 hojas de vida verificadas en l a plataforma SIGEP II</t>
  </si>
  <si>
    <t xml:space="preserve">1. Número de formatos de carta de presentación, compromiso de cumplimiento del Código de Ética  del Auditor Interno y del estado de auditoría interna diligenciados / Número total de formatos de carta de presentación, compromiso de cumplimiento del Código de Ética del Auditor Interno y del estado de auditoría interna requeridos. </t>
  </si>
  <si>
    <t xml:space="preserve">Se realizó Comité de Coordinación de Control Interno de la vigencia 2024 donde se aprobó el Plan de Auditoria en el cual están los seguimientos a los procesos de la entidad. Se anexa acta de comité. Una vez se den inicio a la auditoria se podrá evidenciar los documentos y carta de representación. </t>
  </si>
  <si>
    <t>Se realizó cronograma,  el cual dará inicio en el 2 trimestre.</t>
  </si>
  <si>
    <t xml:space="preserve">TOTAL </t>
  </si>
  <si>
    <t>Se realizó el primer Comité Institucional de Gestión y  Desempeño, donde se reviso el Mapa de Riesgo de Corrupción y Plan Anticorrupción y de Atención al Ciudadano con todos los actores que hacen parte en el instituto con el fin de aprobarlos y publicarlos como establece la normatividad.
Se cuenta como evidencia con el acta del comité y la públicación en el link de Transparencia.</t>
  </si>
  <si>
    <t>Se público a 31 de enero de 2024 en la página web de la entidad además se realizó la respectiva verificación por parte de la Oficina Asesora de Planeación, se cuenta con pantallazo como evidencia.</t>
  </si>
  <si>
    <t>La Oficina Asesora de Planeación en cumplimiento de sus funciones realizó  acompañamiento a las áreas en el seguimiento al cumplimiento a los controles establecidos en la Matriz de Riesgo.
Se cuenta con evidencia como los correos electrónicos donde las áreas envían los correspondientes soportes de la gestión realizada en cada uno de los controles.</t>
  </si>
  <si>
    <t xml:space="preserve">Publicación realizada </t>
  </si>
  <si>
    <t xml:space="preserve">No. Seguimientos realizados/No. Seguimientos programados </t>
  </si>
  <si>
    <t xml:space="preserve">No. Socializaciones realizadas/No. Socializaciones programadas </t>
  </si>
  <si>
    <t>No. Mesas de trabajo realizadas/No. Mesas de trabajo programadas</t>
  </si>
  <si>
    <t>No. Trámites racionalizados/ Total trámites identificados a racionalizar</t>
  </si>
  <si>
    <t>Se revisaron los 5 OPAS cargados en la Plataforma SUIT</t>
  </si>
  <si>
    <t xml:space="preserve">Se encuentra en períoodo de revisión los trámites con los que cuenta la entidad con el fin de realizar la racionalización de estos. </t>
  </si>
  <si>
    <t>Cumplimiento en la publicación de la Estrategia de  Racionalización de Trámites</t>
  </si>
  <si>
    <t xml:space="preserve">Se espera tener lista para el tercer trimestre 2024 </t>
  </si>
  <si>
    <t xml:space="preserve">El instituto cuenta con los siguientes medios para la difusión de la información : Página web de la entidad, Instagram, Facebook; las cuales se actualizan permanentemente con toda la información de la entidad, tanto información institucional y actividades realizadas en marco de la misionalidad de esta. </t>
  </si>
  <si>
    <t xml:space="preserve">Se elaboró el seguimiento del primer trimestre del Plan de Acción, el cual será publicado en la primera semana del mes de abril de 2024. </t>
  </si>
  <si>
    <t xml:space="preserve">Se cuenta con los informes presupuestales y contables, los cuales se publicarán en la primera semana de abril de 2024 </t>
  </si>
  <si>
    <t xml:space="preserve">La Rendición de Cuentas de la vigencia 2023,  se realizó en el 13 de diciembre de 2023.  la Rendición de Cuentas del 2024 se llevará a cabo antes de finalizar esta vigencia. </t>
  </si>
  <si>
    <t xml:space="preserve">Se conformará y se capacitará al equipo lider antes de finalizar el segundo semestre del 2024  </t>
  </si>
  <si>
    <t xml:space="preserve">El encuentro de los funcionarios y contratistas se realizará antes de finalizar el segundo trimestre del 2024 </t>
  </si>
  <si>
    <t xml:space="preserve">El encuentro con los Grupos de Valor e Interés se llevará a cabo antes de finalizar el segundo trimestre del 2024.  </t>
  </si>
  <si>
    <t xml:space="preserve">Este video se  lleva a cabo 15 días antes a la Audiencia Pública de Rendición de Cuentas 2024 </t>
  </si>
  <si>
    <t xml:space="preserve">Se realizará en cada semestre de la vigencia 2024 , la primera se llevará a cabo antes de finalizar el mes de junio </t>
  </si>
  <si>
    <t>Las campañas se realizarán : Una en el mes de junio y la egundo en el mes de noviembre de 2024.</t>
  </si>
  <si>
    <t>Las capacitaciones en temáticas relacionadas con el mejoramiento al servicio al ciudadano, se realizarán en el segundo trimestre, en este trimestre se diseño el plan y las actividades a ejecutar.</t>
  </si>
  <si>
    <t>Realizar capacitaciones de la ley 1712 de 2014.El objeto de la presente ley es regular el derecho de acceso a la información pública, los procedimientos para el ejercicio y garantía del derecho y las excepciones a la publicidad de información.</t>
  </si>
  <si>
    <t xml:space="preserve">Las socializaciones de los valores que hacen parte del Código de Integridad, se realizarán a finales del mes de mayo de 2024 posterior a la reunión del Comité de Integridad del instituto  </t>
  </si>
  <si>
    <t xml:space="preserve">Se estructuró y organizó, las capacitaciones ha  desarrollar por la Oficina Asesora Jurídica en la vigencia de 2023, se espera realizar esta capacitación sobre esta norma en el mes de junio de 2024 </t>
  </si>
  <si>
    <t xml:space="preserve">Se elaboró el informe del primer trimestre 2024, el cual será publicado en la página web del IDER, la primera semana del mes de abril </t>
  </si>
  <si>
    <t xml:space="preserve">Se verifico que en la página web de la entidad se encuentran publicados los trámites de la entidad. </t>
  </si>
  <si>
    <t xml:space="preserve">Esta política será desarrollada en el segudo trimestre del año 2024 </t>
  </si>
  <si>
    <t xml:space="preserve">Se encuentran en nuestra página web descritos los procesos de atención al ciudadano como los horarios, trámites y servicios que desde el instituto se oferta a la comunidad del distrito de Cartagena de Indias asi como también contamos con diferentes correos electrónicos para atender a la ciudadanía. </t>
  </si>
  <si>
    <t xml:space="preserve">El instituto cuenta con los siguientes medios para la difusión de la información : Página web de la entidad, Instagram, Facebook; las cuales se actualizan permanentemente con toda la información de la entidad, tanto información institucional y demás actividades que coadyugamos en cojunto con la Alcladía Mayor de Cartagena de Indias. </t>
  </si>
  <si>
    <t xml:space="preserve">Se publicaron en la página web del IDER,  los informes de segumiento de la Ley de Transparencia a corte 31 de diciembre 2023 en el mes de enero de 2024, de igual manera se realizaron a 31 de enero de la actual vigencia las publicaciones correspondientes a los 12 planes institucionales del Decreto No. 612 del 2018, los cuales fueron aprobados en el primer Comité Institucional de Gestión y Desempeño del 26 de enero de 2024. En la primera semana de abril , se publicará en la página web del instituto el segumiento al primer trimestre de la vigencia 2024. 
</t>
  </si>
  <si>
    <t xml:space="preserve">
Se encuentra publicado en la página web de la entidad el formulario de PQRS y se cuenta con un correo institucional para recibir las solicitudes de la ciudadanía, este seguimiento fue elaborado y se publicará la primera semana de abril de 2024.  </t>
  </si>
  <si>
    <t xml:space="preserve">Se encuentra publicada en la página web de la entidad la oferta institucional de la entidad, se realiza permanentemente seguimiento y actualizaciones a estas publicaciones.
</t>
  </si>
  <si>
    <t xml:space="preserve">Se realizará en el segundo trimestre del año 2024 </t>
  </si>
  <si>
    <t xml:space="preserve">Teniendo en cuenta que para este trimestre no se ejecutó el programa de capacitación en los fundamentos de archivo y  gestión documental, se realizará en el segundo trimestre del año 2024 </t>
  </si>
  <si>
    <t xml:space="preserve">La página web institucional cuenta con un botón de accesibilidad web en el home, que aplica los criterios de la resolución 1519 de 2021.  </t>
  </si>
  <si>
    <t>El reporte de ITA,se ejecuta en el mes de agosto de 2024, en el año 2023 se obtuvo un nivel de cumplimiento 100 de 100.</t>
  </si>
  <si>
    <t xml:space="preserve">OficIna Asesora de Planeación </t>
  </si>
  <si>
    <t xml:space="preserve">Realizar 4 mesas de trabajo con los enlaces de cada depeNdencia del IDER </t>
  </si>
  <si>
    <t xml:space="preserve">Estas reuniones se realizarán a partir del segundo trimestre de 2024 </t>
  </si>
  <si>
    <t xml:space="preserve">Se realizarán las socializciones en el segundo semestre de 2024 , se estructuró y se elaboró cronograma de trabajo </t>
  </si>
  <si>
    <t xml:space="preserve">No. </t>
  </si>
  <si>
    <t xml:space="preserve">COMPONENTES DEL PLAN ANTICORRUPCCIÓN Y DE ATENCIÓN AL CIUDADANO </t>
  </si>
  <si>
    <t xml:space="preserve">Racionalización de Trámite </t>
  </si>
  <si>
    <t xml:space="preserve">Rendición de Cuentas </t>
  </si>
  <si>
    <t xml:space="preserve">Gestión del Riesgo -Mapa de Riesgo </t>
  </si>
  <si>
    <t xml:space="preserve">Mecanismo para mejorar la atención al ciudadano </t>
  </si>
  <si>
    <t xml:space="preserve">Transparencia y acceso a la información </t>
  </si>
  <si>
    <t xml:space="preserve">Iniciativas adicionales </t>
  </si>
  <si>
    <t>(ABRIL-JUNIO)</t>
  </si>
  <si>
    <t>Se realiza la proyección y verificación de especificaciones técnicas para la estructuración de estudios técnicos para la adquisición de licencias de Office 365, licencia de antivirus y Hosting para la página web de la entidad, con la Oficina de Almacén General y posteriormente la Oficina Asesora de Jurídica.</t>
  </si>
  <si>
    <t>Se realiza mantenimeiento preventivo y correctivo de los computadores y se realiza copia de seguridad de la información.</t>
  </si>
  <si>
    <t>(ABRIL- JUNIO )</t>
  </si>
  <si>
    <t xml:space="preserve">
Se encuentra publicado en la página web de la entidad el formulario de PQRS y se cuenta con un correo institucional para recibir las solicitudes de la ciudadanía, este seguimiento fue elaborado y publicado a 30 de junio de 2024</t>
  </si>
  <si>
    <t>Se encuentra publicada en la página web de la entidad la oferta institucional de la entidad, se realiza permanentemente seguimiento y actualizaciones a estas publicaciones.</t>
  </si>
  <si>
    <t xml:space="preserve">Para este trimestre se realizó análisis de necesidades y especificaciones técnicas para avanzar en la gestión en los procesos de convalidación de las Tablas Retención Documental – TRD del Instituto. </t>
  </si>
  <si>
    <t>Para este trimestre, se realizó capacitación en fundamentación y buenas prácticas de archivo y gestión documental, dirigida a todo el personal de la Oficina de Archivo y Gestión Documental del IDER, con el fin de mejorar la aplicación de buenas prácticas archivísticas y brindar asistencia técnica al interior del Instituto.</t>
  </si>
  <si>
    <t>Se encuentra publicado en la página web de la entidad el formulario de PQRS y se cuenta con un correo institucional para recibir las solicitudes de la ciudadanía, este seguimiento fue elaborado y publicado a 30 de junio de 2024</t>
  </si>
  <si>
    <t>(ABRIL-JUNIO )</t>
  </si>
  <si>
    <t xml:space="preserve">Este se realizará mediante cuatro (4)  actividades: Desarrollo, Revisión, Aprobación y Publicación. En este momento se encuentra en la etapa de desarrollo </t>
  </si>
  <si>
    <t>Para este segundo trimestre se entegaron estimulos a los siguientes Organimso Deportivos: Liga de Baloncesto Nº Cov. CIAP 01,  Liga Sorf Nº Cov. CIAP 02, Liga de Futbol Nº Cov. CIAP 03, Liga Tenis Nº Cov. CIAP 04, Liga de Atletismo Nº Cov. CIAP 05, Liga de VoleibolNº Cov. CIAP 07, Liga de Softbol Nº Cov. CIAP 08, Liga de FutsalaNº Cov. CIAP 09 y Liga de Karate-DO Nº Cov. 359. Se otorgo estimulo a Deportista del Club ASORBOL (Asociacion de Sordos de Bolivar) para la participacion del campeonato Ncional de Municios de Clubes Paralimpicos</t>
  </si>
  <si>
    <t xml:space="preserve">Implementación de dos (2) procesos de convocatorias abiertas al público  para semillero de Actividad Física y Recreación Comunitaria.  </t>
  </si>
  <si>
    <t xml:space="preserve"> realizó cronograma de visitas a todas las dependencias de la entidad donde se realizará el back up de la información institucional y la capacitación en la materia a cada funcionario responsable. Se cuenta como evidencia de esto correo enviado por Oficina de Sistemas  </t>
  </si>
  <si>
    <t>(% AVANCE ENERO-JUNIO )</t>
  </si>
  <si>
    <t xml:space="preserve">Se realizó capacitación de la pólítica de gestión de riesgos en las áreas asi como también se realizó la del Manual de Procesos y Procedimientos :Contabilidad, Presupuesto, Juridica y Espectaculos Publicos 
Se cuenta con registro de asistencia como evidencia de las acciones realizadas. </t>
  </si>
  <si>
    <t xml:space="preserve">Se realizó capacitación de la Pólítica de Gestión del Riesgos en las áreas asi como también se realizó la del Manual de Procesos y Procedimientos :Contabilidad, Presupuesto, Juridica y Espectaculos Públicos 
Se cuenta con registro de asistencia como evidencia de las acciones realizadas. </t>
  </si>
  <si>
    <t xml:space="preserve"> Se realizó inducción a los nuevos funcionarios en donde se socializó el Código de Integridad.</t>
  </si>
  <si>
    <t xml:space="preserve">La Oficina Asesora de Planeación,  realiza seguimiento mensual a las metas del plan de acción del instituto y realizá informe trimestral de este. Como evidencia de esta acción se encuentran publicados los seguimientos trimestrales del plan de acción en la página web del instituto en la pestaña correspondiente a Transparencia- Planeación </t>
  </si>
  <si>
    <t>Para este segundo trimestre continuo con la etapa de inscripción a los núcleos de inciación y formación deportiva, el cual estuvo habilitado hasta elmes de junio. Se realizaron reuniones períodicas semanales y mensuales con el equipo Psicosocial, Administrativo y de docentes, para seguimentos y ajustes a los procesos de la EIFD en este segundo trimestre. Se continua con la atención en los núcleos de iniciación y formación deportiva. se encuentra con registro fotográfico.</t>
  </si>
  <si>
    <t xml:space="preserve">Para este segundo trimestre,  se realizó la fase Regional y Nacional de los Juegos Intercolegiados vgencia 2023. Se inicia a la fase de inscripción de los Juegos Intercolegiados vigencia 2024. Se realizaron socializaciones e invitaciones a las instituciones educativas para la participación de los juegos.  </t>
  </si>
  <si>
    <t xml:space="preserve">Para este segundo trimestre,  se entegaron estímulos a los siguientes Organimso Deportivos: Liga de Baloncesto Nº Cov. CIAP 01,  Liga Sorf Nº Cov. CIAP 02, Liga de Futbol Nº Cov. CIAP 03, Liga Tenis Nº Cov. CIAP 04, Liga de Atletismo Nº Cov. CIAP 05, Liga de VoleibolNº Cov. CIAP 07, Liga de Softbol Nº Cov. CIAP 08, Liga de FutsalaNº Cov. CIAP 09 y Liga de Karate-DO Nº Cov. 359. Se otorgo estímulo a Deportista del Club ASORBOL (Asociación de Sordos de Bolívar) para la participación del Campeonato Nacional de Municipios de Clubes Paralimpicos. </t>
  </si>
  <si>
    <t xml:space="preserve">Para este segundo trimestre se entegaron estimulos a los siguientes Organimso Deportivos: Liga de Baloncesto Nº Cov. CIAP 01,  Liga Sorf Nº Cov. CIAP 02, Liga de Futbol Nº Cov. CIAP 03, Liga Tenis Nº Cov. CIAP 04, Liga de Atletismo Nº Cov. CIAP 05, Liga de VoleibolNº Cov. CIAP 07, Liga de Softbol Nº Cov. CIAP 08, Liga de FutsalaNº Cov. CIAP 09 y Liga de Karate-DO Nº Cov. 359. Se otorgo estimulo a Deportista del Club ASORBOL (Asociacion de Sordos de Bolivar) para la participacion del campeonato Ncional de Municios de Clubes Paralimpicos y se difundieron por flayer en publicación abierta  los requisitos para la participación de los organismos deportivos en la entrega de  incentivos y/o estímulos. </t>
  </si>
  <si>
    <t xml:space="preserve">Se implementaron 5 listas de chequeo en los procesos de inscripción de los usuarios y participantes de los eventos(Ficha de inscripción, registro fotográfico, capacitación sobre prácticas adecuadas para manejo de información y consentimientos informados) Como mecanismo para la revisión y verificación de los documentos, el área cuenta con una carpeta DRIVE donde se hace archivo y respaldo de la información de las diferentes listas de chequeos, la cual se actualiza permanentemente. </t>
  </si>
  <si>
    <t>Se implementaron 5 listas de chequeo para la toma de decisiones (divulgación, registro fotográfico, mesas de trabajo y actas) Como mecanismo para la revisión y verificación de los documentos, el área cuenta con una carpeta DRIVE donde se hace archivo y respaldo de la información de las diferentes listas de chequeos, la cual se actualiza permanentemente</t>
  </si>
  <si>
    <t>El informe enviado a la Oficina Asesora de Planeación con el fin de hacer seguimiento a los indicadores de gestión , el convenio establecido con EDURBE con respecto al  Estadio Jaime Morón se encuentra en un avance del 25% , se evidencia a través del informe y los registro fotográficos.</t>
  </si>
  <si>
    <t xml:space="preserve">Se han realizado cinco (5)  de verificaciones del FUID  en este trimestre. </t>
  </si>
  <si>
    <t>Se realizó reunión informativa sobre el proceso de prestamos de escenarios deportivos,  el viernes 17 de mayo por medio de plataforma virtual con el fin de dar mayor alcance.
Y se realizó reunión presencial en la Urbanización Los Corales con miembros de la comunidad</t>
  </si>
  <si>
    <t>Soporte Acta de  Reunión PAA el dia 12/06/2024, Durante el seguimiento se evidenció que el proceso de suministros de Cafeteria y Aseo, el  cual se encuentran en la etapa  análisis financiero para su adjudicación. Asi mismo podemos decir del procesos de adquisición de equipos tecnológicos el cual se encuetran en etapa de cotización.</t>
  </si>
  <si>
    <t>Se realizaron 2 mesas de trabajo sobre especificaciones técnicas de los bienes y servicios ha adquirir, para labores propias del Instituto donde se realizaron seguimientos al PAA.</t>
  </si>
  <si>
    <t>8 inspecciones diligenciadas, personal nueva administración: Director, Director Adminitrativo y Financiero, Jefe Oficina Asesora Juridica, Jefe infraestructura, Director Operativo, Secretaria Ejecutiva, Almacenista General, PE. Deporte.</t>
  </si>
  <si>
    <t>Se esta dando cumplimiento al Plan de Auditorías presentado en el comité, haciendo los respectivos seguimientos .</t>
  </si>
  <si>
    <t>25 hojas de vida verificadas en la plataforma SIGEP II</t>
  </si>
  <si>
    <t xml:space="preserve">Estas cartas se han presentado al comienzo de las auditorias realizadas como corresponde el procedimiento. </t>
  </si>
  <si>
    <t>Se realizó capacitación de la Política de Gestión de Riesgos en las áreas de: contabilidad, oficina de espectáculos públicos, presupuesto, planeación.
Se cuenta con registro de asistencia como evidencia de las acciones realizadas.</t>
  </si>
  <si>
    <t xml:space="preserve">Se presentó en el Comité de Gestión y Desempeño,  el seguimiento del primer trimestre de la vigencia 2024 – Se cuenta con acta de comité como evidencia.
Se realizó seguimiento del segundo trimestre, se cuenta como evidencia  la solicitud de información a las diferentes áreas. Se realizaron reuniones de corroboración de la información. </t>
  </si>
  <si>
    <t xml:space="preserve">Se encuentra en período de revisión los trámites con los que cuenta la entidad con el fin de realizar la racionalización de estos. </t>
  </si>
  <si>
    <t xml:space="preserve">Este se realizará mediante cuatro (4)  actividades: Desarrollo, Revisión, Aprobación y Publicación. En este momento se encuentra en la etapa de desarrollo. </t>
  </si>
  <si>
    <t xml:space="preserve">El Informe de Gestión de enero a mayo 15 del 2024,  se encuentra elaborado. consolidado y públicado en el mes de junio en la página web del instituto  </t>
  </si>
  <si>
    <t xml:space="preserve">El Informe de Gestión correspondiente al primer trimestre (100 primeros días) de 2024 , se encuentra elaborado, consolidado y en revisión , será colgado en la página web de la entidad el día lunes 15 de abril de la actual vigencia, este fue realizado con la información y registro fotograficos de las diferentes áreas. </t>
  </si>
  <si>
    <t xml:space="preserve">Se elaboró el seguimiento de los meses de abril y mayo  del Plan de Acción de 2024 , nos encontamos en proceso de armonizacion con el nuevo  plan de desarrollo y plan de acción, </t>
  </si>
  <si>
    <t xml:space="preserve">Se cuenta con los informes presupuestales y contables, los cuales se publicarán en la tercera semana de julio de 2024 </t>
  </si>
  <si>
    <t xml:space="preserve">Se conformará y se capacitará al equipo lider antes de finalizar el tercer trimestre del 2024  </t>
  </si>
  <si>
    <t xml:space="preserve">El encuentro de los funcionarios y contratistas se realizará antes de finalizar el tercer trimestre del 2024 </t>
  </si>
  <si>
    <t>Se elaboró documento para la Estrategia de Rendición de Cuentas 2024,  el cual será socializado en el Comité de Gestion y Desempeño antes de terminar el tercer trimestre de</t>
  </si>
  <si>
    <t xml:space="preserve">El encuentro con los Grupos de Valor e Interés se llevará a cabo antes de finalizar el tercer trimestre del 2024.  </t>
  </si>
  <si>
    <t xml:space="preserve">Se realizará en cada semestre de la vigencia 2024 , la primera se llevará a cabo antes de finalizar el mes de octubre de 2024 </t>
  </si>
  <si>
    <t>Las campañas se realizarán : Una en el mes de octubre y la segunda en el mes de noviembre de 2024.</t>
  </si>
  <si>
    <t xml:space="preserve">El instituto cuenta con los siguientes medios para la difusión de la información : Página web de la entidad, Instagram, Facebook; las cuales se actualizan permanentemente con toda la información de la entidad, tanto información institucional y demás actividades que coadyugamos en conjunto con la Alcladía Mayor de Cartagena de Indias. </t>
  </si>
  <si>
    <t>Las socializaciones de los valores que hacen parte del Código de Integridad, se realizarán a finales del mes de agosto de 2024 posterior a la reunión del Comité de Integridad del instituto.</t>
  </si>
  <si>
    <t xml:space="preserve">Se verificó que en la página web de la entidad se encuentran publicados los trámites de la entidad. </t>
  </si>
  <si>
    <t xml:space="preserve">Esta política será desarrollada en el antes de finalizar el cuarto trimestre del año 2024 </t>
  </si>
  <si>
    <t xml:space="preserve">Se encuentran en nuestra página web descritos los procesos de atención al ciudadano como los horarios, trámites y servicios que desde el instituto se oferta a la comunidad del distrito de Cartagena de Indias así como también contamos con diferentes correos electrónicos para atender a la ciudadanía. </t>
  </si>
  <si>
    <t xml:space="preserve">Se publicaron en la página web del IDER,  los informes de segumiento de la Ley de Transparencia a corte 31 de marzo 2024,  se publicaron  el seguimiento al primer trimestre de la vigencia 2024 de  los 12 planes contempladoes en el Decreto No. 612 de 2018
</t>
  </si>
  <si>
    <t xml:space="preserve">La página web institucional cuenta con un botón de accesibilidad web en el home, que aplica los criterios de la Resolución No. 1519 de 2021.  </t>
  </si>
  <si>
    <t xml:space="preserve">El reporte de ITA,se ejecuta en el mes de agosto de 2024, en el año 2023 se obtuvo un nivel de cumplimiento 100 de 100 en este momento se encuentra en etapa de diligenciamiento </t>
  </si>
  <si>
    <t>Se realizó  capacitación de la Política de Gestión de Riesgos en las áreas de: contabilidad, oficina de espectáculos públicos, presupuesto, planeación 
Se cuenta con registro de asistencia como evidencia de las acciones realizadas</t>
  </si>
  <si>
    <t xml:space="preserve">Para la implementación del Programa de Transparencia y Ética Pública, se dividio la actividad en tres pasos: documentación, revisión y socialización. En este momento se encuentra en la etapa de documentación. Se cuenta como evidencia el borrador del documento realizado. </t>
  </si>
  <si>
    <t>Se inició la etapa de capacitación a cada uno de los lideres de procesos de la Política de Gestión de RIesgos y el Mapa de Riesgos Institucional con el fin de poder realizar los respectivos ajustes. Se cuenta con registros de asistencia y registro fotográfico como evidencia de estas actividades.</t>
  </si>
  <si>
    <t>PLAN ANTICORRUPCIÓN Y DE ATENCIÓN AL CIUDADANO 2024 - IDER</t>
  </si>
  <si>
    <t xml:space="preserve">Para este segundo trimestre, se realizaron varias reuniones con los representantes de Ligas y Clubes Deportivos, donde se socializaron los requisitos  para el otorgamiento a los estimulos y/o apoyos. </t>
  </si>
  <si>
    <r>
      <t xml:space="preserve">Creación del documento dignóstico o ruta diagnósstica y fichas de los escenarios </t>
    </r>
    <r>
      <rPr>
        <sz val="11"/>
        <rFont val="Arial"/>
        <family val="2"/>
      </rPr>
      <t>deportivos</t>
    </r>
  </si>
  <si>
    <r>
      <t xml:space="preserve">Realizar 16 </t>
    </r>
    <r>
      <rPr>
        <sz val="11"/>
        <color rgb="FFFF0000"/>
        <rFont val="Arial"/>
        <family val="2"/>
      </rPr>
      <t xml:space="preserve"> </t>
    </r>
    <r>
      <rPr>
        <sz val="11"/>
        <color theme="1"/>
        <rFont val="Arial"/>
        <family val="2"/>
      </rPr>
      <t xml:space="preserve">informes sobre las visitas tècnicas a los responsables de los archivos de gestiòn de cada dependecia </t>
    </r>
  </si>
  <si>
    <t xml:space="preserve">Las capacitaciones en diferente temas de contratación estatal se realizarán en el siguiente trimestre. </t>
  </si>
  <si>
    <t xml:space="preserve">Estas reuniones se realizarán a partir del segundo semestre de 2024 </t>
  </si>
  <si>
    <t xml:space="preserve">En el mes de abril fue publicado en la página web del IDER  el informe de seguimiento del primer trimestre de 2024 y  el informe de seguimiento del segundo trimestre de 2024 fue realizado y será publicado enlos primeros días del mes de julio de 2024  </t>
  </si>
  <si>
    <t>Se realizó  informe de seguimiento, el cual se envía a la Oficina de Sistemas para su publicación en el link de transparencia y acceso a la información publica , los primeros días del mes de abril de 2024.</t>
  </si>
  <si>
    <t>Durante este perído y de acuerdo a los resultados obtenidos en el Plan de acción a corte 31 de mayo de 2024 , se realizaron 368 mantenimientos preventivos recurrentes.Como evidencia reposa en la Oficina Asesora de  Planeación informes enviados por el área de infraestructura</t>
  </si>
  <si>
    <t>El informe enviado a la Oficina Asesora de Planeación con el fin de hacer seguimiento a los indicadores de gestión , el convenio establecido con EDURBE con respecto al  Estadio Jaime Morón se encuentra en un avance al mes de mayo del 85,96 %,  se evidencia a través del informe y los registro fotográficos.</t>
  </si>
  <si>
    <t>Se realizarán las visitas e infromes en el segundo semestre de 2024</t>
  </si>
  <si>
    <t xml:space="preserve">Se realizó cronograma de visitas a todas las dependencias de la entidad donde se realizará el back up de la información institucional y la capacitación en la materia a cada funcionario responsable. Se cuenta como evidencia de este correo enviado por Oficina de Sistemas. Se realizará este proceso a partir del tercer trimestre de 2024.  </t>
  </si>
  <si>
    <t>Las capacitaciones en diferente temas de contratación estatal se realizarán en el tercer trimestre de 2024.</t>
  </si>
  <si>
    <t xml:space="preserve">En el segundo trimestre de la vigencia, se realizaron los comités de contratación correspondientes acordes a los lineamientos de ley  y su resolución, como soporte se cuenta con las actas de comité y sus respectivos soportes. </t>
  </si>
  <si>
    <t xml:space="preserve">Se realizó cronograma,  el cual dará inicio en el tercer trimestre de la vigencia 2024. </t>
  </si>
  <si>
    <t xml:space="preserve">En et primer trimestre se realizaron procesos de asesorías y de capacitación a 78 personas </t>
  </si>
  <si>
    <t xml:space="preserve">Se presentaron dos casos durante este segundo trimestre del año 2024. </t>
  </si>
  <si>
    <t>% VALOR EJECUTADO PRIMER TRIMESTRE 2024</t>
  </si>
  <si>
    <t>% VALOR EJECUTADO SEGUNDO TRIMESTRE 2024</t>
  </si>
  <si>
    <t>(JULIO-SEPTIEMBRE)</t>
  </si>
  <si>
    <t xml:space="preserve">Para este trimestre, se avanzó en la gestión y seguimiento de la convalidación de las Tablas de Retención Documental – TRD del Instituto Distrital de Deportes y Recreación - IDER. </t>
  </si>
  <si>
    <t xml:space="preserve">Durante este periodo, se avanzó en la ejecución del Plan de Capacitación Institucional en Gestión Documental, brindando asistencia técnica y capacitación a cuatro oficinas productoras del Instituto. Además, se preparó material de capacitación sobre archivos electrónicos para todo el Instituto Distrital de Deportes y Recreación - IDER.   </t>
  </si>
  <si>
    <t>Se realiza copia de seguridad de la página web de la entidad y se restarura en un servidor local, para verificar el estado de las copias de respoldo.</t>
  </si>
  <si>
    <t>Se continúo con las capacitaciones y seguimiento de la Política de Gestión de Riesgos en las áreas del instituto 
Se cuenta con registro de asistencia como evidencia de las acciones realizadas.</t>
  </si>
  <si>
    <t xml:space="preserve">Se realizó seguimiento del tercer trimestre, se cuenta como evidencia  la solicitud de información a las diferentes áreas. Se realizaron reuniones de corroboración de la información. </t>
  </si>
  <si>
    <t>Se continúo con las capacitaciones y seguimiento de la Política de Gestión de Riesgos en las áreas del instituto. 
Se cuenta con registro de asistencia como evidencia de las acciones realizadas.</t>
  </si>
  <si>
    <t>La Oficina de Control Interno,   realizó seguimiento al tercer  trimestre de  2024,</t>
  </si>
  <si>
    <t xml:space="preserve">La Oficina de Control Interno,   realizó seguimiento al segundo trimestre de  2024, la evidencia de esta acción es la publicación en la página web de la entidad en el link de Transparencia </t>
  </si>
  <si>
    <t>Se revisaron los 5 OPAS cargados en la Plataforma SUIT.</t>
  </si>
  <si>
    <t>Se esta trabajando en el documento técnico para  la socialización y publicación de la  Estrategia de  Racionalización de Trámites</t>
  </si>
  <si>
    <t xml:space="preserve">El Informe de Gestión de enero  al  septiembre 15 del 2024,  se encuentra elaborado. consolidado y públicado  en la página web del instituto .  </t>
  </si>
  <si>
    <t xml:space="preserve">Se elaboró el seguimiento del plan de acción a corte 31 de agosto de  2024 , se encuentra publicado en el página web del IDER </t>
  </si>
  <si>
    <t>Se cuenta con los informes presupuestales y contables, se encuentran  publicados en la página web del instituto.</t>
  </si>
  <si>
    <t xml:space="preserve">Se realizó el link de Rendición de  Cuentas  Año 2024 : Resolución y cronograma , se cuenta con la estrategia comunicacional . En  el mes de noviembre se colocara el Informe de Gestión año 2024. </t>
  </si>
  <si>
    <t xml:space="preserve">Se realizó Comité Institucional de Gestión y Desempeño-CIGD,   donde se socializó  y aprobó la estrategia de RENDICIÓN DE CUENTAS 2024,  cronograma y responsables.  </t>
  </si>
  <si>
    <t xml:space="preserve">Se cuenta con estrategia de comunicacional para la Rendición de Cuentas Año 2024 , se realizará entre el 12  de  noviembre al 12 de diciembre de 2024 , el encuetro de  los funcionarios y contratistas sobre los resultados de la gestión realizada en esta anualidad. </t>
  </si>
  <si>
    <t xml:space="preserve">Se preparó y organizó el encuentro con los Grupos de Valor e Interés se llevará a cabo antes del 4 de diciembre de 2024 </t>
  </si>
  <si>
    <t xml:space="preserve">Se cuenta con la Estrategia de Comunicaciones y Prensa de la Rendición de Cuentas Año 2024 , se viene realizando a través de los medios de comunicaciones , página web y redes sociales se informa a la ciudadania las actividades de los diferentes programas que el IDER desarrolla al interior de las comunidades. </t>
  </si>
  <si>
    <t xml:space="preserve">En la página web del IDER, se encuentra públicado el Informe de Gestión a 15 de septiembre de 2024. </t>
  </si>
  <si>
    <t>Se llevará a cabo porteriormente a la  Audiencia de Rendición de Cuentas , el día 13 de diciembre de 2024 , El  Informe de Evaluación de las acciones realizadas en la estrategia de rendición de cuentas.</t>
  </si>
  <si>
    <t xml:space="preserve">El instituto cuenta con los siguientes medios para la difusión de la información : Página web de la entidad, Instagram, Facebook; las cuales se actualizan permanentemente con toda la información de la entidad, tanto información institucional y demás actividades que coadyugamos en conjunto con la Alcaldía Mayor de Cartagena de Indias. </t>
  </si>
  <si>
    <t>Se realizó capacitación por parte del área de talento humano con el apoyo de la Oficina Asesora Jurídica de la entidad en el Complejo de Raquetas, se cuenta con listado de asistencia y registro fotográfico.</t>
  </si>
  <si>
    <t xml:space="preserve">Se dio inicio a  la Feria de Valores del Código de Integridad a cargo de las diferentes dependencias, esta feria  finalizará en el mes de noviembre del año 2024  </t>
  </si>
  <si>
    <t xml:space="preserve">Se encuentra publicado en la página web de la entidad el formulario de PQRS y se cuenta con un correo institucional para recibir las solicitudes de la ciudadanía, este seguimiento fue elaborado y publicado a 30 de septiembre de 2024. </t>
  </si>
  <si>
    <t>Esta política será desarrollada en el antes de finalizar el cuarto trimestre del año 2024.</t>
  </si>
  <si>
    <t>Se publicaron en la página web del IDER,  los informes de seguimiento de la Ley de Transparencia a corte 30 de septirmbre 2024.</t>
  </si>
  <si>
    <t xml:space="preserve">
Se encuentra publicado en la página web de la entidad el formulario de PQRS y se cuenta con un correo institucional para recibir las solicitudes de la ciudadanía, este seguimiento fue elaborado y publicado a 30 de  septiembre de 2024</t>
  </si>
  <si>
    <t>Se realizó reporte ITA vigencia 2024</t>
  </si>
  <si>
    <t>Para la implementación del Programa de Transparencia y Ética Pública, se dividio la actividad en tres pasos: documentación, revisión y socialización. En este momento se encuentra en la etapa de documentación. El documento se colocará para el Plan Anticorrupcción y Atención al ciudadano del año 2025.</t>
  </si>
  <si>
    <t xml:space="preserve">Se continúo con el proceso de seguimiento a los riesgos y socializacion de la politica, se cuenta con actas de reunion como evidencia. Se espera entregar antes que termine la vigencia del 2024 la versión 4.0 del Manual de Procesos y Procedimientos del IDER </t>
  </si>
  <si>
    <t>Se  continúo capacitación a cada uno de los lideres de procesos de la Política de Gestión de Riesgos y el Mapa de Riesgos Institucional,  con el fin de poder realizar los respectivos ajustes. Se cuenta con registros de asistencia y registro fotográfico como evidencia de estas actividades.</t>
  </si>
  <si>
    <t>Se realizó capacitación por parte del área de  Talento Humano en el Complejo de Raquetas, se cuenta con registro de asistencia y fotográfico</t>
  </si>
  <si>
    <t>Se realizó capacitación por parte del área de Talento Humano, se cuenta con listado de asistencia, se llevo a cabo de manera virtual.</t>
  </si>
  <si>
    <t>Se realizo capacitación por parte del área de talento humano con el apoyo de la Oficina Asesora Jurídica de la entidad en el Complejo de Raquetas, se cuenta con registro de asistencia y fotográfico.</t>
  </si>
  <si>
    <t>Se encuentran en nuestra página web descritos los procesos de atención al ciudadano como los horarios, trámites y servicios que desde el instituto se oferta a la comunidad del distrito de Cartagena de Indias así como también contamos con diferentes correos electrónicos para atender a la ciudadanía. Esta es una actividad constante.</t>
  </si>
  <si>
    <t xml:space="preserve">Este se realizará mediante cuatro (4)  actividades: Desarrollo, Revisión, Aprobación y Publicación. En este momento se encuentra en la etapa de revisión </t>
  </si>
  <si>
    <t xml:space="preserve">La Oficina de Control Interno,  realizó seguimiento al primer trimestre 2024, la evidencia de esta acción es la publicación en la página web de la entidad en el link de Transparencia </t>
  </si>
  <si>
    <t>% VALOR EJECUTADO TERCER TRIMESTRE 2024</t>
  </si>
  <si>
    <t>(% AVANCE ENERO-JUNIO)</t>
  </si>
  <si>
    <t>(% AVANCE ENERO-SEPTIEMBRE)</t>
  </si>
  <si>
    <t>(ABRIL- JUNIO)</t>
  </si>
  <si>
    <t>( JULIO-SEPTIEMBRE)</t>
  </si>
  <si>
    <t>(% AVANCE ENERO- JUNIO)</t>
  </si>
  <si>
    <t xml:space="preserve">Se realizó por parte de la Oficina de Talento Humano la inducción a los nuevos funcionarios </t>
  </si>
  <si>
    <t xml:space="preserve">Se realizó en el Complejo de Raquetas la capacitación por parte de la Oficina de archivo,   </t>
  </si>
  <si>
    <t xml:space="preserve">Se realizó la Feria de Valores en la entidad donde se fortaleció el conocimiento del Código de integridad. Se realizaron actividades en las cuales participaron funcionarios y contratistas, la evidencia se encuentra en la página web del IDER: </t>
  </si>
  <si>
    <t>La Oficina Asesora de Planeación,  realiza seguimiento mensual a las metas del plan de acción del instituto y realizá informe trimestral de este. Como evidencia de esta acción se encuentran publicados los seguimientos trimestrales del plan de acción en la página web del instituto en la pestaña correspondiente a Transparencia- Planeación .</t>
  </si>
  <si>
    <t>Se realizaron reuniones con la Dirección Operativa que tiene a cargo las areas de recreación y Deportes, además de reuniones que se realizaron con la Dirección General sobre las diferentes actividades que desarrollamos en los programas de inversión y apoyo a las actividades de la Alcaldia Mayor de Cartagena de Indias.</t>
  </si>
  <si>
    <t>Para este tercer trimestre, se dio inicio a la primera fase de los Juegos Intercolegiados 2024 con relacion al calendario emitido por MINDEPORTE, correspondiente a   las competencias municipales, se inicio con la etapa de inscripción  e invitacion a las instituciones edcuativas a participar en esta vigencia.  Se organiza y realiza la Inaguración de los Juegos Intercolegiados vigencia 2024 en la etapa municipal, dando asi inicio a las competencias de los deportes en conjunto, proyectados hasta el 5 de octubre del 2024 y dar inicio a las competencias de los deportes invidiuales.</t>
  </si>
  <si>
    <t>Para este tercer trimestre,  el Programa de Escuela de Iniciación y Formación Deportiva presenta un descenso en las cifras, metas y atención en los núcleos de cada nivel de formación; esto considerando la temática y proyección de contratación del personal. Se están estudiando estrategias que reactiven cada uno de estos núcleos y se dé la mayor participación de la población, logrando así superar las metas y garantizar el servicio.  Se realizaron reuniones periodicas semanales y mensuales con el equipo de trabajo activos (con contratos vigentes) Psicosocial, Administrativo y de docentes, para seguimentos y ajustes a los procesos. Se da  atención a los núcleos activos de iniciacion y formación deportiva.</t>
  </si>
  <si>
    <t>Para este tercer trimestre, se realizó el proceso de adjudicación y entrega de los incentivos y estímulos a los organismos deportivos y deportistas asi mismo se continua con el apoyo a la realización de los eventos de carácter deportivos y recreativos en Cartagena de Indias , como capital del turimo deportivo.</t>
  </si>
  <si>
    <t xml:space="preserve">A  septiembre de 2024,  se entregaron 17 incentivos y estiímulos a organismos deportivos asi como también se entregaron 14 incentivos y estímulos a deportistas , de acuerdo a las resoluciones que reposan en la Oficina Asesora Jurídica </t>
  </si>
  <si>
    <t xml:space="preserve">Se cumplio al 100% la meta del indicador de mantenimineto, mejoramiento y adecuación de escenarios deportivos de acuerdo a lo reportado en los informes por la Oficina Infraestructura . </t>
  </si>
  <si>
    <t xml:space="preserve">Las obras de mejoramiento de la infraestructura deportiva y recreativa del Coliseo cubierto Bernardo Caraballo se llevaron a cabo en un 100% ,con respecto al las obras de mejoramiento de la Villa Olimpica se encuentran en el siguiente avance : Estadio de Fútbol,Jaime Morón, se encuentra en un  96,63%, Plaza de Toros tiene un 51,88% de avance, Pista de Atletismo Campo Elías Guitiérrez se encuentra en 21,84% de avance, Complejo Acuático Jaime Gónzalez  Jhonson a septiembre tuvo un avance de 27,39%, </t>
  </si>
  <si>
    <t xml:space="preserve">Se realizó cronograma,y se estructuraron las capacitaciones , las cuales darán inicio en el cuarto trimestre de la vigencia 2024. </t>
  </si>
  <si>
    <t xml:space="preserve">Se realizaron 2 mesas de trabajo  en cuanto al seguimiento al Plan Anual de Adquisiciones vigencia 2024 asi como se realizaron reuniones virtuales sobre las diferentes actualizaciones del plan.  </t>
  </si>
  <si>
    <t>8 inspecciones diligenciadas, personal nueva administración: Director, Director Adminitrativo y Financiero, Jefe Oficina Asesora Juridica, Asesor de  infraestructura, Director Operativo, Secretaria Ejecutiva, Almacenista General, PE. Deporte.</t>
  </si>
  <si>
    <t xml:space="preserve">Se realizó cronograma de visitas a todas las dependencias de la entidad donde se realizará el back up de la información institucional y la capacitación en la materia a cada funcionario responsable. Se cuenta como evidencia de este correo enviado por Oficina de Sistemas. Se realizará este proceso a partir del tercer trimestre de 2024.   </t>
  </si>
  <si>
    <t xml:space="preserve"> Se realizará este proceso a partir del cuarto  trimestre de 2024. </t>
  </si>
  <si>
    <t>Se realizó  la capacitación  sobre Ley de Transparencia ((1712 de 2014)  y la Ley 734 de 2022 (Còdigo Disciplinario ûnico)  en el Complejo de Raquetas a los funcionarios de la entidad</t>
  </si>
  <si>
    <t xml:space="preserve">A través de las diferentes redes sociales y medios de comunicación informamos a la población del Distrito de Cartagena de Indias sobre los programas, actividades, estrategias y oferta institucional que se desarrollada desde el instituto. Antes de finalizar la vigencia realizaremos una sensibilización sobre la Ley de Transparencia. </t>
  </si>
  <si>
    <t>De enero a septiembre se han realizado proceso de asesorías y capacitación a 209 personas.</t>
  </si>
  <si>
    <t xml:space="preserve">Se presentató un caso durante este tercer trimestre del año 2024. </t>
  </si>
  <si>
    <t>Se realizaron reuniónes informativas acerca del proceso de prestamos de escenarios deportivos a través  de plataforma virtual dirigidas a deportistas, organismos deportivos, organizadores de eventos , íideres civiles y ciudadanos interesados.</t>
  </si>
  <si>
    <t xml:space="preserve">En el tercer trimestre de la vigencia, se realizaron los comités de contratación correspondientes acordes a los lineamientos de ley  y su resolución, como soporte se cuenta con las actas de comité y sus respectivos soportes. </t>
  </si>
  <si>
    <t>Entre este período  se trabajaron en los procesos de bienes y servicios de aseo y cafetería ,  el hostín, la licencias necesarias para el almacenamiento de la información y protección de datos, adquisición  de equipos de corte y mantenimiento para los escenarios  y los serivicios de diseño, producción, implementación y difusicón de campaña publicitaria  CARTAGENA SI .</t>
  </si>
  <si>
    <t>(% AVANCE JULIO -SEPTIEMBRE)</t>
  </si>
  <si>
    <t>( JUNIO -SEPTIEMBRE)</t>
  </si>
  <si>
    <t xml:space="preserve"> </t>
  </si>
  <si>
    <t>(OCTUBRE-DICIEMBRE )</t>
  </si>
  <si>
    <t>(% AVANCE ENERO-DICIEMBRE )</t>
  </si>
  <si>
    <t>(octubre -diciembre)</t>
  </si>
  <si>
    <t>(OCTUBRE - DICIEMBRE)</t>
  </si>
  <si>
    <t>(OCTUBRE- DICIEMBRE)</t>
  </si>
  <si>
    <t>(% AVANCE OCTUBRE-DICIMEBRE)</t>
  </si>
  <si>
    <t>(% AVANCE ENERO -SEPTIEMBRE)</t>
  </si>
  <si>
    <t>(% AVANCE ENERO -DICIEMBRE)</t>
  </si>
  <si>
    <t>( OCTUBRE- DICIEMBRE )</t>
  </si>
  <si>
    <t>( OCTUBRE-DICIEMBRE)</t>
  </si>
  <si>
    <t>(% AVANCE ENERO-DICIEMBRE)</t>
  </si>
  <si>
    <t xml:space="preserve">Se realizó en el Complejo de Raquetas la capacitación por parte de la Oficina de Archivo,   </t>
  </si>
  <si>
    <t>Se realizó la Feria de Valores en la entidad donde se fortaleció el conocimiento del Código de Integridad. Se realizaron actividades en las cuales participaron funcionarios y contratistas, la evidencia se encuentra en la página web del IDER</t>
  </si>
  <si>
    <t xml:space="preserve">Se realizaron reuniones con la Dirección Operativa,  que tiene a cargo las áreas de recreación y Deportes, además de reuniones que se realizaron con la Dirección General sobre las diferentes actividades que desarrollamos en los programas de inversión y apoyo a las actividades de la Alcaldia Mayor de Cartagena de Indias. así como también se desarrollaron acompañamientos a las actividades de la Oficina de Infraestructura en los escenarios deportivos y recreativos y demás  acciones del programa Fortalecimiento de la red de Infraestructura del Distrito de Cartagena de Indias.  </t>
  </si>
  <si>
    <t>Se realizaron los Juegos Intercolegiados  beneficiando  aproximadamente a 7.166 estudiantes  y se contó con la participación de 140 instituciones educativas distritbuidas entre 83 oficiales y 57 no oficiales.</t>
  </si>
  <si>
    <t xml:space="preserve">En la vigencia 2024, se realizaron  61 actos administrativos de reconocimiento y estructuración a los organismos deportivos . Los apoyos entregados a través de los diferentes organimos deportivos han beneficiado aproximadamente a 11.445 personas. Se entregaron de enero a diciembre de 2024 diecisiete (17) estímulos a diferentes organismos deportivos Se entregaron diecinueve  (19) estímulos a atletas de altos logros a través de resoluciones </t>
  </si>
  <si>
    <t>Se cumplió al 100% la meta del indicador de mantenimiento, mejoramiento y adecuación de  368 escenarios deportivos de acuerdo a lo reportado en los informes por la Oficina Infraestructura.</t>
  </si>
  <si>
    <t>Las obras de mejoramiento de la infraestructura deportiva y recreativa del Coliseo cubierto Bernardo Caraballo se llevaron a cabo en un 100% ,con respecto al las obras de mejoramiento de la Villa Olimpica  fue de un 100% asi como las obras de reconstrucción de algunos aspectos  de la infraestructura de la cancha sintética del  barrio  Los Calamares presentando un avance del 60% como también se desarrolló  obras de matenimiento y reconstrucción  deportiva y recreativa de la zona deportiva de Manga (Parque H L Román) y el Parque General Lacides Segovia, se encuentra en un avance del 74%.</t>
  </si>
  <si>
    <t>Se realizaron reuniónes informativas acerca del proceso de préstamos de escenarios deportivos a través  de plataforma virtual dirigidas a deportistas, organismos deportivos, organizadores de eventos , íideres civiles y aficionados.</t>
  </si>
  <si>
    <t>Entre este período  se trabajaron en los procesos de bienes y servicios de fumigación y seguridad y salud en el trabajo.</t>
  </si>
  <si>
    <t xml:space="preserve">Se realizaron 3 mesas de trabajo  en cuanto al seguimiento al Plan Anual de Adquisiciones vigencia 2024 así como se realizaron reuniones virtuales sobre las diferentes actualizaciones del plan.  </t>
  </si>
  <si>
    <t xml:space="preserve"> Se realizó este proceso </t>
  </si>
  <si>
    <t>Se esta dando cumplimiento al Plan de Auditorías presentado en el comité, se realizarón  los seguimientos respectivos..</t>
  </si>
  <si>
    <t xml:space="preserve">En el cuarto trimestre de la vigencia, se realizaron los comités de contratación correspondientes acordes a los lineamientos de ley  y su resolución, como soporte se cuenta con las actas de comité y sus respectivos soportes. </t>
  </si>
  <si>
    <t>De enero a diciembre se han realizado proceso de asesorías y capacitación a 386 personas.</t>
  </si>
  <si>
    <t xml:space="preserve">Se presentató  tres (3) caso durante este tercer trimestre del año 2024. </t>
  </si>
  <si>
    <t>Se realiza copia de seguridad de la página web de la entidad y se restaruró en un servidor local, para verificar el estado de las copias de respoldo.</t>
  </si>
  <si>
    <t xml:space="preserve">Se realizaron capacitaciones internas, es decir entre el personal (auditores) de la Oficna de Control Interno </t>
  </si>
  <si>
    <t>Las capacitaciones en diferente temas de contratación estatal se realizarán en el cuarto trimestre del 2024.</t>
  </si>
  <si>
    <t xml:space="preserve">Se realizó una (1) capacitación sobre contratación estatal.  </t>
  </si>
  <si>
    <t xml:space="preserve">En el mes de julio se público el infome del segundo trimestre y se elaboró el tercer trimestre para ser publicado antes de finalizar la vigencia año 2024. </t>
  </si>
  <si>
    <t xml:space="preserve">Se elaboró el seguimiento del cuarto   trimestre para ser publicado en el mes de enero de 2025. </t>
  </si>
  <si>
    <t xml:space="preserve"> Para este periodo se cierra el proyecto de Escuela de Iniciación y Formación Deportiva -EIFD con  un total de 6.762 de nisños, niñas y adolescentes beneficiados.</t>
  </si>
  <si>
    <t>La Oficina de Control Interno,   realizó seguimiento al cuarto trimestre de  2024</t>
  </si>
  <si>
    <t>El Informe de Gestión de enero  a diciembre de 2024,  se  trabajó en esu elaboración y se publicará en el primer trimeatre del 2025.</t>
  </si>
  <si>
    <t xml:space="preserve">Se elaboró el seguimiento del Plan de Acción a corte  31 de diciembre de 2024. </t>
  </si>
  <si>
    <t>Se realizó el link de Rendición de  Cuentas  Año 2024 : Resolución y cronograma , se cuenta con la estrategia comunicacional . En  el mes de noviembre se público el Informe de Gestión año 2024. Se cambio la fecha de realización de la Audiencia Pública de Rendición de Cuentas  del IDER y se llevará a cabo en fecha posterior a la de la Alcaldía Mayor de Cartagena de Indias.</t>
  </si>
  <si>
    <t xml:space="preserve">Se realizó Comité Institucional de Gestión y Desempeño-CIGD,   donde se socializó  y aprobó la estrategia de RENDICIÓN DE CUENTAS 2024,  cronograma y responsables. En este comité se explicó de manera general el proceso de Rendición de Cuentas. </t>
  </si>
  <si>
    <t xml:space="preserve">Se cuenta con estrategia de comunicacional y en espera de la nueva fecha de la Audiencia pública de rendición de Cuentas año 2024. </t>
  </si>
  <si>
    <t xml:space="preserve">Se reprogramó el encuentros de los Grupos de Valor y/o Interés para el mes de febrero de 2025. </t>
  </si>
  <si>
    <t xml:space="preserve">En la página web del IDER, se encuentra públicado el Informe de Gestión  de 2024. </t>
  </si>
  <si>
    <t xml:space="preserve">El informe de de Evaluación de las acciones realizadas en la estrategia de rendición de cuentas, se realizará posteriormente después de establecida la nueva fecha y posterior a este proceso.  </t>
  </si>
  <si>
    <t xml:space="preserve">Se realizó la Feria de Valores , donde cada dependecia hizo uso de diferentes mecanismos y dinámicas para el afianzamiento de cada uno de ellos.  </t>
  </si>
  <si>
    <t xml:space="preserve">Se encuentra publicado en la página web de la entidad el formulario de PQRS y se cuenta con un correo institucional para recibir las solicitudes de la ciudadanía, este seguimiento fue elaborado y publicará en el mes de enero de 2025 2024. </t>
  </si>
  <si>
    <t xml:space="preserve">La politica se encuentra aprobada </t>
  </si>
  <si>
    <t xml:space="preserve">Se elaboraron los informes de seguimiento de la Ley de Transparencia a corte 31 de diciembre de 2024. y se publicarán en la página web del IDER en el mes de enero de 2025. </t>
  </si>
  <si>
    <t xml:space="preserve">
Se encuentra publicado en la página web de la entidad el formulario de PQRS y se cuenta con un correo institucional para recibir las solicitudes de la ciudadanía, este seguimiento fue elaborado del cuarto trimestre  y se publicará en el mes de enero de 2025</t>
  </si>
  <si>
    <t>Se socializará en el cuarto trimestre de 2024.</t>
  </si>
  <si>
    <t>Se socializará en el tercer trimestre de 2024.</t>
  </si>
  <si>
    <t xml:space="preserve">Se socializará en el segundo trimestre de 2024 </t>
  </si>
  <si>
    <t>La Oficina Asesora Jurídica , realizó capacitación interna con los contratistas responsables de este proceso y realizo procesos de organización para la realización de otra para que salga a través de video por nuestras redes sociales.</t>
  </si>
  <si>
    <t xml:space="preserve">Se envio informe de seguimiento seguimiento a los riesgos a la Oficina de Control Interno. Se entrego  la versión 4.0 del Manual de Procesos y Procedimientos del IDER </t>
  </si>
  <si>
    <t xml:space="preserve">Se presentó y aprobó la Versión 1.0  en el Comité de Gestión y Desempeño, realizado en el mes de diciembre de 2025. </t>
  </si>
  <si>
    <t>% VALOR EJECUTADO CUARTO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</si>
</sst>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font>
      <sz val="11"/>
      <color theme="1"/>
      <name val="Calibri"/>
      <family val="2"/>
      <scheme val="minor"/>
    </font>
    <font>
      <sz val="10"/>
      <name val="Arial"/>
      <family val="2"/>
    </font>
    <font>
      <sz val="8"/>
      <color theme="1"/>
      <name val="Arial"/>
      <family val="2"/>
    </font>
    <font>
      <b/>
      <sz val="8"/>
      <color theme="1"/>
      <name val="Arial"/>
      <family val="2"/>
    </font>
    <font>
      <b/>
      <sz val="8"/>
      <name val="Arial"/>
      <family val="2"/>
    </font>
    <font>
      <sz val="8"/>
      <name val="Arial"/>
      <family val="2"/>
    </font>
    <font>
      <sz val="9"/>
      <color indexed="81"/>
      <name val="Tahoma"/>
      <family val="2"/>
    </font>
    <font>
      <b/>
      <sz val="9"/>
      <color indexed="81"/>
      <name val="Tahoma"/>
      <family val="2"/>
    </font>
    <font>
      <sz val="8"/>
      <name val="Calibri"/>
      <family val="2"/>
      <scheme val="minor"/>
    </font>
    <font>
      <sz val="8"/>
      <color theme="1"/>
      <name val="Calibri"/>
      <family val="2"/>
      <scheme val="minor"/>
    </font>
    <font>
      <b/>
      <sz val="8"/>
      <name val="Arial "/>
    </font>
    <font>
      <sz val="8"/>
      <color rgb="FF000000"/>
      <name val="Arial"/>
      <family val="2"/>
    </font>
    <font>
      <b/>
      <sz val="14"/>
      <color theme="1"/>
      <name val="Calibri"/>
      <family val="2"/>
      <scheme val="minor"/>
    </font>
    <font>
      <sz val="10"/>
      <color theme="1"/>
      <name val="Calibri"/>
      <family val="2"/>
      <scheme val="minor"/>
    </font>
    <font>
      <sz val="10"/>
      <color theme="1"/>
      <name val="Aptos"/>
      <family val="2"/>
    </font>
    <font>
      <sz val="11"/>
      <color theme="1"/>
      <name val="Calibri"/>
      <family val="2"/>
      <scheme val="minor"/>
    </font>
    <font>
      <sz val="14"/>
      <color theme="1"/>
      <name val="Arial "/>
    </font>
    <font>
      <b/>
      <sz val="16"/>
      <color theme="1"/>
      <name val="Arial"/>
      <family val="2"/>
    </font>
    <font>
      <u/>
      <sz val="11"/>
      <color theme="10"/>
      <name val="Calibri"/>
      <family val="2"/>
      <scheme val="minor"/>
    </font>
    <font>
      <b/>
      <sz val="8"/>
      <name val="Calibri"/>
      <family val="2"/>
    </font>
    <font>
      <sz val="8"/>
      <color theme="1"/>
      <name val="Calibri"/>
      <family val="2"/>
    </font>
    <font>
      <sz val="12"/>
      <color theme="1"/>
      <name val="Calibri"/>
      <family val="2"/>
      <scheme val="minor"/>
    </font>
    <font>
      <b/>
      <sz val="12"/>
      <color theme="1"/>
      <name val="Calibri"/>
      <family val="2"/>
      <scheme val="minor"/>
    </font>
    <font>
      <b/>
      <sz val="11"/>
      <color theme="1"/>
      <name val="Calibri"/>
      <family val="2"/>
    </font>
    <font>
      <sz val="11"/>
      <color theme="1"/>
      <name val="Calibri"/>
      <family val="2"/>
    </font>
    <font>
      <b/>
      <sz val="10"/>
      <name val="Arial"/>
      <family val="2"/>
    </font>
    <font>
      <b/>
      <sz val="11"/>
      <color theme="1"/>
      <name val="Arial"/>
      <family val="2"/>
    </font>
    <font>
      <b/>
      <sz val="10"/>
      <name val="Arial "/>
    </font>
    <font>
      <sz val="10"/>
      <color theme="1"/>
      <name val="Arial"/>
      <family val="2"/>
    </font>
    <font>
      <b/>
      <sz val="11"/>
      <name val="Arial"/>
      <family val="2"/>
    </font>
    <font>
      <b/>
      <sz val="11"/>
      <name val="Arial "/>
    </font>
    <font>
      <sz val="11"/>
      <color theme="1"/>
      <name val="Arial"/>
      <family val="2"/>
    </font>
    <font>
      <sz val="13"/>
      <color theme="1"/>
      <name val="Calibri"/>
      <family val="2"/>
      <scheme val="minor"/>
    </font>
    <font>
      <sz val="11"/>
      <name val="Arial"/>
      <family val="2"/>
    </font>
    <font>
      <u/>
      <sz val="11"/>
      <color theme="1"/>
      <name val="Arial"/>
      <family val="2"/>
    </font>
    <font>
      <sz val="11"/>
      <color rgb="FFFF0000"/>
      <name val="Arial"/>
      <family val="2"/>
    </font>
    <font>
      <sz val="12"/>
      <color theme="1"/>
      <name val="Arial"/>
      <family val="2"/>
    </font>
    <font>
      <b/>
      <sz val="12"/>
      <color theme="1"/>
      <name val="Arial"/>
      <family val="2"/>
    </font>
    <font>
      <b/>
      <sz val="14"/>
      <color theme="1"/>
      <name val="Arial"/>
      <family val="2"/>
    </font>
    <font>
      <sz val="10"/>
      <name val="Calibri"/>
      <family val="2"/>
      <scheme val="minor"/>
    </font>
    <font>
      <sz val="9"/>
      <color theme="1"/>
      <name val="Calibri"/>
      <family val="2"/>
      <scheme val="minor"/>
    </font>
    <font>
      <b/>
      <sz val="11"/>
      <color theme="1"/>
      <name val="Calibri"/>
      <family val="2"/>
      <scheme val="minor"/>
    </font>
    <font>
      <b/>
      <sz val="8"/>
      <name val="Calibri"/>
      <family val="2"/>
      <scheme val="minor"/>
    </font>
    <font>
      <sz val="14"/>
      <color theme="1"/>
      <name val="Calibri"/>
      <family val="2"/>
      <scheme val="minor"/>
    </font>
    <font>
      <sz val="14"/>
      <color theme="1"/>
      <name val="Arial"/>
      <family val="2"/>
    </font>
    <font>
      <u/>
      <sz val="14"/>
      <color theme="10"/>
      <name val="Calibri"/>
      <family val="2"/>
      <scheme val="minor"/>
    </font>
    <font>
      <sz val="12"/>
      <color theme="1"/>
      <name val="Calibri "/>
    </font>
    <font>
      <sz val="12"/>
      <name val="Calibri"/>
      <family val="2"/>
      <scheme val="minor"/>
    </font>
    <font>
      <u/>
      <sz val="12"/>
      <color theme="10"/>
      <name val="Calibri"/>
      <family val="2"/>
      <scheme val="minor"/>
    </font>
    <font>
      <sz val="14"/>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EB6E19"/>
        <bgColor indexed="64"/>
      </patternFill>
    </fill>
    <fill>
      <patternFill patternType="solid">
        <fgColor rgb="FFFF0000"/>
        <bgColor indexed="64"/>
      </patternFill>
    </fill>
    <fill>
      <patternFill patternType="solid">
        <fgColor rgb="FF92D050"/>
        <bgColor indexed="64"/>
      </patternFill>
    </fill>
    <fill>
      <patternFill patternType="solid">
        <fgColor theme="7"/>
        <bgColor indexed="64"/>
      </patternFill>
    </fill>
    <fill>
      <patternFill patternType="solid">
        <fgColor theme="5" tint="0.39997558519241921"/>
        <bgColor indexed="64"/>
      </patternFill>
    </fill>
    <fill>
      <patternFill patternType="solid">
        <fgColor theme="0" tint="-4.9989318521683403E-2"/>
        <bgColor indexed="64"/>
      </patternFill>
    </fill>
    <fill>
      <patternFill patternType="solid">
        <fgColor theme="4" tint="0.59999389629810485"/>
        <bgColor indexed="64"/>
      </patternFill>
    </fill>
  </fills>
  <borders count="48">
    <border>
      <left/>
      <right/>
      <top/>
      <bottom/>
      <diagonal/>
    </border>
    <border>
      <left/>
      <right style="thin">
        <color auto="1"/>
      </right>
      <top style="thin">
        <color auto="1"/>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theme="1"/>
      </left>
      <right/>
      <top style="thin">
        <color theme="1"/>
      </top>
      <bottom style="thin">
        <color theme="1"/>
      </bottom>
      <diagonal/>
    </border>
    <border>
      <left style="thin">
        <color theme="1"/>
      </left>
      <right style="thin">
        <color indexed="64"/>
      </right>
      <top style="thin">
        <color theme="1"/>
      </top>
      <bottom/>
      <diagonal/>
    </border>
    <border>
      <left style="thin">
        <color theme="1"/>
      </left>
      <right style="thin">
        <color indexed="64"/>
      </right>
      <top/>
      <bottom/>
      <diagonal/>
    </border>
    <border>
      <left style="thin">
        <color theme="1"/>
      </left>
      <right/>
      <top style="thin">
        <color theme="1"/>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s>
  <cellStyleXfs count="4">
    <xf numFmtId="0" fontId="0" fillId="0" borderId="0"/>
    <xf numFmtId="0" fontId="1" fillId="0" borderId="0"/>
    <xf numFmtId="9" fontId="15" fillId="0" borderId="0" applyFont="0" applyFill="0" applyBorder="0" applyAlignment="0" applyProtection="0"/>
    <xf numFmtId="0" fontId="18" fillId="0" borderId="0" applyNumberFormat="0" applyFill="0" applyBorder="0" applyAlignment="0" applyProtection="0"/>
  </cellStyleXfs>
  <cellXfs count="517">
    <xf numFmtId="0" fontId="0" fillId="0" borderId="0" xfId="0"/>
    <xf numFmtId="0" fontId="0" fillId="0" borderId="0" xfId="0" applyAlignment="1">
      <alignment horizontal="left"/>
    </xf>
    <xf numFmtId="0" fontId="0" fillId="2" borderId="0" xfId="0" applyFill="1"/>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0" xfId="0" applyFont="1"/>
    <xf numFmtId="0" fontId="2" fillId="0" borderId="0" xfId="0" applyFont="1" applyAlignment="1">
      <alignment horizontal="center"/>
    </xf>
    <xf numFmtId="0" fontId="2" fillId="0" borderId="0" xfId="0" applyFont="1" applyAlignment="1">
      <alignment horizontal="justify" vertical="center"/>
    </xf>
    <xf numFmtId="0" fontId="2" fillId="0" borderId="0" xfId="0" applyFont="1" applyAlignment="1">
      <alignment horizontal="center" vertical="center"/>
    </xf>
    <xf numFmtId="0" fontId="3" fillId="2" borderId="0" xfId="0" applyFont="1" applyFill="1" applyAlignment="1">
      <alignment horizontal="left" vertical="center"/>
    </xf>
    <xf numFmtId="0" fontId="4" fillId="4" borderId="3" xfId="0" applyFont="1" applyFill="1" applyBorder="1" applyAlignment="1">
      <alignment horizontal="center" vertical="center" wrapText="1"/>
    </xf>
    <xf numFmtId="14" fontId="2" fillId="0" borderId="3" xfId="0" applyNumberFormat="1" applyFont="1" applyBorder="1" applyAlignment="1">
      <alignment horizontal="center" vertical="center"/>
    </xf>
    <xf numFmtId="0" fontId="11" fillId="2" borderId="3" xfId="0" applyFont="1" applyFill="1" applyBorder="1" applyAlignment="1">
      <alignment horizontal="center" vertical="center"/>
    </xf>
    <xf numFmtId="0" fontId="11"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0" xfId="0" applyFont="1" applyFill="1" applyAlignment="1">
      <alignment horizontal="center" vertical="center" wrapText="1"/>
    </xf>
    <xf numFmtId="14" fontId="2" fillId="2" borderId="3" xfId="0" applyNumberFormat="1" applyFont="1" applyFill="1" applyBorder="1" applyAlignment="1">
      <alignment horizontal="center" vertical="center"/>
    </xf>
    <xf numFmtId="0" fontId="2" fillId="2" borderId="6"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12" fillId="4" borderId="3" xfId="0" applyFont="1" applyFill="1" applyBorder="1" applyAlignment="1">
      <alignment horizontal="center"/>
    </xf>
    <xf numFmtId="9" fontId="12" fillId="4" borderId="3" xfId="0" applyNumberFormat="1" applyFont="1" applyFill="1" applyBorder="1" applyAlignment="1">
      <alignment horizontal="center"/>
    </xf>
    <xf numFmtId="0" fontId="14" fillId="0" borderId="3" xfId="0" applyFont="1" applyBorder="1" applyAlignment="1">
      <alignment horizontal="center" vertical="center" wrapText="1"/>
    </xf>
    <xf numFmtId="9" fontId="13" fillId="0" borderId="3" xfId="0" applyNumberFormat="1" applyFont="1" applyBorder="1" applyAlignment="1">
      <alignment horizontal="center" vertical="center"/>
    </xf>
    <xf numFmtId="0" fontId="14" fillId="2" borderId="3"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3" xfId="0" applyFont="1" applyBorder="1" applyAlignment="1">
      <alignment horizontal="center" vertical="center"/>
    </xf>
    <xf numFmtId="0" fontId="0" fillId="0" borderId="3" xfId="0" applyBorder="1"/>
    <xf numFmtId="0" fontId="13" fillId="2" borderId="3" xfId="0" applyFont="1" applyFill="1" applyBorder="1" applyAlignment="1">
      <alignment horizontal="center" vertical="center" wrapText="1"/>
    </xf>
    <xf numFmtId="9" fontId="13" fillId="2" borderId="3" xfId="0" applyNumberFormat="1" applyFont="1" applyFill="1" applyBorder="1" applyAlignment="1">
      <alignment horizontal="center" vertical="center"/>
    </xf>
    <xf numFmtId="0" fontId="16" fillId="0" borderId="3" xfId="0" applyFont="1" applyBorder="1" applyAlignment="1">
      <alignment horizontal="center" vertical="center"/>
    </xf>
    <xf numFmtId="0" fontId="12" fillId="8" borderId="3" xfId="0" applyFont="1" applyFill="1" applyBorder="1" applyAlignment="1">
      <alignment horizontal="center" vertical="center"/>
    </xf>
    <xf numFmtId="0" fontId="12" fillId="8" borderId="3" xfId="0" applyFont="1" applyFill="1" applyBorder="1" applyAlignment="1">
      <alignment horizontal="center" vertical="center" wrapText="1"/>
    </xf>
    <xf numFmtId="0" fontId="16" fillId="0" borderId="3" xfId="0" applyFont="1" applyBorder="1" applyAlignment="1">
      <alignment horizontal="center" vertical="center" wrapText="1"/>
    </xf>
    <xf numFmtId="9" fontId="16" fillId="0" borderId="3" xfId="0" applyNumberFormat="1" applyFont="1" applyBorder="1" applyAlignment="1">
      <alignment horizontal="center" vertical="center"/>
    </xf>
    <xf numFmtId="10" fontId="16" fillId="0" borderId="3" xfId="0" applyNumberFormat="1" applyFont="1" applyBorder="1" applyAlignment="1">
      <alignment horizontal="center" vertical="center"/>
    </xf>
    <xf numFmtId="9" fontId="16" fillId="0" borderId="3" xfId="2" applyFont="1" applyBorder="1" applyAlignment="1">
      <alignment horizontal="center" vertical="center"/>
    </xf>
    <xf numFmtId="9" fontId="0" fillId="0" borderId="0" xfId="0" applyNumberFormat="1"/>
    <xf numFmtId="9" fontId="17" fillId="8" borderId="3" xfId="2" applyFont="1" applyFill="1" applyBorder="1" applyAlignment="1">
      <alignment horizontal="center"/>
    </xf>
    <xf numFmtId="0" fontId="18" fillId="0" borderId="3" xfId="3" applyBorder="1" applyAlignment="1">
      <alignment horizontal="center" vertical="center" wrapText="1"/>
    </xf>
    <xf numFmtId="0" fontId="19" fillId="4" borderId="3" xfId="0" applyFont="1" applyFill="1" applyBorder="1" applyAlignment="1">
      <alignment horizontal="center" vertical="center" wrapText="1"/>
    </xf>
    <xf numFmtId="0" fontId="20" fillId="0" borderId="3" xfId="0" applyFont="1" applyBorder="1" applyAlignment="1">
      <alignment horizontal="center" vertical="center"/>
    </xf>
    <xf numFmtId="0" fontId="20" fillId="0" borderId="3" xfId="0" applyFont="1" applyBorder="1" applyAlignment="1">
      <alignment horizontal="center" vertical="center" wrapText="1"/>
    </xf>
    <xf numFmtId="0" fontId="20" fillId="2" borderId="3" xfId="0" applyFont="1" applyFill="1" applyBorder="1" applyAlignment="1">
      <alignment horizontal="center" vertical="center" wrapText="1"/>
    </xf>
    <xf numFmtId="14" fontId="20" fillId="0" borderId="3" xfId="0" applyNumberFormat="1" applyFont="1" applyBorder="1" applyAlignment="1">
      <alignment horizontal="center" vertical="center"/>
    </xf>
    <xf numFmtId="9" fontId="20" fillId="0" borderId="3" xfId="0" applyNumberFormat="1" applyFont="1" applyBorder="1" applyAlignment="1">
      <alignment horizontal="center" vertical="center"/>
    </xf>
    <xf numFmtId="0" fontId="20" fillId="0" borderId="3" xfId="0" applyFont="1" applyBorder="1" applyAlignment="1">
      <alignment horizontal="center" wrapText="1"/>
    </xf>
    <xf numFmtId="0" fontId="20" fillId="0" borderId="3" xfId="0" applyFont="1" applyBorder="1" applyAlignment="1">
      <alignment vertical="center" wrapText="1"/>
    </xf>
    <xf numFmtId="0" fontId="22" fillId="4" borderId="3" xfId="0" applyFont="1" applyFill="1" applyBorder="1" applyAlignment="1">
      <alignment horizontal="center" vertical="center"/>
    </xf>
    <xf numFmtId="9" fontId="22" fillId="4" borderId="3" xfId="0" applyNumberFormat="1" applyFont="1" applyFill="1" applyBorder="1" applyAlignment="1">
      <alignment horizontal="center"/>
    </xf>
    <xf numFmtId="0" fontId="23" fillId="4" borderId="3" xfId="0" applyFont="1" applyFill="1" applyBorder="1" applyAlignment="1">
      <alignment horizontal="center" vertical="center"/>
    </xf>
    <xf numFmtId="9" fontId="23" fillId="4" borderId="3" xfId="0" applyNumberFormat="1" applyFont="1" applyFill="1" applyBorder="1" applyAlignment="1">
      <alignment horizontal="center" vertical="center"/>
    </xf>
    <xf numFmtId="0" fontId="24" fillId="9" borderId="3" xfId="0" applyFont="1" applyFill="1" applyBorder="1"/>
    <xf numFmtId="9" fontId="23" fillId="9" borderId="3" xfId="0" applyNumberFormat="1" applyFont="1" applyFill="1" applyBorder="1" applyAlignment="1">
      <alignment horizontal="center" vertical="center"/>
    </xf>
    <xf numFmtId="0" fontId="25" fillId="4" borderId="3" xfId="0" applyFont="1" applyFill="1" applyBorder="1" applyAlignment="1">
      <alignment horizontal="center" vertical="center" wrapText="1"/>
    </xf>
    <xf numFmtId="0" fontId="13" fillId="0" borderId="0" xfId="0" applyFont="1"/>
    <xf numFmtId="0" fontId="28" fillId="0" borderId="3" xfId="0" applyFont="1" applyBorder="1" applyAlignment="1">
      <alignment horizontal="left" wrapText="1"/>
    </xf>
    <xf numFmtId="0" fontId="28" fillId="0" borderId="3" xfId="0" applyFont="1" applyBorder="1" applyAlignment="1">
      <alignment horizontal="center" vertical="center"/>
    </xf>
    <xf numFmtId="0" fontId="28" fillId="0" borderId="3" xfId="0" applyFont="1" applyBorder="1" applyAlignment="1">
      <alignment horizontal="center" wrapText="1"/>
    </xf>
    <xf numFmtId="0" fontId="28" fillId="0" borderId="3" xfId="0" applyFont="1" applyBorder="1" applyAlignment="1">
      <alignment horizontal="center" vertical="center" wrapText="1"/>
    </xf>
    <xf numFmtId="14" fontId="28" fillId="0" borderId="3" xfId="0" applyNumberFormat="1" applyFont="1" applyBorder="1" applyAlignment="1">
      <alignment horizontal="center" vertical="center"/>
    </xf>
    <xf numFmtId="9" fontId="28" fillId="0" borderId="3" xfId="0" applyNumberFormat="1" applyFont="1" applyBorder="1" applyAlignment="1">
      <alignment horizontal="center" vertical="center"/>
    </xf>
    <xf numFmtId="0" fontId="28" fillId="0" borderId="0" xfId="0" applyFont="1" applyAlignment="1">
      <alignment horizontal="center" vertical="center" wrapText="1"/>
    </xf>
    <xf numFmtId="0" fontId="29" fillId="4" borderId="6" xfId="0" applyFont="1" applyFill="1" applyBorder="1" applyAlignment="1">
      <alignment horizontal="center" vertical="center" wrapText="1"/>
    </xf>
    <xf numFmtId="0" fontId="31" fillId="0" borderId="3" xfId="0" applyFont="1" applyBorder="1" applyAlignment="1">
      <alignment vertical="center" wrapText="1"/>
    </xf>
    <xf numFmtId="0" fontId="31" fillId="0" borderId="3" xfId="0" applyFont="1" applyBorder="1" applyAlignment="1">
      <alignment horizontal="center" vertical="center" wrapText="1"/>
    </xf>
    <xf numFmtId="0" fontId="31" fillId="0" borderId="3" xfId="0" applyFont="1" applyBorder="1" applyAlignment="1">
      <alignment horizontal="center" wrapText="1"/>
    </xf>
    <xf numFmtId="0" fontId="31" fillId="0" borderId="3" xfId="0" applyFont="1" applyBorder="1" applyAlignment="1">
      <alignment horizontal="center" vertical="center"/>
    </xf>
    <xf numFmtId="14" fontId="31" fillId="0" borderId="3" xfId="0" applyNumberFormat="1" applyFont="1" applyBorder="1" applyAlignment="1">
      <alignment horizontal="center" vertical="center"/>
    </xf>
    <xf numFmtId="9" fontId="0" fillId="0" borderId="3" xfId="0" applyNumberFormat="1" applyBorder="1" applyAlignment="1">
      <alignment horizontal="center" vertical="center"/>
    </xf>
    <xf numFmtId="0" fontId="0" fillId="0" borderId="3" xfId="0" applyBorder="1" applyAlignment="1">
      <alignment horizontal="center" vertical="center" wrapText="1"/>
    </xf>
    <xf numFmtId="0" fontId="31" fillId="2" borderId="3" xfId="0" applyFont="1" applyFill="1" applyBorder="1" applyAlignment="1">
      <alignment horizontal="center" vertical="center" wrapText="1"/>
    </xf>
    <xf numFmtId="0" fontId="31" fillId="2" borderId="3" xfId="0" applyFont="1" applyFill="1" applyBorder="1" applyAlignment="1">
      <alignment vertical="center" wrapText="1"/>
    </xf>
    <xf numFmtId="0" fontId="21" fillId="0" borderId="0" xfId="0" applyFont="1"/>
    <xf numFmtId="0" fontId="32" fillId="0" borderId="0" xfId="0" applyFont="1"/>
    <xf numFmtId="0" fontId="26" fillId="5" borderId="19" xfId="0" applyFont="1" applyFill="1" applyBorder="1" applyAlignment="1">
      <alignment vertical="center"/>
    </xf>
    <xf numFmtId="0" fontId="26" fillId="5" borderId="20" xfId="0" applyFont="1" applyFill="1" applyBorder="1" applyAlignment="1">
      <alignment horizontal="center" vertical="center"/>
    </xf>
    <xf numFmtId="0" fontId="26" fillId="5" borderId="20" xfId="0" applyFont="1" applyFill="1" applyBorder="1" applyAlignment="1">
      <alignment vertical="center"/>
    </xf>
    <xf numFmtId="0" fontId="26" fillId="5" borderId="20" xfId="0" applyFont="1" applyFill="1" applyBorder="1" applyAlignment="1">
      <alignment horizontal="left" vertical="center"/>
    </xf>
    <xf numFmtId="0" fontId="29" fillId="5" borderId="32" xfId="1" applyFont="1" applyFill="1" applyBorder="1" applyAlignment="1">
      <alignment horizontal="center" vertical="center" wrapText="1"/>
    </xf>
    <xf numFmtId="0" fontId="29" fillId="5" borderId="20" xfId="1" applyFont="1" applyFill="1" applyBorder="1" applyAlignment="1">
      <alignment horizontal="center" vertical="center" wrapText="1"/>
    </xf>
    <xf numFmtId="0" fontId="29" fillId="5" borderId="32" xfId="1" applyFont="1" applyFill="1" applyBorder="1" applyAlignment="1">
      <alignment horizontal="left" vertical="center" wrapText="1"/>
    </xf>
    <xf numFmtId="0" fontId="29" fillId="5" borderId="20" xfId="1" applyFont="1" applyFill="1" applyBorder="1" applyAlignment="1">
      <alignment horizontal="left" vertical="center" wrapText="1"/>
    </xf>
    <xf numFmtId="0" fontId="26" fillId="6" borderId="2" xfId="0" applyFont="1" applyFill="1" applyBorder="1" applyAlignment="1">
      <alignment horizontal="center" vertical="center" wrapText="1"/>
    </xf>
    <xf numFmtId="0" fontId="31" fillId="0" borderId="7" xfId="0" applyFont="1" applyBorder="1" applyAlignment="1">
      <alignment horizontal="center" vertical="center" wrapText="1"/>
    </xf>
    <xf numFmtId="0" fontId="31" fillId="2" borderId="7" xfId="0" applyFont="1" applyFill="1" applyBorder="1" applyAlignment="1">
      <alignment horizontal="center" vertical="center" wrapText="1"/>
    </xf>
    <xf numFmtId="0" fontId="31" fillId="0" borderId="6" xfId="0" applyFont="1" applyBorder="1" applyAlignment="1">
      <alignment horizontal="justify" vertical="center" wrapText="1"/>
    </xf>
    <xf numFmtId="0" fontId="31" fillId="0" borderId="26" xfId="0" applyFont="1" applyBorder="1" applyAlignment="1">
      <alignment horizontal="center" vertical="center" wrapText="1"/>
    </xf>
    <xf numFmtId="0" fontId="31" fillId="0" borderId="35" xfId="0" applyFont="1" applyBorder="1" applyAlignment="1">
      <alignment horizontal="center" vertical="center" wrapText="1"/>
    </xf>
    <xf numFmtId="0" fontId="31" fillId="2" borderId="3" xfId="0" applyFont="1" applyFill="1" applyBorder="1" applyAlignment="1">
      <alignment horizontal="justify" vertical="center" wrapText="1"/>
    </xf>
    <xf numFmtId="0" fontId="31" fillId="0" borderId="3" xfId="0" applyFont="1" applyBorder="1" applyAlignment="1">
      <alignment horizontal="justify" vertical="center" wrapText="1"/>
    </xf>
    <xf numFmtId="0" fontId="31" fillId="0" borderId="0" xfId="0" applyFont="1" applyAlignment="1">
      <alignment horizontal="center" vertical="center" wrapText="1"/>
    </xf>
    <xf numFmtId="0" fontId="31" fillId="3" borderId="3" xfId="0" applyFont="1" applyFill="1" applyBorder="1" applyAlignment="1">
      <alignment horizontal="center" vertical="center" wrapText="1"/>
    </xf>
    <xf numFmtId="9" fontId="31" fillId="2" borderId="3" xfId="0" applyNumberFormat="1" applyFont="1" applyFill="1" applyBorder="1" applyAlignment="1">
      <alignment horizontal="center" vertical="center"/>
    </xf>
    <xf numFmtId="0" fontId="31" fillId="2" borderId="7" xfId="0" applyFont="1" applyFill="1" applyBorder="1" applyAlignment="1">
      <alignment horizontal="justify" vertical="center" wrapText="1"/>
    </xf>
    <xf numFmtId="0" fontId="31" fillId="2" borderId="8" xfId="0" applyFont="1" applyFill="1" applyBorder="1" applyAlignment="1">
      <alignment horizontal="center" vertical="center" wrapText="1"/>
    </xf>
    <xf numFmtId="0" fontId="31" fillId="2" borderId="26" xfId="0" applyFont="1" applyFill="1" applyBorder="1" applyAlignment="1">
      <alignment horizontal="center" vertical="center" wrapText="1"/>
    </xf>
    <xf numFmtId="0" fontId="31" fillId="4" borderId="3" xfId="0" applyFont="1" applyFill="1" applyBorder="1" applyAlignment="1">
      <alignment horizontal="center" vertical="center" wrapText="1"/>
    </xf>
    <xf numFmtId="0" fontId="31" fillId="2" borderId="3" xfId="0" applyFont="1" applyFill="1" applyBorder="1" applyAlignment="1">
      <alignment horizontal="center" vertical="center"/>
    </xf>
    <xf numFmtId="9" fontId="31" fillId="0" borderId="3" xfId="0" applyNumberFormat="1" applyFont="1" applyBorder="1" applyAlignment="1">
      <alignment horizontal="center" vertical="center"/>
    </xf>
    <xf numFmtId="0" fontId="31" fillId="2" borderId="35" xfId="0" applyFont="1" applyFill="1" applyBorder="1" applyAlignment="1">
      <alignment horizontal="center" vertical="center" wrapText="1"/>
    </xf>
    <xf numFmtId="0" fontId="36" fillId="4" borderId="16" xfId="0" applyFont="1" applyFill="1" applyBorder="1"/>
    <xf numFmtId="0" fontId="36" fillId="4" borderId="18" xfId="0" applyFont="1" applyFill="1" applyBorder="1"/>
    <xf numFmtId="0" fontId="36" fillId="4" borderId="18" xfId="0" applyFont="1" applyFill="1" applyBorder="1" applyAlignment="1">
      <alignment horizontal="center"/>
    </xf>
    <xf numFmtId="0" fontId="36" fillId="4" borderId="18" xfId="0" applyFont="1" applyFill="1" applyBorder="1" applyAlignment="1">
      <alignment horizontal="justify" vertical="center"/>
    </xf>
    <xf numFmtId="0" fontId="36" fillId="4" borderId="18" xfId="0" applyFont="1" applyFill="1" applyBorder="1" applyAlignment="1">
      <alignment horizontal="center" vertical="center"/>
    </xf>
    <xf numFmtId="0" fontId="36" fillId="4" borderId="17" xfId="0" applyFont="1" applyFill="1" applyBorder="1"/>
    <xf numFmtId="0" fontId="37" fillId="4" borderId="16" xfId="0" applyFont="1" applyFill="1" applyBorder="1" applyAlignment="1">
      <alignment horizontal="center" vertical="center"/>
    </xf>
    <xf numFmtId="0" fontId="0" fillId="0" borderId="23" xfId="0" applyBorder="1"/>
    <xf numFmtId="0" fontId="38" fillId="4" borderId="32" xfId="0" applyFont="1" applyFill="1" applyBorder="1" applyAlignment="1">
      <alignment horizontal="center"/>
    </xf>
    <xf numFmtId="9" fontId="33" fillId="0" borderId="3" xfId="0" applyNumberFormat="1" applyFont="1" applyBorder="1" applyAlignment="1">
      <alignment horizontal="center" vertical="center"/>
    </xf>
    <xf numFmtId="0" fontId="12" fillId="10" borderId="3" xfId="0" applyFont="1" applyFill="1" applyBorder="1" applyAlignment="1">
      <alignment horizontal="center" vertical="center"/>
    </xf>
    <xf numFmtId="0" fontId="12" fillId="10" borderId="3" xfId="0" applyFont="1" applyFill="1" applyBorder="1" applyAlignment="1">
      <alignment horizontal="center" vertical="center" wrapText="1"/>
    </xf>
    <xf numFmtId="9" fontId="17" fillId="10" borderId="3" xfId="2" applyFont="1" applyFill="1" applyBorder="1" applyAlignment="1">
      <alignment horizontal="center"/>
    </xf>
    <xf numFmtId="0" fontId="0" fillId="9" borderId="3" xfId="0" applyFill="1" applyBorder="1"/>
    <xf numFmtId="9" fontId="0" fillId="0" borderId="3" xfId="0" applyNumberFormat="1" applyBorder="1" applyAlignment="1">
      <alignment horizontal="center" vertical="center" wrapText="1"/>
    </xf>
    <xf numFmtId="9" fontId="40" fillId="0" borderId="3" xfId="0" applyNumberFormat="1" applyFont="1" applyBorder="1" applyAlignment="1">
      <alignment horizontal="center" vertical="center"/>
    </xf>
    <xf numFmtId="9" fontId="40" fillId="0" borderId="3" xfId="0" applyNumberFormat="1" applyFont="1" applyBorder="1" applyAlignment="1">
      <alignment horizontal="center" vertical="center" wrapText="1"/>
    </xf>
    <xf numFmtId="0" fontId="0" fillId="0" borderId="3" xfId="0" applyBorder="1" applyAlignment="1">
      <alignment horizontal="center" wrapText="1"/>
    </xf>
    <xf numFmtId="0" fontId="31" fillId="0" borderId="6" xfId="0" applyFont="1" applyBorder="1" applyAlignment="1">
      <alignment horizontal="center" vertical="center" wrapText="1"/>
    </xf>
    <xf numFmtId="0" fontId="31" fillId="2" borderId="7" xfId="0" applyFont="1" applyFill="1" applyBorder="1" applyAlignment="1">
      <alignment horizontal="center" vertical="center"/>
    </xf>
    <xf numFmtId="9" fontId="12" fillId="9" borderId="3" xfId="0" applyNumberFormat="1" applyFont="1" applyFill="1" applyBorder="1" applyAlignment="1">
      <alignment horizontal="center"/>
    </xf>
    <xf numFmtId="9" fontId="2" fillId="2" borderId="3" xfId="0" applyNumberFormat="1" applyFont="1" applyFill="1" applyBorder="1" applyAlignment="1">
      <alignment horizontal="center" vertical="center"/>
    </xf>
    <xf numFmtId="9" fontId="2" fillId="0" borderId="3" xfId="0" applyNumberFormat="1" applyFont="1" applyBorder="1" applyAlignment="1">
      <alignment horizontal="center" vertical="center"/>
    </xf>
    <xf numFmtId="0" fontId="39" fillId="0" borderId="3" xfId="3" applyFont="1" applyBorder="1" applyAlignment="1">
      <alignment horizontal="center" vertical="center" wrapText="1"/>
    </xf>
    <xf numFmtId="0" fontId="40" fillId="0" borderId="3" xfId="0" applyFont="1" applyBorder="1" applyAlignment="1">
      <alignment horizontal="center" vertical="center" wrapText="1"/>
    </xf>
    <xf numFmtId="9" fontId="41" fillId="9" borderId="3" xfId="0" applyNumberFormat="1" applyFont="1" applyFill="1" applyBorder="1" applyAlignment="1">
      <alignment horizontal="center" vertical="center"/>
    </xf>
    <xf numFmtId="0" fontId="43" fillId="9" borderId="3" xfId="0" applyFont="1" applyFill="1" applyBorder="1"/>
    <xf numFmtId="0" fontId="38" fillId="4" borderId="3" xfId="0" applyFont="1" applyFill="1" applyBorder="1" applyAlignment="1">
      <alignment horizontal="center"/>
    </xf>
    <xf numFmtId="9" fontId="38" fillId="4" borderId="3" xfId="0" applyNumberFormat="1" applyFont="1" applyFill="1" applyBorder="1" applyAlignment="1">
      <alignment horizontal="center" vertical="center"/>
    </xf>
    <xf numFmtId="0" fontId="43" fillId="4" borderId="3" xfId="0" applyFont="1" applyFill="1" applyBorder="1"/>
    <xf numFmtId="9" fontId="12" fillId="9" borderId="3" xfId="0" applyNumberFormat="1" applyFont="1" applyFill="1" applyBorder="1" applyAlignment="1">
      <alignment horizontal="center" vertical="center"/>
    </xf>
    <xf numFmtId="9" fontId="12" fillId="4" borderId="3" xfId="0" applyNumberFormat="1" applyFont="1" applyFill="1" applyBorder="1" applyAlignment="1">
      <alignment horizontal="center" vertical="center"/>
    </xf>
    <xf numFmtId="0" fontId="12" fillId="9" borderId="3" xfId="0" applyFont="1" applyFill="1" applyBorder="1" applyAlignment="1">
      <alignment horizontal="center" vertical="center"/>
    </xf>
    <xf numFmtId="0" fontId="12" fillId="9" borderId="3" xfId="0" applyFont="1" applyFill="1" applyBorder="1" applyAlignment="1">
      <alignment horizontal="center" vertical="center" wrapText="1"/>
    </xf>
    <xf numFmtId="9" fontId="17" fillId="9" borderId="3" xfId="2" applyFont="1" applyFill="1" applyBorder="1" applyAlignment="1">
      <alignment horizontal="center"/>
    </xf>
    <xf numFmtId="0" fontId="43" fillId="0" borderId="3" xfId="0" applyFont="1" applyBorder="1" applyAlignment="1">
      <alignment horizontal="center" vertical="center" wrapText="1"/>
    </xf>
    <xf numFmtId="9" fontId="43" fillId="0" borderId="3" xfId="0" applyNumberFormat="1" applyFont="1" applyBorder="1" applyAlignment="1">
      <alignment horizontal="center" vertical="center"/>
    </xf>
    <xf numFmtId="0" fontId="43" fillId="2" borderId="3" xfId="0" applyFont="1" applyFill="1" applyBorder="1" applyAlignment="1">
      <alignment horizontal="center" vertical="center" wrapText="1"/>
    </xf>
    <xf numFmtId="9" fontId="43" fillId="2" borderId="3" xfId="0" applyNumberFormat="1" applyFont="1" applyFill="1" applyBorder="1" applyAlignment="1">
      <alignment horizontal="center" vertical="center"/>
    </xf>
    <xf numFmtId="9" fontId="43" fillId="0" borderId="3" xfId="0" applyNumberFormat="1" applyFont="1" applyBorder="1" applyAlignment="1">
      <alignment horizontal="center" vertical="center" wrapText="1"/>
    </xf>
    <xf numFmtId="9" fontId="43" fillId="0" borderId="35" xfId="0" applyNumberFormat="1" applyFont="1" applyBorder="1" applyAlignment="1">
      <alignment horizontal="center" vertical="center"/>
    </xf>
    <xf numFmtId="0" fontId="0" fillId="2" borderId="3" xfId="0" applyFill="1" applyBorder="1" applyAlignment="1">
      <alignment horizontal="center" vertical="center" wrapText="1"/>
    </xf>
    <xf numFmtId="9" fontId="17" fillId="4" borderId="32" xfId="0" applyNumberFormat="1" applyFont="1" applyFill="1" applyBorder="1" applyAlignment="1">
      <alignment horizontal="center" vertical="center"/>
    </xf>
    <xf numFmtId="0" fontId="17" fillId="4" borderId="32" xfId="0" applyFont="1" applyFill="1" applyBorder="1" applyAlignment="1">
      <alignment horizontal="center"/>
    </xf>
    <xf numFmtId="9" fontId="3" fillId="4" borderId="3" xfId="0" applyNumberFormat="1" applyFont="1" applyFill="1" applyBorder="1" applyAlignment="1">
      <alignment horizontal="center" vertical="center"/>
    </xf>
    <xf numFmtId="0" fontId="2" fillId="0" borderId="3" xfId="0" applyFont="1" applyBorder="1"/>
    <xf numFmtId="0" fontId="3" fillId="4" borderId="3" xfId="0" applyFont="1" applyFill="1" applyBorder="1" applyAlignment="1">
      <alignment horizontal="center"/>
    </xf>
    <xf numFmtId="0" fontId="2" fillId="9" borderId="3" xfId="0" applyFont="1" applyFill="1" applyBorder="1"/>
    <xf numFmtId="9" fontId="3" fillId="9" borderId="3" xfId="0" applyNumberFormat="1" applyFont="1" applyFill="1" applyBorder="1" applyAlignment="1">
      <alignment horizontal="center" vertical="center"/>
    </xf>
    <xf numFmtId="0" fontId="47" fillId="2" borderId="3" xfId="0" applyFont="1" applyFill="1" applyBorder="1" applyAlignment="1">
      <alignment horizontal="center" vertical="center" wrapText="1"/>
    </xf>
    <xf numFmtId="0" fontId="21" fillId="2" borderId="3" xfId="0" applyFont="1" applyFill="1" applyBorder="1" applyAlignment="1">
      <alignment horizontal="center" vertical="center" wrapText="1"/>
    </xf>
    <xf numFmtId="9" fontId="21" fillId="2" borderId="3" xfId="0" applyNumberFormat="1" applyFont="1" applyFill="1" applyBorder="1" applyAlignment="1">
      <alignment horizontal="center" vertical="center"/>
    </xf>
    <xf numFmtId="0" fontId="36" fillId="0" borderId="3" xfId="0" applyFont="1" applyBorder="1" applyAlignment="1">
      <alignment horizontal="center" vertical="center" wrapText="1"/>
    </xf>
    <xf numFmtId="9" fontId="21" fillId="0" borderId="3" xfId="0" applyNumberFormat="1" applyFont="1" applyBorder="1" applyAlignment="1">
      <alignment horizontal="center" vertical="center" wrapText="1"/>
    </xf>
    <xf numFmtId="9" fontId="17" fillId="4" borderId="16" xfId="0" applyNumberFormat="1" applyFont="1" applyFill="1" applyBorder="1" applyAlignment="1">
      <alignment horizontal="center" vertical="center"/>
    </xf>
    <xf numFmtId="0" fontId="21" fillId="4" borderId="44" xfId="0" applyFont="1" applyFill="1" applyBorder="1"/>
    <xf numFmtId="9" fontId="47" fillId="2" borderId="3" xfId="0" applyNumberFormat="1" applyFont="1" applyFill="1" applyBorder="1" applyAlignment="1">
      <alignment horizontal="center" vertical="center"/>
    </xf>
    <xf numFmtId="9" fontId="43" fillId="11" borderId="3" xfId="0" applyNumberFormat="1" applyFont="1" applyFill="1" applyBorder="1" applyAlignment="1">
      <alignment horizontal="center" vertical="center" wrapText="1"/>
    </xf>
    <xf numFmtId="0" fontId="46" fillId="2" borderId="3" xfId="0" applyFont="1" applyFill="1" applyBorder="1" applyAlignment="1">
      <alignment horizontal="center" vertical="center" wrapText="1"/>
    </xf>
    <xf numFmtId="0" fontId="13" fillId="0" borderId="3" xfId="0" applyFont="1" applyBorder="1" applyAlignment="1">
      <alignment horizontal="center" wrapText="1"/>
    </xf>
    <xf numFmtId="0" fontId="4" fillId="4" borderId="18" xfId="0" applyFont="1" applyFill="1" applyBorder="1" applyAlignment="1">
      <alignment horizontal="center" vertical="center"/>
    </xf>
    <xf numFmtId="0" fontId="4" fillId="2" borderId="18" xfId="0" applyFont="1" applyFill="1" applyBorder="1" applyAlignment="1">
      <alignment horizontal="center" vertical="center" wrapText="1"/>
    </xf>
    <xf numFmtId="0" fontId="0" fillId="0" borderId="18" xfId="0" applyBorder="1"/>
    <xf numFmtId="0" fontId="0" fillId="0" borderId="17" xfId="0" applyBorder="1"/>
    <xf numFmtId="0" fontId="12" fillId="12" borderId="3" xfId="0" applyFont="1" applyFill="1" applyBorder="1" applyAlignment="1">
      <alignment horizontal="center" vertical="center"/>
    </xf>
    <xf numFmtId="0" fontId="12" fillId="12" borderId="3" xfId="0" applyFont="1" applyFill="1" applyBorder="1" applyAlignment="1">
      <alignment horizontal="center" vertical="center" wrapText="1"/>
    </xf>
    <xf numFmtId="9" fontId="17" fillId="12" borderId="3" xfId="2" applyFont="1" applyFill="1" applyBorder="1" applyAlignment="1">
      <alignment horizontal="center"/>
    </xf>
    <xf numFmtId="0" fontId="0" fillId="4" borderId="3" xfId="0" applyFill="1" applyBorder="1"/>
    <xf numFmtId="0" fontId="2" fillId="0" borderId="3" xfId="0" applyFont="1" applyBorder="1" applyAlignment="1">
      <alignment vertical="center" wrapText="1"/>
    </xf>
    <xf numFmtId="14" fontId="2" fillId="0" borderId="3" xfId="0" applyNumberFormat="1" applyFont="1" applyBorder="1" applyAlignment="1">
      <alignment horizontal="left" vertical="center" wrapText="1"/>
    </xf>
    <xf numFmtId="0" fontId="0" fillId="0" borderId="26" xfId="0" applyBorder="1"/>
    <xf numFmtId="0" fontId="0" fillId="0" borderId="41" xfId="0" applyBorder="1"/>
    <xf numFmtId="0" fontId="17" fillId="12" borderId="26" xfId="0" applyFont="1" applyFill="1" applyBorder="1" applyAlignment="1">
      <alignment horizontal="center" wrapText="1"/>
    </xf>
    <xf numFmtId="0" fontId="17" fillId="12" borderId="35" xfId="0" applyFont="1" applyFill="1" applyBorder="1" applyAlignment="1">
      <alignment horizontal="center" wrapText="1"/>
    </xf>
    <xf numFmtId="0" fontId="0" fillId="4" borderId="20" xfId="0" applyFill="1" applyBorder="1" applyAlignment="1">
      <alignment horizontal="center"/>
    </xf>
    <xf numFmtId="0" fontId="0" fillId="4" borderId="21" xfId="0" applyFill="1" applyBorder="1" applyAlignment="1">
      <alignment horizontal="center"/>
    </xf>
    <xf numFmtId="0" fontId="0" fillId="0" borderId="36" xfId="0" applyBorder="1" applyAlignment="1">
      <alignment horizontal="center"/>
    </xf>
    <xf numFmtId="0" fontId="0" fillId="0" borderId="43" xfId="0" applyBorder="1" applyAlignment="1">
      <alignment horizontal="center"/>
    </xf>
    <xf numFmtId="0" fontId="0" fillId="0" borderId="1" xfId="0" applyBorder="1" applyAlignment="1">
      <alignment horizontal="center"/>
    </xf>
    <xf numFmtId="0" fontId="0" fillId="0" borderId="37" xfId="0" applyBorder="1" applyAlignment="1">
      <alignment horizontal="center"/>
    </xf>
    <xf numFmtId="0" fontId="0" fillId="0" borderId="0" xfId="0" applyAlignment="1">
      <alignment horizontal="center"/>
    </xf>
    <xf numFmtId="0" fontId="0" fillId="0" borderId="47" xfId="0" applyBorder="1" applyAlignment="1">
      <alignment horizontal="center"/>
    </xf>
    <xf numFmtId="0" fontId="0" fillId="0" borderId="23" xfId="0" applyBorder="1" applyAlignment="1">
      <alignment horizontal="center"/>
    </xf>
    <xf numFmtId="0" fontId="0" fillId="0" borderId="42" xfId="0" applyBorder="1" applyAlignment="1">
      <alignment horizontal="center"/>
    </xf>
    <xf numFmtId="0" fontId="0" fillId="0" borderId="8" xfId="0" applyBorder="1" applyAlignment="1">
      <alignment horizontal="center"/>
    </xf>
    <xf numFmtId="0" fontId="2" fillId="0" borderId="26"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35" xfId="0" applyFont="1" applyBorder="1" applyAlignment="1">
      <alignment horizontal="center" vertical="center" wrapText="1"/>
    </xf>
    <xf numFmtId="14" fontId="2" fillId="0" borderId="26" xfId="0" applyNumberFormat="1" applyFont="1" applyBorder="1" applyAlignment="1">
      <alignment horizontal="center" vertical="center" wrapText="1"/>
    </xf>
    <xf numFmtId="14" fontId="2" fillId="0" borderId="41" xfId="0" applyNumberFormat="1" applyFont="1" applyBorder="1" applyAlignment="1">
      <alignment horizontal="center" vertical="center" wrapText="1"/>
    </xf>
    <xf numFmtId="14" fontId="2" fillId="0" borderId="35" xfId="0" applyNumberFormat="1" applyFont="1" applyBorder="1" applyAlignment="1">
      <alignment horizontal="center" vertical="center" wrapText="1"/>
    </xf>
    <xf numFmtId="0" fontId="0" fillId="0" borderId="41" xfId="0" applyBorder="1" applyAlignment="1">
      <alignment horizontal="center"/>
    </xf>
    <xf numFmtId="0" fontId="0" fillId="0" borderId="35" xfId="0" applyBorder="1" applyAlignment="1">
      <alignment horizontal="center"/>
    </xf>
    <xf numFmtId="0" fontId="17" fillId="9" borderId="26" xfId="0" applyFont="1" applyFill="1" applyBorder="1" applyAlignment="1">
      <alignment horizontal="center" wrapText="1"/>
    </xf>
    <xf numFmtId="0" fontId="17" fillId="9" borderId="35" xfId="0" applyFont="1" applyFill="1" applyBorder="1" applyAlignment="1">
      <alignment horizontal="center" wrapText="1"/>
    </xf>
    <xf numFmtId="0" fontId="0" fillId="2" borderId="6" xfId="0" applyFill="1" applyBorder="1" applyAlignment="1">
      <alignment horizontal="center" vertical="center" wrapText="1"/>
    </xf>
    <xf numFmtId="0" fontId="0" fillId="2" borderId="5" xfId="0" applyFill="1" applyBorder="1" applyAlignment="1">
      <alignment horizontal="center" vertical="center" wrapText="1"/>
    </xf>
    <xf numFmtId="0" fontId="0" fillId="2" borderId="7" xfId="0" applyFill="1" applyBorder="1" applyAlignment="1">
      <alignment horizontal="center" vertical="center" wrapText="1"/>
    </xf>
    <xf numFmtId="9" fontId="0" fillId="2" borderId="6" xfId="0" applyNumberFormat="1" applyFill="1" applyBorder="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21" fillId="2" borderId="6" xfId="0" applyFont="1" applyFill="1" applyBorder="1" applyAlignment="1">
      <alignment horizontal="center" vertical="center"/>
    </xf>
    <xf numFmtId="0" fontId="21" fillId="2" borderId="7" xfId="0" applyFont="1" applyFill="1" applyBorder="1" applyAlignment="1">
      <alignment horizontal="center" vertical="center"/>
    </xf>
    <xf numFmtId="9" fontId="21" fillId="2" borderId="6" xfId="0" applyNumberFormat="1" applyFont="1" applyFill="1" applyBorder="1" applyAlignment="1">
      <alignment horizontal="center" vertical="center"/>
    </xf>
    <xf numFmtId="0" fontId="31" fillId="2" borderId="6" xfId="0" applyFont="1" applyFill="1" applyBorder="1" applyAlignment="1">
      <alignment horizontal="center" vertical="center" wrapText="1"/>
    </xf>
    <xf numFmtId="0" fontId="31" fillId="2" borderId="5" xfId="0" applyFont="1" applyFill="1" applyBorder="1" applyAlignment="1">
      <alignment horizontal="center" vertical="center" wrapText="1"/>
    </xf>
    <xf numFmtId="0" fontId="31" fillId="2" borderId="7" xfId="0" applyFont="1" applyFill="1" applyBorder="1" applyAlignment="1">
      <alignment horizontal="center" vertical="center" wrapText="1"/>
    </xf>
    <xf numFmtId="0" fontId="31" fillId="2" borderId="3" xfId="0" applyFont="1" applyFill="1" applyBorder="1" applyAlignment="1">
      <alignment horizontal="center" vertical="center" wrapText="1"/>
    </xf>
    <xf numFmtId="9" fontId="43" fillId="2" borderId="6" xfId="0" applyNumberFormat="1" applyFont="1" applyFill="1" applyBorder="1" applyAlignment="1">
      <alignment horizontal="center" vertical="center"/>
    </xf>
    <xf numFmtId="0" fontId="43" fillId="2" borderId="5" xfId="0" applyFont="1" applyFill="1" applyBorder="1" applyAlignment="1">
      <alignment horizontal="center" vertical="center"/>
    </xf>
    <xf numFmtId="0" fontId="43" fillId="2" borderId="7" xfId="0" applyFont="1" applyFill="1" applyBorder="1" applyAlignment="1">
      <alignment horizontal="center" vertical="center"/>
    </xf>
    <xf numFmtId="0" fontId="43" fillId="2" borderId="6" xfId="0" applyFont="1" applyFill="1" applyBorder="1" applyAlignment="1">
      <alignment horizontal="center" vertical="center"/>
    </xf>
    <xf numFmtId="0" fontId="31" fillId="0" borderId="6" xfId="0" applyFont="1" applyBorder="1" applyAlignment="1">
      <alignment horizontal="center" vertical="center" wrapText="1"/>
    </xf>
    <xf numFmtId="0" fontId="31" fillId="0" borderId="7" xfId="0" applyFont="1" applyBorder="1" applyAlignment="1">
      <alignment horizontal="center" vertical="center" wrapText="1"/>
    </xf>
    <xf numFmtId="9" fontId="44" fillId="0" borderId="6" xfId="0" applyNumberFormat="1" applyFont="1" applyBorder="1" applyAlignment="1">
      <alignment horizontal="center" vertical="center"/>
    </xf>
    <xf numFmtId="0" fontId="44" fillId="0" borderId="7" xfId="0" applyFont="1" applyBorder="1" applyAlignment="1">
      <alignment horizontal="center" vertical="center"/>
    </xf>
    <xf numFmtId="0" fontId="31" fillId="2" borderId="6" xfId="0" applyFont="1" applyFill="1" applyBorder="1" applyAlignment="1">
      <alignment horizontal="center" vertical="center"/>
    </xf>
    <xf numFmtId="0" fontId="31" fillId="2" borderId="5" xfId="0" applyFont="1" applyFill="1" applyBorder="1" applyAlignment="1">
      <alignment horizontal="center" vertical="center"/>
    </xf>
    <xf numFmtId="9" fontId="31" fillId="2" borderId="3" xfId="0" applyNumberFormat="1" applyFont="1" applyFill="1" applyBorder="1" applyAlignment="1">
      <alignment horizontal="center" vertical="center"/>
    </xf>
    <xf numFmtId="0" fontId="31" fillId="2" borderId="3" xfId="0" applyFont="1" applyFill="1" applyBorder="1" applyAlignment="1">
      <alignment horizontal="center" vertical="center"/>
    </xf>
    <xf numFmtId="0" fontId="17" fillId="8" borderId="26" xfId="0" applyFont="1" applyFill="1" applyBorder="1" applyAlignment="1">
      <alignment horizontal="center" wrapText="1"/>
    </xf>
    <xf numFmtId="0" fontId="17" fillId="8" borderId="35" xfId="0" applyFont="1" applyFill="1" applyBorder="1" applyAlignment="1">
      <alignment horizontal="center" wrapText="1"/>
    </xf>
    <xf numFmtId="0" fontId="36" fillId="2" borderId="6" xfId="0" applyFont="1" applyFill="1" applyBorder="1" applyAlignment="1">
      <alignment horizontal="center" vertical="center" wrapText="1"/>
    </xf>
    <xf numFmtId="0" fontId="36" fillId="2" borderId="7" xfId="0" applyFont="1" applyFill="1" applyBorder="1" applyAlignment="1">
      <alignment horizontal="center" vertical="center" wrapText="1"/>
    </xf>
    <xf numFmtId="0" fontId="43" fillId="2" borderId="6" xfId="0" applyFont="1" applyFill="1" applyBorder="1" applyAlignment="1">
      <alignment horizontal="center" vertical="center" wrapText="1"/>
    </xf>
    <xf numFmtId="0" fontId="43" fillId="2" borderId="7" xfId="0" applyFont="1" applyFill="1" applyBorder="1" applyAlignment="1">
      <alignment horizontal="center" vertical="center" wrapText="1"/>
    </xf>
    <xf numFmtId="0" fontId="21" fillId="2" borderId="5" xfId="0" applyFont="1" applyFill="1" applyBorder="1" applyAlignment="1">
      <alignment horizontal="center" vertical="center"/>
    </xf>
    <xf numFmtId="0" fontId="43" fillId="2" borderId="0" xfId="0" applyFont="1" applyFill="1" applyAlignment="1">
      <alignment horizontal="center" vertical="center" wrapText="1"/>
    </xf>
    <xf numFmtId="9" fontId="43" fillId="0" borderId="5" xfId="0" applyNumberFormat="1" applyFont="1" applyBorder="1" applyAlignment="1">
      <alignment horizontal="center" vertical="center"/>
    </xf>
    <xf numFmtId="0" fontId="43" fillId="0" borderId="5" xfId="0" applyFont="1" applyBorder="1" applyAlignment="1">
      <alignment horizontal="center" vertical="center"/>
    </xf>
    <xf numFmtId="0" fontId="43" fillId="0" borderId="7" xfId="0" applyFont="1" applyBorder="1" applyAlignment="1">
      <alignment horizontal="center" vertical="center"/>
    </xf>
    <xf numFmtId="0" fontId="45" fillId="2" borderId="6" xfId="3" applyFont="1" applyFill="1" applyBorder="1" applyAlignment="1">
      <alignment horizontal="center" vertical="center" wrapText="1"/>
    </xf>
    <xf numFmtId="0" fontId="45" fillId="2" borderId="5" xfId="3" applyFont="1" applyFill="1" applyBorder="1" applyAlignment="1">
      <alignment horizontal="center" vertical="center" wrapText="1"/>
    </xf>
    <xf numFmtId="0" fontId="45" fillId="2" borderId="7" xfId="3" applyFont="1" applyFill="1" applyBorder="1" applyAlignment="1">
      <alignment horizontal="center" vertical="center" wrapText="1"/>
    </xf>
    <xf numFmtId="9" fontId="43" fillId="0" borderId="6" xfId="0" applyNumberFormat="1" applyFont="1" applyBorder="1" applyAlignment="1">
      <alignment horizontal="center" vertical="center"/>
    </xf>
    <xf numFmtId="0" fontId="31" fillId="2" borderId="36" xfId="0" applyFont="1" applyFill="1" applyBorder="1" applyAlignment="1">
      <alignment horizontal="center" vertical="center" wrapText="1"/>
    </xf>
    <xf numFmtId="0" fontId="31" fillId="2" borderId="23" xfId="0" applyFont="1" applyFill="1" applyBorder="1" applyAlignment="1">
      <alignment horizontal="center" vertical="center" wrapText="1"/>
    </xf>
    <xf numFmtId="9" fontId="44" fillId="2" borderId="6" xfId="0" applyNumberFormat="1" applyFont="1" applyFill="1" applyBorder="1" applyAlignment="1">
      <alignment horizontal="center" vertical="center"/>
    </xf>
    <xf numFmtId="0" fontId="44" fillId="2" borderId="7" xfId="0" applyFont="1" applyFill="1" applyBorder="1" applyAlignment="1">
      <alignment horizontal="center" vertical="center"/>
    </xf>
    <xf numFmtId="0" fontId="43" fillId="2" borderId="5" xfId="0" applyFont="1" applyFill="1" applyBorder="1" applyAlignment="1">
      <alignment horizontal="center" vertical="center" wrapText="1"/>
    </xf>
    <xf numFmtId="0" fontId="43" fillId="0" borderId="3" xfId="0" applyFont="1" applyBorder="1" applyAlignment="1">
      <alignment horizontal="center" vertical="center" wrapText="1"/>
    </xf>
    <xf numFmtId="9" fontId="43" fillId="0" borderId="3" xfId="0" applyNumberFormat="1" applyFont="1" applyBorder="1" applyAlignment="1">
      <alignment horizontal="center" vertical="center"/>
    </xf>
    <xf numFmtId="0" fontId="43" fillId="0" borderId="6" xfId="0" applyFont="1" applyBorder="1" applyAlignment="1">
      <alignment horizontal="center" vertical="center" wrapText="1"/>
    </xf>
    <xf numFmtId="0" fontId="43" fillId="0" borderId="7" xfId="0" applyFont="1" applyBorder="1" applyAlignment="1">
      <alignment horizontal="center" vertical="center" wrapText="1"/>
    </xf>
    <xf numFmtId="9" fontId="31" fillId="2" borderId="6" xfId="0" applyNumberFormat="1" applyFont="1" applyFill="1" applyBorder="1" applyAlignment="1">
      <alignment horizontal="center" vertical="center"/>
    </xf>
    <xf numFmtId="0" fontId="31" fillId="2" borderId="7" xfId="0" applyFont="1" applyFill="1" applyBorder="1" applyAlignment="1">
      <alignment horizontal="center" vertical="center"/>
    </xf>
    <xf numFmtId="9" fontId="31" fillId="0" borderId="6" xfId="0" applyNumberFormat="1" applyFont="1" applyBorder="1" applyAlignment="1">
      <alignment horizontal="center" vertical="center"/>
    </xf>
    <xf numFmtId="0" fontId="31" fillId="0" borderId="7" xfId="0" applyFont="1" applyBorder="1" applyAlignment="1">
      <alignment horizontal="center" vertical="center"/>
    </xf>
    <xf numFmtId="9" fontId="31" fillId="2" borderId="3" xfId="0" applyNumberFormat="1" applyFont="1" applyFill="1" applyBorder="1" applyAlignment="1">
      <alignment horizontal="center" vertical="center" wrapText="1"/>
    </xf>
    <xf numFmtId="0" fontId="18" fillId="0" borderId="6" xfId="3" applyBorder="1" applyAlignment="1">
      <alignment horizontal="center" vertical="center" wrapText="1"/>
    </xf>
    <xf numFmtId="0" fontId="18" fillId="0" borderId="5" xfId="3" applyBorder="1" applyAlignment="1">
      <alignment horizontal="center" vertical="center" wrapText="1"/>
    </xf>
    <xf numFmtId="0" fontId="18" fillId="0" borderId="7" xfId="3" applyBorder="1" applyAlignment="1">
      <alignment horizontal="center" vertical="center" wrapText="1"/>
    </xf>
    <xf numFmtId="0" fontId="31" fillId="0" borderId="5" xfId="0" applyFont="1" applyBorder="1" applyAlignment="1">
      <alignment horizontal="center" vertical="center"/>
    </xf>
    <xf numFmtId="0" fontId="26" fillId="5" borderId="3" xfId="0" applyFont="1" applyFill="1" applyBorder="1" applyAlignment="1">
      <alignment horizontal="center" vertical="center" wrapText="1"/>
    </xf>
    <xf numFmtId="0" fontId="31" fillId="5" borderId="3" xfId="0" applyFont="1" applyFill="1" applyBorder="1" applyAlignment="1">
      <alignment horizontal="center" vertical="center" wrapText="1"/>
    </xf>
    <xf numFmtId="9" fontId="31" fillId="2" borderId="7" xfId="0" applyNumberFormat="1" applyFont="1" applyFill="1" applyBorder="1" applyAlignment="1">
      <alignment horizontal="center" vertical="center"/>
    </xf>
    <xf numFmtId="0" fontId="31" fillId="0" borderId="5" xfId="0" applyFont="1" applyBorder="1" applyAlignment="1">
      <alignment horizontal="center" vertical="center" wrapText="1"/>
    </xf>
    <xf numFmtId="0" fontId="2" fillId="0" borderId="13" xfId="0" applyFont="1" applyBorder="1" applyAlignment="1">
      <alignment horizontal="center" wrapText="1"/>
    </xf>
    <xf numFmtId="0" fontId="2" fillId="0" borderId="14" xfId="0" applyFont="1" applyBorder="1" applyAlignment="1">
      <alignment horizontal="center" wrapText="1"/>
    </xf>
    <xf numFmtId="0" fontId="2" fillId="0" borderId="15" xfId="0" applyFont="1" applyBorder="1" applyAlignment="1">
      <alignment horizontal="center" wrapText="1"/>
    </xf>
    <xf numFmtId="0" fontId="2" fillId="0" borderId="0" xfId="0" applyFont="1" applyAlignment="1">
      <alignment horizontal="center" wrapText="1"/>
    </xf>
    <xf numFmtId="0" fontId="2" fillId="0" borderId="3" xfId="0" applyFont="1" applyBorder="1" applyAlignment="1">
      <alignment horizontal="center" vertical="center" wrapText="1"/>
    </xf>
    <xf numFmtId="0" fontId="2" fillId="0" borderId="3" xfId="0" applyFont="1" applyBorder="1" applyAlignment="1">
      <alignment horizontal="right" vertical="center" wrapText="1"/>
    </xf>
    <xf numFmtId="0" fontId="26" fillId="4" borderId="16" xfId="0" applyFont="1" applyFill="1" applyBorder="1" applyAlignment="1">
      <alignment horizontal="center" vertical="center" wrapText="1"/>
    </xf>
    <xf numFmtId="0" fontId="26" fillId="4" borderId="18" xfId="0" applyFont="1" applyFill="1" applyBorder="1" applyAlignment="1">
      <alignment horizontal="center" vertical="center" wrapText="1"/>
    </xf>
    <xf numFmtId="0" fontId="26" fillId="4" borderId="20" xfId="0" applyFont="1" applyFill="1" applyBorder="1" applyAlignment="1">
      <alignment horizontal="center" vertical="center" wrapText="1"/>
    </xf>
    <xf numFmtId="0" fontId="3" fillId="0" borderId="26"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35" xfId="0" applyFont="1" applyBorder="1" applyAlignment="1">
      <alignment horizontal="center" vertical="center" wrapText="1"/>
    </xf>
    <xf numFmtId="0" fontId="29" fillId="5" borderId="16" xfId="0" applyFont="1" applyFill="1" applyBorder="1" applyAlignment="1">
      <alignment vertical="center" wrapText="1"/>
    </xf>
    <xf numFmtId="0" fontId="0" fillId="0" borderId="18" xfId="0" applyBorder="1" applyAlignment="1">
      <alignment vertical="center" wrapText="1"/>
    </xf>
    <xf numFmtId="0" fontId="0" fillId="0" borderId="17" xfId="0" applyBorder="1" applyAlignment="1">
      <alignment vertical="center" wrapText="1"/>
    </xf>
    <xf numFmtId="0" fontId="29" fillId="5" borderId="22" xfId="0" applyFont="1" applyFill="1" applyBorder="1" applyAlignment="1">
      <alignment horizontal="center" vertical="center" wrapText="1"/>
    </xf>
    <xf numFmtId="0" fontId="26" fillId="5" borderId="25" xfId="0" applyFont="1" applyFill="1" applyBorder="1" applyAlignment="1">
      <alignment horizontal="center" vertical="center" wrapText="1"/>
    </xf>
    <xf numFmtId="0" fontId="26" fillId="5" borderId="29" xfId="0" applyFont="1" applyFill="1" applyBorder="1" applyAlignment="1">
      <alignment horizontal="center" vertical="center" wrapText="1"/>
    </xf>
    <xf numFmtId="0" fontId="26" fillId="5" borderId="23" xfId="0" applyFont="1" applyFill="1" applyBorder="1" applyAlignment="1">
      <alignment horizontal="center" vertical="center" wrapText="1"/>
    </xf>
    <xf numFmtId="0" fontId="26" fillId="5" borderId="26" xfId="0" applyFont="1" applyFill="1" applyBorder="1" applyAlignment="1">
      <alignment horizontal="center" vertical="center" wrapText="1"/>
    </xf>
    <xf numFmtId="0" fontId="26" fillId="5" borderId="30" xfId="0" applyFont="1" applyFill="1" applyBorder="1" applyAlignment="1">
      <alignment horizontal="center" vertical="center" wrapText="1"/>
    </xf>
    <xf numFmtId="0" fontId="26" fillId="5" borderId="24" xfId="0" applyFont="1" applyFill="1" applyBorder="1" applyAlignment="1">
      <alignment horizontal="center" vertical="center" wrapText="1"/>
    </xf>
    <xf numFmtId="0" fontId="26" fillId="5" borderId="27" xfId="0" applyFont="1" applyFill="1" applyBorder="1" applyAlignment="1">
      <alignment horizontal="center" vertical="center" wrapText="1"/>
    </xf>
    <xf numFmtId="0" fontId="26" fillId="5" borderId="31" xfId="0" applyFont="1" applyFill="1" applyBorder="1" applyAlignment="1">
      <alignment horizontal="center" vertical="center" wrapText="1"/>
    </xf>
    <xf numFmtId="0" fontId="29" fillId="5" borderId="19" xfId="0" applyFont="1" applyFill="1" applyBorder="1" applyAlignment="1">
      <alignment horizontal="center" vertical="center" wrapText="1"/>
    </xf>
    <xf numFmtId="0" fontId="31" fillId="5" borderId="20" xfId="0" applyFont="1" applyFill="1" applyBorder="1" applyAlignment="1">
      <alignment horizontal="center" vertical="center" wrapText="1"/>
    </xf>
    <xf numFmtId="0" fontId="31" fillId="5" borderId="21" xfId="0" applyFont="1" applyFill="1" applyBorder="1" applyAlignment="1">
      <alignment horizontal="center" vertical="center" wrapText="1"/>
    </xf>
    <xf numFmtId="0" fontId="31" fillId="5" borderId="27" xfId="0" applyFont="1" applyFill="1" applyBorder="1" applyAlignment="1">
      <alignment horizontal="center" vertical="center" wrapText="1"/>
    </xf>
    <xf numFmtId="0" fontId="31" fillId="5" borderId="31" xfId="0" applyFont="1" applyFill="1" applyBorder="1" applyAlignment="1">
      <alignment horizontal="center" vertical="center" wrapText="1"/>
    </xf>
    <xf numFmtId="0" fontId="29" fillId="5" borderId="16" xfId="0" applyFont="1" applyFill="1" applyBorder="1" applyAlignment="1">
      <alignment horizontal="center" vertical="center" wrapText="1"/>
    </xf>
    <xf numFmtId="0" fontId="31" fillId="5" borderId="18" xfId="0" applyFont="1" applyFill="1" applyBorder="1" applyAlignment="1">
      <alignment horizontal="center" vertical="center" wrapText="1"/>
    </xf>
    <xf numFmtId="0" fontId="31" fillId="5" borderId="17" xfId="0" applyFont="1" applyFill="1" applyBorder="1" applyAlignment="1">
      <alignment horizontal="center" vertical="center" wrapText="1"/>
    </xf>
    <xf numFmtId="0" fontId="29" fillId="5" borderId="28" xfId="0" applyFont="1" applyFill="1" applyBorder="1" applyAlignment="1">
      <alignment horizontal="center" vertical="center" wrapText="1"/>
    </xf>
    <xf numFmtId="0" fontId="31" fillId="5" borderId="33" xfId="0" applyFont="1" applyFill="1" applyBorder="1" applyAlignment="1">
      <alignment horizontal="center" vertical="center" wrapText="1"/>
    </xf>
    <xf numFmtId="0" fontId="29" fillId="5" borderId="0" xfId="0" applyFont="1" applyFill="1" applyAlignment="1">
      <alignment horizontal="center" vertical="center" wrapText="1"/>
    </xf>
    <xf numFmtId="0" fontId="31" fillId="5" borderId="0" xfId="0" applyFont="1" applyFill="1" applyAlignment="1">
      <alignment horizontal="center" vertical="center" wrapText="1"/>
    </xf>
    <xf numFmtId="0" fontId="31" fillId="2" borderId="2" xfId="0" applyFont="1" applyFill="1" applyBorder="1" applyAlignment="1">
      <alignment horizontal="center" vertical="center" wrapText="1"/>
    </xf>
    <xf numFmtId="0" fontId="34" fillId="0" borderId="7" xfId="0" applyFont="1" applyBorder="1" applyAlignment="1">
      <alignment horizontal="center" vertical="center" wrapText="1"/>
    </xf>
    <xf numFmtId="0" fontId="31" fillId="2" borderId="2" xfId="0" applyFont="1" applyFill="1" applyBorder="1" applyAlignment="1">
      <alignment horizontal="justify" vertical="center" wrapText="1"/>
    </xf>
    <xf numFmtId="0" fontId="31" fillId="0" borderId="7" xfId="0" applyFont="1" applyBorder="1" applyAlignment="1">
      <alignment horizontal="justify" vertical="center" wrapText="1"/>
    </xf>
    <xf numFmtId="14" fontId="31" fillId="2" borderId="2" xfId="0" applyNumberFormat="1" applyFont="1" applyFill="1" applyBorder="1" applyAlignment="1">
      <alignment horizontal="center" vertical="center" wrapText="1"/>
    </xf>
    <xf numFmtId="14" fontId="31" fillId="2" borderId="7" xfId="0" applyNumberFormat="1" applyFont="1" applyFill="1" applyBorder="1" applyAlignment="1">
      <alignment horizontal="center" vertical="center" wrapText="1"/>
    </xf>
    <xf numFmtId="0" fontId="26" fillId="6" borderId="2" xfId="0" applyFont="1" applyFill="1" applyBorder="1" applyAlignment="1">
      <alignment horizontal="center" vertical="center" wrapText="1"/>
    </xf>
    <xf numFmtId="0" fontId="31" fillId="6" borderId="7" xfId="0"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31" fillId="2" borderId="37" xfId="0" applyFont="1" applyFill="1" applyBorder="1" applyAlignment="1">
      <alignment horizontal="center" vertical="center" wrapText="1"/>
    </xf>
    <xf numFmtId="0" fontId="33" fillId="2" borderId="6" xfId="1" applyFont="1" applyFill="1" applyBorder="1" applyAlignment="1">
      <alignment horizontal="justify" vertical="center" wrapText="1"/>
    </xf>
    <xf numFmtId="0" fontId="31" fillId="0" borderId="5" xfId="0" applyFont="1" applyBorder="1" applyAlignment="1">
      <alignment horizontal="justify" vertical="center" wrapText="1"/>
    </xf>
    <xf numFmtId="0" fontId="31" fillId="2" borderId="6" xfId="0" applyFont="1" applyFill="1" applyBorder="1" applyAlignment="1">
      <alignment horizontal="justify" vertical="center" wrapText="1"/>
    </xf>
    <xf numFmtId="0" fontId="31" fillId="7" borderId="6" xfId="0" applyFont="1" applyFill="1" applyBorder="1" applyAlignment="1">
      <alignment horizontal="center" vertical="center" wrapText="1"/>
    </xf>
    <xf numFmtId="0" fontId="31" fillId="7" borderId="5" xfId="0" applyFont="1" applyFill="1" applyBorder="1" applyAlignment="1">
      <alignment horizontal="center" vertical="center" wrapText="1"/>
    </xf>
    <xf numFmtId="0" fontId="31" fillId="7" borderId="7" xfId="0" applyFont="1" applyFill="1" applyBorder="1" applyAlignment="1">
      <alignment horizontal="center" vertical="center" wrapText="1"/>
    </xf>
    <xf numFmtId="0" fontId="31" fillId="6" borderId="5" xfId="0" applyFont="1" applyFill="1" applyBorder="1" applyAlignment="1">
      <alignment horizontal="center" vertical="center" wrapText="1"/>
    </xf>
    <xf numFmtId="0" fontId="31" fillId="0" borderId="36"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6" xfId="0" applyFont="1" applyBorder="1" applyAlignment="1">
      <alignment horizontal="justify" vertical="center" wrapText="1"/>
    </xf>
    <xf numFmtId="0" fontId="31" fillId="0" borderId="3" xfId="0" applyFont="1" applyBorder="1" applyAlignment="1">
      <alignment horizontal="center" vertical="center" wrapText="1"/>
    </xf>
    <xf numFmtId="0" fontId="26" fillId="6" borderId="34" xfId="0" applyFont="1" applyFill="1" applyBorder="1" applyAlignment="1">
      <alignment horizontal="center" vertical="center" wrapText="1"/>
    </xf>
    <xf numFmtId="0" fontId="31" fillId="2" borderId="7" xfId="0" applyFont="1" applyFill="1" applyBorder="1" applyAlignment="1">
      <alignment horizontal="justify" vertical="center" wrapText="1"/>
    </xf>
    <xf numFmtId="0" fontId="26" fillId="3" borderId="6" xfId="0" applyFont="1" applyFill="1" applyBorder="1" applyAlignment="1">
      <alignment horizontal="center" vertical="center" wrapText="1"/>
    </xf>
    <xf numFmtId="0" fontId="26" fillId="3" borderId="34" xfId="0" applyFont="1" applyFill="1" applyBorder="1" applyAlignment="1">
      <alignment horizontal="center" vertical="center" wrapText="1"/>
    </xf>
    <xf numFmtId="0" fontId="31" fillId="0" borderId="34"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36" xfId="0" applyFont="1" applyBorder="1" applyAlignment="1">
      <alignment horizontal="left" vertical="center" wrapText="1"/>
    </xf>
    <xf numFmtId="0" fontId="31" fillId="0" borderId="23" xfId="0" applyFont="1" applyBorder="1" applyAlignment="1">
      <alignment horizontal="left" vertical="center" wrapText="1"/>
    </xf>
    <xf numFmtId="0" fontId="31" fillId="3" borderId="6" xfId="0" applyFont="1" applyFill="1" applyBorder="1" applyAlignment="1">
      <alignment horizontal="center" vertical="center" wrapText="1"/>
    </xf>
    <xf numFmtId="0" fontId="31" fillId="3" borderId="7" xfId="0" applyFont="1" applyFill="1" applyBorder="1" applyAlignment="1">
      <alignment horizontal="center" vertical="center" wrapText="1"/>
    </xf>
    <xf numFmtId="0" fontId="31" fillId="4" borderId="6" xfId="0" applyFont="1" applyFill="1" applyBorder="1" applyAlignment="1">
      <alignment horizontal="center" vertical="center" wrapText="1"/>
    </xf>
    <xf numFmtId="0" fontId="31" fillId="4" borderId="7" xfId="0" applyFont="1" applyFill="1" applyBorder="1" applyAlignment="1">
      <alignment horizontal="center" vertical="center" wrapText="1"/>
    </xf>
    <xf numFmtId="0" fontId="31" fillId="0" borderId="6" xfId="0" applyFont="1" applyBorder="1" applyAlignment="1">
      <alignment horizontal="center" vertical="center"/>
    </xf>
    <xf numFmtId="0" fontId="31" fillId="2" borderId="26" xfId="0" applyFont="1" applyFill="1" applyBorder="1" applyAlignment="1">
      <alignment horizontal="center" vertical="center" wrapText="1"/>
    </xf>
    <xf numFmtId="0" fontId="31" fillId="0" borderId="6" xfId="0" applyFont="1" applyBorder="1" applyAlignment="1">
      <alignment horizontal="center" wrapText="1"/>
    </xf>
    <xf numFmtId="0" fontId="31" fillId="0" borderId="7" xfId="0" applyFont="1" applyBorder="1" applyAlignment="1">
      <alignment horizontal="center" wrapText="1"/>
    </xf>
    <xf numFmtId="0" fontId="31" fillId="6" borderId="6" xfId="0" applyFont="1" applyFill="1" applyBorder="1" applyAlignment="1">
      <alignment horizontal="center" vertical="center"/>
    </xf>
    <xf numFmtId="0" fontId="31" fillId="6" borderId="7" xfId="0" applyFont="1" applyFill="1" applyBorder="1" applyAlignment="1">
      <alignment horizontal="center" vertical="center"/>
    </xf>
    <xf numFmtId="14" fontId="31" fillId="0" borderId="6" xfId="0" applyNumberFormat="1" applyFont="1" applyBorder="1" applyAlignment="1">
      <alignment horizontal="center" vertical="center" wrapText="1"/>
    </xf>
    <xf numFmtId="14" fontId="31" fillId="0" borderId="5" xfId="0" applyNumberFormat="1" applyFont="1" applyBorder="1" applyAlignment="1">
      <alignment horizontal="center" vertical="center" wrapText="1"/>
    </xf>
    <xf numFmtId="14" fontId="31" fillId="0" borderId="7" xfId="0" applyNumberFormat="1" applyFont="1" applyBorder="1" applyAlignment="1">
      <alignment horizontal="center" vertical="center" wrapText="1"/>
    </xf>
    <xf numFmtId="0" fontId="31" fillId="6" borderId="34" xfId="0" applyFont="1" applyFill="1" applyBorder="1" applyAlignment="1">
      <alignment horizontal="center" vertical="center" wrapText="1"/>
    </xf>
    <xf numFmtId="0" fontId="31" fillId="7" borderId="6" xfId="0" applyFont="1" applyFill="1" applyBorder="1" applyAlignment="1">
      <alignment horizontal="center" vertical="center"/>
    </xf>
    <xf numFmtId="0" fontId="31" fillId="7" borderId="5" xfId="0" applyFont="1" applyFill="1" applyBorder="1" applyAlignment="1">
      <alignment horizontal="center" vertical="center"/>
    </xf>
    <xf numFmtId="0" fontId="31" fillId="7" borderId="7" xfId="0" applyFont="1" applyFill="1" applyBorder="1" applyAlignment="1">
      <alignment horizontal="center" vertical="center"/>
    </xf>
    <xf numFmtId="0" fontId="31" fillId="3" borderId="6"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7" xfId="0" applyFont="1" applyFill="1" applyBorder="1" applyAlignment="1">
      <alignment horizontal="center" vertical="center"/>
    </xf>
    <xf numFmtId="0" fontId="26" fillId="6" borderId="5" xfId="0" applyFont="1" applyFill="1" applyBorder="1" applyAlignment="1">
      <alignment horizontal="center" vertical="center" wrapText="1"/>
    </xf>
    <xf numFmtId="0" fontId="26" fillId="6" borderId="7"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26" fillId="5" borderId="38" xfId="0" applyFont="1" applyFill="1" applyBorder="1" applyAlignment="1">
      <alignment horizontal="center" vertical="center" wrapText="1"/>
    </xf>
    <xf numFmtId="0" fontId="31" fillId="5" borderId="39" xfId="0" applyFont="1" applyFill="1" applyBorder="1" applyAlignment="1">
      <alignment horizontal="center" vertical="center" wrapText="1"/>
    </xf>
    <xf numFmtId="0" fontId="31" fillId="5" borderId="40" xfId="0" applyFont="1" applyFill="1" applyBorder="1" applyAlignment="1">
      <alignment horizontal="center" vertical="center" wrapText="1"/>
    </xf>
    <xf numFmtId="0" fontId="31" fillId="5" borderId="26" xfId="0" applyFont="1" applyFill="1" applyBorder="1" applyAlignment="1">
      <alignment horizontal="center" vertical="center" wrapText="1"/>
    </xf>
    <xf numFmtId="0" fontId="0" fillId="4" borderId="7" xfId="0" applyFill="1" applyBorder="1" applyAlignment="1">
      <alignment horizontal="center"/>
    </xf>
    <xf numFmtId="0" fontId="17" fillId="10" borderId="26" xfId="0" applyFont="1" applyFill="1" applyBorder="1" applyAlignment="1">
      <alignment horizontal="center" wrapText="1"/>
    </xf>
    <xf numFmtId="0" fontId="17" fillId="10" borderId="35" xfId="0" applyFont="1" applyFill="1" applyBorder="1" applyAlignment="1">
      <alignment horizontal="center" wrapText="1"/>
    </xf>
    <xf numFmtId="0" fontId="43" fillId="0" borderId="3" xfId="0" applyFont="1" applyBorder="1" applyAlignment="1">
      <alignment horizontal="center" vertical="center"/>
    </xf>
    <xf numFmtId="9" fontId="43" fillId="0" borderId="6" xfId="0" applyNumberFormat="1" applyFont="1" applyBorder="1" applyAlignment="1">
      <alignment horizontal="center" vertical="center" wrapText="1"/>
    </xf>
    <xf numFmtId="9" fontId="43" fillId="0" borderId="7" xfId="0" applyNumberFormat="1" applyFont="1" applyBorder="1" applyAlignment="1">
      <alignment horizontal="center" vertical="center" wrapText="1"/>
    </xf>
    <xf numFmtId="9" fontId="43" fillId="0" borderId="7" xfId="0" applyNumberFormat="1" applyFont="1" applyBorder="1" applyAlignment="1">
      <alignment horizontal="center" vertical="center"/>
    </xf>
    <xf numFmtId="0" fontId="26" fillId="5" borderId="5" xfId="0" applyFont="1" applyFill="1" applyBorder="1" applyAlignment="1">
      <alignment horizontal="center" vertical="center" wrapText="1"/>
    </xf>
    <xf numFmtId="0" fontId="26" fillId="5" borderId="7" xfId="0" applyFont="1" applyFill="1" applyBorder="1" applyAlignment="1">
      <alignment horizontal="center" vertical="center" wrapText="1"/>
    </xf>
    <xf numFmtId="0" fontId="43" fillId="0" borderId="5" xfId="0" applyFont="1" applyBorder="1" applyAlignment="1">
      <alignment horizontal="center" vertical="center" wrapText="1"/>
    </xf>
    <xf numFmtId="9" fontId="43" fillId="11" borderId="6" xfId="0" applyNumberFormat="1" applyFont="1" applyFill="1" applyBorder="1" applyAlignment="1">
      <alignment horizontal="center" vertical="center" wrapText="1"/>
    </xf>
    <xf numFmtId="9" fontId="43" fillId="11" borderId="7" xfId="0" applyNumberFormat="1" applyFont="1" applyFill="1" applyBorder="1" applyAlignment="1">
      <alignment horizontal="center" vertical="center" wrapText="1"/>
    </xf>
    <xf numFmtId="0" fontId="43" fillId="11" borderId="6" xfId="0" applyFont="1" applyFill="1" applyBorder="1" applyAlignment="1">
      <alignment horizontal="center" vertical="center" wrapText="1"/>
    </xf>
    <xf numFmtId="0" fontId="43" fillId="11" borderId="5" xfId="0" applyFont="1" applyFill="1" applyBorder="1" applyAlignment="1">
      <alignment horizontal="center" vertical="center" wrapText="1"/>
    </xf>
    <xf numFmtId="0" fontId="43" fillId="11" borderId="7" xfId="0" applyFont="1" applyFill="1" applyBorder="1" applyAlignment="1">
      <alignment horizontal="center" vertical="center" wrapText="1"/>
    </xf>
    <xf numFmtId="0" fontId="46" fillId="2" borderId="36" xfId="0" applyFont="1" applyFill="1" applyBorder="1" applyAlignment="1">
      <alignment horizontal="center" vertical="center" wrapText="1"/>
    </xf>
    <xf numFmtId="0" fontId="46" fillId="2" borderId="23" xfId="0" applyFont="1" applyFill="1" applyBorder="1" applyAlignment="1">
      <alignment horizontal="center" vertical="center" wrapText="1"/>
    </xf>
    <xf numFmtId="0" fontId="21" fillId="2" borderId="36" xfId="0" applyFont="1" applyFill="1" applyBorder="1" applyAlignment="1">
      <alignment horizontal="center" vertical="center" wrapText="1"/>
    </xf>
    <xf numFmtId="0" fontId="21" fillId="2" borderId="23" xfId="0" applyFont="1" applyFill="1" applyBorder="1" applyAlignment="1">
      <alignment horizontal="center" vertical="center" wrapText="1"/>
    </xf>
    <xf numFmtId="9" fontId="36" fillId="2" borderId="6" xfId="0" applyNumberFormat="1" applyFont="1" applyFill="1" applyBorder="1" applyAlignment="1">
      <alignment horizontal="center" vertical="center"/>
    </xf>
    <xf numFmtId="0" fontId="36" fillId="2" borderId="7" xfId="0" applyFont="1" applyFill="1" applyBorder="1" applyAlignment="1">
      <alignment horizontal="center" vertical="center"/>
    </xf>
    <xf numFmtId="9" fontId="46" fillId="2" borderId="6" xfId="0" applyNumberFormat="1" applyFont="1" applyFill="1" applyBorder="1" applyAlignment="1">
      <alignment horizontal="center" vertical="center"/>
    </xf>
    <xf numFmtId="0" fontId="46" fillId="2" borderId="7" xfId="0" applyFont="1" applyFill="1" applyBorder="1" applyAlignment="1">
      <alignment horizontal="center" vertical="center"/>
    </xf>
    <xf numFmtId="0" fontId="21" fillId="2" borderId="6"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33" fillId="2" borderId="3" xfId="0" applyFont="1" applyFill="1" applyBorder="1" applyAlignment="1">
      <alignment horizontal="center" vertical="center" wrapText="1"/>
    </xf>
    <xf numFmtId="9" fontId="49" fillId="2" borderId="6" xfId="0" applyNumberFormat="1" applyFont="1" applyFill="1" applyBorder="1" applyAlignment="1">
      <alignment horizontal="center" vertical="center"/>
    </xf>
    <xf numFmtId="0" fontId="49" fillId="2" borderId="5" xfId="0" applyFont="1" applyFill="1" applyBorder="1" applyAlignment="1">
      <alignment horizontal="center" vertical="center"/>
    </xf>
    <xf numFmtId="0" fontId="49" fillId="2" borderId="7" xfId="0" applyFont="1" applyFill="1" applyBorder="1" applyAlignment="1">
      <alignment horizontal="center" vertical="center"/>
    </xf>
    <xf numFmtId="0" fontId="21" fillId="2" borderId="0" xfId="0" applyFont="1" applyFill="1" applyAlignment="1">
      <alignment horizontal="center" vertical="center" wrapText="1"/>
    </xf>
    <xf numFmtId="9" fontId="21" fillId="0" borderId="5" xfId="0" applyNumberFormat="1" applyFont="1" applyBorder="1" applyAlignment="1">
      <alignment horizontal="center" vertical="center"/>
    </xf>
    <xf numFmtId="0" fontId="21" fillId="0" borderId="5" xfId="0" applyFont="1" applyBorder="1" applyAlignment="1">
      <alignment horizontal="center" vertical="center"/>
    </xf>
    <xf numFmtId="0" fontId="21" fillId="0" borderId="7" xfId="0" applyFont="1" applyBorder="1" applyAlignment="1">
      <alignment horizontal="center" vertical="center"/>
    </xf>
    <xf numFmtId="0" fontId="48" fillId="2" borderId="6" xfId="3" applyFont="1" applyFill="1" applyBorder="1" applyAlignment="1">
      <alignment horizontal="center" vertical="center" wrapText="1"/>
    </xf>
    <xf numFmtId="0" fontId="48" fillId="2" borderId="5" xfId="3" applyFont="1" applyFill="1" applyBorder="1" applyAlignment="1">
      <alignment horizontal="center" vertical="center" wrapText="1"/>
    </xf>
    <xf numFmtId="0" fontId="48" fillId="2" borderId="7" xfId="3" applyFont="1" applyFill="1" applyBorder="1" applyAlignment="1">
      <alignment horizontal="center" vertical="center" wrapText="1"/>
    </xf>
    <xf numFmtId="9" fontId="21" fillId="0" borderId="6" xfId="0" applyNumberFormat="1" applyFont="1" applyBorder="1" applyAlignment="1">
      <alignment horizontal="center" vertical="center"/>
    </xf>
    <xf numFmtId="0" fontId="36" fillId="0" borderId="6" xfId="0" applyFont="1" applyBorder="1" applyAlignment="1">
      <alignment horizontal="center" vertical="center" wrapText="1"/>
    </xf>
    <xf numFmtId="0" fontId="36" fillId="0" borderId="7" xfId="0" applyFont="1" applyBorder="1" applyAlignment="1">
      <alignment horizontal="center" vertical="center" wrapText="1"/>
    </xf>
    <xf numFmtId="9" fontId="36" fillId="0" borderId="6" xfId="0" applyNumberFormat="1" applyFont="1" applyBorder="1" applyAlignment="1">
      <alignment horizontal="center" vertical="center"/>
    </xf>
    <xf numFmtId="0" fontId="36" fillId="0" borderId="7" xfId="0" applyFont="1" applyBorder="1" applyAlignment="1">
      <alignment horizontal="center" vertical="center"/>
    </xf>
    <xf numFmtId="0" fontId="47" fillId="2" borderId="3" xfId="0" applyFont="1" applyFill="1" applyBorder="1" applyAlignment="1">
      <alignment horizontal="center" vertical="center" wrapText="1"/>
    </xf>
    <xf numFmtId="0" fontId="47" fillId="2" borderId="6" xfId="0" applyFont="1" applyFill="1" applyBorder="1" applyAlignment="1">
      <alignment horizontal="center" vertical="center" wrapText="1"/>
    </xf>
    <xf numFmtId="9" fontId="47" fillId="2" borderId="3" xfId="0" applyNumberFormat="1" applyFont="1" applyFill="1" applyBorder="1" applyAlignment="1">
      <alignment horizontal="center" vertical="center"/>
    </xf>
    <xf numFmtId="0" fontId="47" fillId="2" borderId="6" xfId="0" applyFont="1" applyFill="1" applyBorder="1" applyAlignment="1">
      <alignment horizontal="center" vertical="center"/>
    </xf>
    <xf numFmtId="0" fontId="30" fillId="4" borderId="7" xfId="0" applyFont="1" applyFill="1" applyBorder="1" applyAlignment="1">
      <alignment horizontal="center" vertical="center" wrapText="1"/>
    </xf>
    <xf numFmtId="0" fontId="30" fillId="4" borderId="3" xfId="0" applyFont="1" applyFill="1" applyBorder="1" applyAlignment="1">
      <alignment horizontal="center" vertical="center" wrapText="1"/>
    </xf>
    <xf numFmtId="0" fontId="29" fillId="4" borderId="16" xfId="0" applyFont="1" applyFill="1" applyBorder="1" applyAlignment="1">
      <alignment horizontal="center"/>
    </xf>
    <xf numFmtId="0" fontId="29" fillId="4" borderId="18" xfId="0" applyFont="1" applyFill="1" applyBorder="1" applyAlignment="1">
      <alignment horizontal="center"/>
    </xf>
    <xf numFmtId="0" fontId="29" fillId="4" borderId="17" xfId="0" applyFont="1" applyFill="1" applyBorder="1" applyAlignment="1">
      <alignment horizontal="center"/>
    </xf>
    <xf numFmtId="0" fontId="29" fillId="2" borderId="16" xfId="0" applyFont="1" applyFill="1" applyBorder="1" applyAlignment="1">
      <alignment horizontal="center" vertical="center"/>
    </xf>
    <xf numFmtId="0" fontId="29" fillId="2" borderId="18" xfId="0" applyFont="1" applyFill="1" applyBorder="1" applyAlignment="1">
      <alignment horizontal="center" vertical="center"/>
    </xf>
    <xf numFmtId="0" fontId="29" fillId="2" borderId="17" xfId="0" applyFont="1" applyFill="1" applyBorder="1" applyAlignment="1">
      <alignment horizontal="center" vertical="center"/>
    </xf>
    <xf numFmtId="0" fontId="32" fillId="0" borderId="26" xfId="0" applyFont="1" applyBorder="1" applyAlignment="1">
      <alignment horizontal="center"/>
    </xf>
    <xf numFmtId="0" fontId="32" fillId="0" borderId="41" xfId="0" applyFont="1" applyBorder="1" applyAlignment="1">
      <alignment horizontal="center"/>
    </xf>
    <xf numFmtId="0" fontId="32" fillId="0" borderId="35" xfId="0" applyFont="1" applyBorder="1" applyAlignment="1">
      <alignment horizontal="center"/>
    </xf>
    <xf numFmtId="0" fontId="30" fillId="4" borderId="5" xfId="0" applyFont="1" applyFill="1" applyBorder="1" applyAlignment="1">
      <alignment horizontal="center" vertical="center" wrapText="1"/>
    </xf>
    <xf numFmtId="0" fontId="29" fillId="4" borderId="5" xfId="0" applyFont="1" applyFill="1" applyBorder="1" applyAlignment="1">
      <alignment horizontal="center" vertical="center" wrapText="1"/>
    </xf>
    <xf numFmtId="0" fontId="29" fillId="4" borderId="5" xfId="0" applyFont="1" applyFill="1" applyBorder="1" applyAlignment="1">
      <alignment horizontal="center" vertical="center"/>
    </xf>
    <xf numFmtId="0" fontId="29" fillId="4" borderId="22"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29" fillId="4" borderId="8" xfId="0" applyFont="1" applyFill="1" applyBorder="1" applyAlignment="1">
      <alignment horizontal="center" vertical="center" wrapText="1"/>
    </xf>
    <xf numFmtId="0" fontId="29" fillId="4" borderId="1" xfId="0" applyFont="1" applyFill="1" applyBorder="1" applyAlignment="1">
      <alignment horizontal="center" vertical="center" wrapText="1"/>
    </xf>
    <xf numFmtId="0" fontId="29" fillId="4" borderId="7" xfId="0" applyFont="1" applyFill="1" applyBorder="1" applyAlignment="1">
      <alignment horizontal="center" vertical="center" wrapText="1"/>
    </xf>
    <xf numFmtId="0" fontId="29" fillId="4" borderId="6" xfId="0" applyFont="1" applyFill="1" applyBorder="1" applyAlignment="1">
      <alignment horizontal="center" vertical="center" wrapText="1"/>
    </xf>
    <xf numFmtId="0" fontId="9" fillId="0" borderId="26" xfId="0" applyFont="1" applyBorder="1" applyAlignment="1">
      <alignment horizontal="center"/>
    </xf>
    <xf numFmtId="0" fontId="9" fillId="0" borderId="41" xfId="0" applyFont="1" applyBorder="1" applyAlignment="1">
      <alignment horizontal="center"/>
    </xf>
    <xf numFmtId="0" fontId="9" fillId="0" borderId="35" xfId="0" applyFont="1" applyBorder="1" applyAlignment="1">
      <alignment horizontal="center"/>
    </xf>
    <xf numFmtId="0" fontId="27" fillId="4" borderId="5"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8" xfId="0" applyFont="1" applyBorder="1" applyAlignment="1">
      <alignment horizontal="left" vertical="center" wrapText="1"/>
    </xf>
    <xf numFmtId="0" fontId="28"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5" fillId="4" borderId="7"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25" fillId="4" borderId="7" xfId="0" applyFont="1" applyFill="1" applyBorder="1" applyAlignment="1">
      <alignment horizontal="center" vertical="center"/>
    </xf>
    <xf numFmtId="0" fontId="25" fillId="4" borderId="3" xfId="0" applyFont="1" applyFill="1" applyBorder="1" applyAlignment="1">
      <alignment horizontal="center" vertical="center"/>
    </xf>
    <xf numFmtId="0" fontId="27" fillId="4" borderId="3" xfId="0" applyFont="1" applyFill="1" applyBorder="1" applyAlignment="1">
      <alignment horizontal="center" vertical="center" wrapText="1"/>
    </xf>
    <xf numFmtId="0" fontId="25" fillId="4" borderId="16" xfId="0" applyFont="1" applyFill="1" applyBorder="1" applyAlignment="1">
      <alignment horizontal="center" wrapText="1"/>
    </xf>
    <xf numFmtId="0" fontId="25" fillId="4" borderId="18" xfId="0" applyFont="1" applyFill="1" applyBorder="1" applyAlignment="1">
      <alignment horizontal="center" wrapText="1"/>
    </xf>
    <xf numFmtId="0" fontId="25" fillId="4" borderId="17" xfId="0" applyFont="1" applyFill="1" applyBorder="1" applyAlignment="1">
      <alignment horizontal="center" wrapText="1"/>
    </xf>
    <xf numFmtId="0" fontId="25" fillId="2" borderId="16" xfId="0" applyFont="1" applyFill="1" applyBorder="1" applyAlignment="1">
      <alignment horizontal="center" vertical="center"/>
    </xf>
    <xf numFmtId="0" fontId="25" fillId="2" borderId="18" xfId="0" applyFont="1" applyFill="1" applyBorder="1" applyAlignment="1">
      <alignment horizontal="center" vertical="center"/>
    </xf>
    <xf numFmtId="0" fontId="25" fillId="2" borderId="17" xfId="0" applyFont="1" applyFill="1" applyBorder="1" applyAlignment="1">
      <alignment horizontal="center" vertical="center"/>
    </xf>
    <xf numFmtId="0" fontId="25" fillId="4" borderId="16" xfId="0" applyFont="1" applyFill="1" applyBorder="1" applyAlignment="1">
      <alignment horizontal="center" vertical="center" wrapText="1"/>
    </xf>
    <xf numFmtId="0" fontId="25" fillId="4" borderId="18" xfId="0" applyFont="1" applyFill="1" applyBorder="1" applyAlignment="1">
      <alignment horizontal="center" vertical="center" wrapText="1"/>
    </xf>
    <xf numFmtId="0" fontId="25" fillId="4" borderId="17" xfId="0" applyFont="1" applyFill="1" applyBorder="1" applyAlignment="1">
      <alignment horizontal="center" vertical="center" wrapText="1"/>
    </xf>
    <xf numFmtId="0" fontId="14" fillId="0" borderId="6"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9" fontId="13" fillId="0" borderId="6" xfId="0" applyNumberFormat="1" applyFont="1" applyBorder="1" applyAlignment="1">
      <alignment horizontal="center" vertical="center"/>
    </xf>
    <xf numFmtId="9" fontId="13" fillId="0" borderId="5" xfId="0" applyNumberFormat="1" applyFont="1" applyBorder="1" applyAlignment="1">
      <alignment horizontal="center" vertical="center"/>
    </xf>
    <xf numFmtId="9" fontId="13" fillId="0" borderId="7" xfId="0" applyNumberFormat="1" applyFont="1" applyBorder="1" applyAlignment="1">
      <alignment horizontal="center" vertical="center"/>
    </xf>
    <xf numFmtId="0" fontId="2" fillId="2" borderId="3" xfId="0" applyFont="1" applyFill="1" applyBorder="1" applyAlignment="1">
      <alignment horizontal="center" vertical="center" wrapText="1"/>
    </xf>
    <xf numFmtId="9" fontId="4" fillId="2" borderId="3"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3" fillId="0" borderId="3" xfId="0" applyFont="1" applyBorder="1" applyAlignment="1">
      <alignment horizontal="center" vertical="center" wrapText="1"/>
    </xf>
    <xf numFmtId="9" fontId="13" fillId="0" borderId="3" xfId="0" applyNumberFormat="1" applyFont="1" applyBorder="1" applyAlignment="1">
      <alignment horizontal="center" vertical="center"/>
    </xf>
    <xf numFmtId="0" fontId="13" fillId="0" borderId="3" xfId="0" applyFont="1" applyBorder="1" applyAlignment="1">
      <alignment horizontal="center" vertical="center"/>
    </xf>
    <xf numFmtId="0" fontId="4" fillId="4" borderId="7"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7" xfId="0" applyFont="1" applyFill="1" applyBorder="1" applyAlignment="1">
      <alignment horizontal="center" vertical="center"/>
    </xf>
    <xf numFmtId="0" fontId="4" fillId="4" borderId="3"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0" fillId="0" borderId="26" xfId="0" applyBorder="1" applyAlignment="1">
      <alignment horizontal="center"/>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9" fontId="0" fillId="0" borderId="3" xfId="0" applyNumberFormat="1" applyBorder="1" applyAlignment="1">
      <alignment horizontal="center" vertical="center"/>
    </xf>
    <xf numFmtId="0" fontId="0" fillId="0" borderId="3" xfId="0" applyBorder="1" applyAlignment="1">
      <alignment horizontal="center" vertical="center"/>
    </xf>
    <xf numFmtId="9" fontId="0" fillId="0" borderId="6" xfId="0" applyNumberForma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10" fillId="4" borderId="3" xfId="0" applyFont="1" applyFill="1" applyBorder="1" applyAlignment="1">
      <alignment horizontal="center" vertical="center" wrapText="1"/>
    </xf>
    <xf numFmtId="0" fontId="0" fillId="0" borderId="3" xfId="0" applyBorder="1" applyAlignment="1">
      <alignment horizontal="center" vertical="center" wrapText="1"/>
    </xf>
    <xf numFmtId="9" fontId="0" fillId="0" borderId="3" xfId="2" applyFont="1" applyBorder="1" applyAlignment="1">
      <alignment horizontal="center" vertical="center"/>
    </xf>
    <xf numFmtId="0" fontId="4" fillId="4" borderId="5"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9" fontId="2" fillId="0" borderId="6" xfId="0" applyNumberFormat="1"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9" fontId="2" fillId="0" borderId="5" xfId="0" applyNumberFormat="1" applyFont="1" applyBorder="1" applyAlignment="1">
      <alignment horizontal="center" vertical="center"/>
    </xf>
    <xf numFmtId="9" fontId="2" fillId="0" borderId="7" xfId="0" applyNumberFormat="1" applyFont="1" applyBorder="1" applyAlignment="1">
      <alignment horizontal="center" vertical="center"/>
    </xf>
    <xf numFmtId="14" fontId="2" fillId="0" borderId="3" xfId="0" applyNumberFormat="1" applyFont="1" applyBorder="1" applyAlignment="1">
      <alignment horizontal="center" vertical="center" wrapText="1"/>
    </xf>
    <xf numFmtId="14" fontId="2" fillId="0" borderId="3" xfId="0" applyNumberFormat="1" applyFont="1" applyBorder="1" applyAlignment="1">
      <alignment horizontal="center" vertic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4" borderId="44" xfId="0" applyFont="1" applyFill="1" applyBorder="1" applyAlignment="1">
      <alignment horizontal="center" vertical="center" wrapText="1"/>
    </xf>
    <xf numFmtId="0" fontId="4" fillId="4" borderId="46"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21" fillId="0" borderId="41" xfId="0" applyFont="1" applyBorder="1" applyAlignment="1">
      <alignment wrapText="1"/>
    </xf>
    <xf numFmtId="0" fontId="2" fillId="0" borderId="6" xfId="0" applyFont="1" applyBorder="1" applyAlignment="1">
      <alignment horizontal="center" vertical="center"/>
    </xf>
    <xf numFmtId="0" fontId="4" fillId="4" borderId="44" xfId="0" applyFont="1" applyFill="1" applyBorder="1" applyAlignment="1">
      <alignment horizontal="center" vertical="center"/>
    </xf>
    <xf numFmtId="0" fontId="4" fillId="4" borderId="46" xfId="0" applyFont="1" applyFill="1" applyBorder="1" applyAlignment="1">
      <alignment horizontal="center" vertical="center"/>
    </xf>
    <xf numFmtId="0" fontId="4" fillId="2" borderId="44"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19" fillId="4" borderId="3" xfId="0" applyFont="1" applyFill="1" applyBorder="1" applyAlignment="1">
      <alignment horizontal="center"/>
    </xf>
    <xf numFmtId="0" fontId="19" fillId="2" borderId="3"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42" fillId="4" borderId="3" xfId="0" applyFont="1" applyFill="1" applyBorder="1" applyAlignment="1">
      <alignment horizontal="center" vertical="center" wrapText="1"/>
    </xf>
    <xf numFmtId="0" fontId="20" fillId="0" borderId="26" xfId="0" applyFont="1" applyBorder="1" applyAlignment="1">
      <alignment wrapText="1"/>
    </xf>
    <xf numFmtId="0" fontId="20" fillId="0" borderId="41" xfId="0" applyFont="1" applyBorder="1" applyAlignment="1">
      <alignment wrapText="1"/>
    </xf>
    <xf numFmtId="0" fontId="20" fillId="0" borderId="35" xfId="0" applyFont="1" applyBorder="1" applyAlignment="1">
      <alignment wrapText="1"/>
    </xf>
    <xf numFmtId="0" fontId="19" fillId="4" borderId="6" xfId="0" applyFont="1" applyFill="1" applyBorder="1" applyAlignment="1">
      <alignment horizontal="center" vertical="center" wrapText="1"/>
    </xf>
    <xf numFmtId="0" fontId="19" fillId="4" borderId="7" xfId="0" applyFont="1" applyFill="1" applyBorder="1" applyAlignment="1">
      <alignment horizontal="center" vertical="center" wrapText="1"/>
    </xf>
    <xf numFmtId="0" fontId="19" fillId="4" borderId="3" xfId="0" applyFont="1" applyFill="1" applyBorder="1" applyAlignment="1">
      <alignment horizontal="center" vertical="center"/>
    </xf>
    <xf numFmtId="9" fontId="46" fillId="2" borderId="3" xfId="0" applyNumberFormat="1" applyFont="1" applyFill="1" applyBorder="1" applyAlignment="1">
      <alignment horizontal="center" vertical="center"/>
    </xf>
    <xf numFmtId="0" fontId="46" fillId="2" borderId="3" xfId="0" applyFont="1" applyFill="1" applyBorder="1" applyAlignment="1">
      <alignment horizontal="center" vertical="center"/>
    </xf>
  </cellXfs>
  <cellStyles count="4">
    <cellStyle name="Hipervínculo" xfId="3" builtinId="8"/>
    <cellStyle name="Normal" xfId="0" builtinId="0"/>
    <cellStyle name="Normal 2 2" xfId="1" xr:uid="{6BD96BBE-5C13-46C2-A54F-AFED90F75372}"/>
    <cellStyle name="Porcentaje" xfId="2" builtinId="5"/>
  </cellStyles>
  <dxfs count="32">
    <dxf>
      <fill>
        <patternFill>
          <bgColor rgb="FFFFFF00"/>
        </patternFill>
      </fill>
    </dxf>
    <dxf>
      <fill>
        <patternFill>
          <bgColor rgb="FF00B050"/>
        </patternFill>
      </fill>
    </dxf>
    <dxf>
      <fill>
        <patternFill>
          <bgColor theme="5"/>
        </patternFill>
      </fill>
    </dxf>
    <dxf>
      <fill>
        <patternFill>
          <bgColor rgb="FFFF0000"/>
        </patternFill>
      </fill>
    </dxf>
    <dxf>
      <fill>
        <patternFill>
          <bgColor rgb="FFFFFF00"/>
        </patternFill>
      </fill>
    </dxf>
    <dxf>
      <fill>
        <patternFill>
          <bgColor rgb="FF00B050"/>
        </patternFill>
      </fill>
    </dxf>
    <dxf>
      <fill>
        <patternFill>
          <bgColor theme="5"/>
        </patternFill>
      </fill>
    </dxf>
    <dxf>
      <fill>
        <patternFill>
          <bgColor rgb="FFFF0000"/>
        </patternFill>
      </fill>
    </dxf>
    <dxf>
      <fill>
        <patternFill>
          <bgColor rgb="FFFFFF00"/>
        </patternFill>
      </fill>
    </dxf>
    <dxf>
      <fill>
        <patternFill>
          <bgColor rgb="FF00B050"/>
        </patternFill>
      </fill>
    </dxf>
    <dxf>
      <fill>
        <patternFill>
          <bgColor theme="5"/>
        </patternFill>
      </fill>
    </dxf>
    <dxf>
      <fill>
        <patternFill>
          <bgColor rgb="FFFF0000"/>
        </patternFill>
      </fill>
    </dxf>
    <dxf>
      <fill>
        <patternFill>
          <bgColor rgb="FFFFFF00"/>
        </patternFill>
      </fill>
    </dxf>
    <dxf>
      <fill>
        <patternFill>
          <bgColor rgb="FF00B050"/>
        </patternFill>
      </fill>
    </dxf>
    <dxf>
      <fill>
        <patternFill>
          <bgColor theme="5"/>
        </patternFill>
      </fill>
    </dxf>
    <dxf>
      <fill>
        <patternFill>
          <bgColor rgb="FFFF0000"/>
        </patternFill>
      </fill>
    </dxf>
    <dxf>
      <fill>
        <patternFill>
          <bgColor rgb="FFFFFF00"/>
        </patternFill>
      </fill>
    </dxf>
    <dxf>
      <fill>
        <patternFill>
          <bgColor rgb="FF00B050"/>
        </patternFill>
      </fill>
    </dxf>
    <dxf>
      <fill>
        <patternFill>
          <bgColor theme="5"/>
        </patternFill>
      </fill>
    </dxf>
    <dxf>
      <fill>
        <patternFill>
          <bgColor rgb="FFFF0000"/>
        </patternFill>
      </fill>
    </dxf>
    <dxf>
      <fill>
        <patternFill>
          <bgColor rgb="FFFFFF00"/>
        </patternFill>
      </fill>
    </dxf>
    <dxf>
      <fill>
        <patternFill>
          <bgColor rgb="FF00B050"/>
        </patternFill>
      </fill>
    </dxf>
    <dxf>
      <fill>
        <patternFill>
          <bgColor theme="5"/>
        </patternFill>
      </fill>
    </dxf>
    <dxf>
      <fill>
        <patternFill>
          <bgColor rgb="FFFF0000"/>
        </patternFill>
      </fill>
    </dxf>
    <dxf>
      <fill>
        <patternFill>
          <bgColor rgb="FFFFFF00"/>
        </patternFill>
      </fill>
    </dxf>
    <dxf>
      <fill>
        <patternFill>
          <bgColor rgb="FF00B050"/>
        </patternFill>
      </fill>
    </dxf>
    <dxf>
      <fill>
        <patternFill>
          <bgColor theme="5"/>
        </patternFill>
      </fill>
    </dxf>
    <dxf>
      <fill>
        <patternFill>
          <bgColor rgb="FFFF0000"/>
        </patternFill>
      </fill>
    </dxf>
    <dxf>
      <fill>
        <patternFill>
          <bgColor rgb="FFFFFF00"/>
        </patternFill>
      </fill>
    </dxf>
    <dxf>
      <fill>
        <patternFill>
          <bgColor rgb="FF00B050"/>
        </patternFill>
      </fill>
    </dxf>
    <dxf>
      <fill>
        <patternFill>
          <bgColor theme="5"/>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23</xdr:col>
      <xdr:colOff>45720</xdr:colOff>
      <xdr:row>0</xdr:row>
      <xdr:rowOff>0</xdr:rowOff>
    </xdr:from>
    <xdr:to>
      <xdr:col>26</xdr:col>
      <xdr:colOff>2274706</xdr:colOff>
      <xdr:row>3</xdr:row>
      <xdr:rowOff>256817</xdr:rowOff>
    </xdr:to>
    <xdr:pic>
      <xdr:nvPicPr>
        <xdr:cNvPr id="2" name="Imagen 1">
          <a:extLst>
            <a:ext uri="{FF2B5EF4-FFF2-40B4-BE49-F238E27FC236}">
              <a16:creationId xmlns:a16="http://schemas.microsoft.com/office/drawing/2014/main" id="{4EBE009C-3001-4BD1-BA1E-8CA6AA25EF76}"/>
            </a:ext>
          </a:extLst>
        </xdr:cNvPr>
        <xdr:cNvPicPr>
          <a:picLocks noChangeAspect="1"/>
        </xdr:cNvPicPr>
      </xdr:nvPicPr>
      <xdr:blipFill>
        <a:blip xmlns:r="http://schemas.openxmlformats.org/officeDocument/2006/relationships" r:embed="rId1"/>
        <a:stretch>
          <a:fillRect/>
        </a:stretch>
      </xdr:blipFill>
      <xdr:spPr>
        <a:xfrm>
          <a:off x="49697640" y="0"/>
          <a:ext cx="11571106" cy="820697"/>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dergov-my.sharepoint.com/:f:/g/personal/sistemas_ider_gov_co/Ekyphvio0jtLtphnK0QnKhQBIWpuODNQkRI10THw2YOlhA?e=z1zBta" TargetMode="External"/><Relationship Id="rId2" Type="http://schemas.openxmlformats.org/officeDocument/2006/relationships/hyperlink" Target="https://idergov-my.sharepoint.com/:f:/g/personal/sistemas_ider_gov_co/Ekyphvio0jtLtphnK0QnKhQBIWpuODNQkRI10THw2YOlhA?e=z1zBta" TargetMode="External"/><Relationship Id="rId1" Type="http://schemas.openxmlformats.org/officeDocument/2006/relationships/hyperlink" Target="https://idergov-my.sharepoint.com/:f:/g/personal/sistemas_ider_gov_co/EsxNU_uXGwlHrIv-LK1gGdoBq4mGzfMW8gN52PuAvL-MPA?e=vnlvod"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idergov-my.sharepoint.com/:f:/g/personal/sistemas_ider_gov_co/Ekyphvio0jtLtphnK0QnKhQBIWpuODNQkRI10THw2YOlhA?e=z1zBta"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ider.gov.co/ider/transparencia/"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02E11-0884-4303-B7F5-5E3ABE598C85}">
  <dimension ref="A1:AN97"/>
  <sheetViews>
    <sheetView zoomScale="50" zoomScaleNormal="50" workbookViewId="0">
      <pane xSplit="2" ySplit="9" topLeftCell="AD90" activePane="bottomRight" state="frozen"/>
      <selection pane="topRight" activeCell="C1" sqref="C1"/>
      <selection pane="bottomLeft" activeCell="A10" sqref="A10"/>
      <selection pane="bottomRight" activeCell="AQ94" sqref="AQ94"/>
    </sheetView>
  </sheetViews>
  <sheetFormatPr baseColWidth="10" defaultRowHeight="14.4"/>
  <cols>
    <col min="1" max="1" width="11.5546875" bestFit="1" customWidth="1"/>
    <col min="2" max="2" width="40.44140625" customWidth="1"/>
    <col min="3" max="3" width="43.88671875" customWidth="1"/>
    <col min="4" max="4" width="29.5546875" customWidth="1"/>
    <col min="5" max="5" width="55.44140625" customWidth="1"/>
    <col min="8" max="8" width="45.6640625" customWidth="1"/>
    <col min="9" max="9" width="56.5546875" customWidth="1"/>
    <col min="14" max="14" width="42.88671875" customWidth="1"/>
    <col min="15" max="15" width="32.44140625" customWidth="1"/>
    <col min="17" max="17" width="39.5546875" customWidth="1"/>
    <col min="18" max="18" width="16.33203125" customWidth="1"/>
    <col min="19" max="19" width="59.33203125" customWidth="1"/>
    <col min="20" max="20" width="65.109375" customWidth="1"/>
    <col min="21" max="21" width="14" bestFit="1" customWidth="1"/>
    <col min="22" max="22" width="58.77734375" customWidth="1"/>
    <col min="23" max="23" width="30.77734375" customWidth="1"/>
    <col min="24" max="24" width="51.6640625" customWidth="1"/>
    <col min="25" max="25" width="34.77734375" customWidth="1"/>
    <col min="26" max="26" width="49.44140625" customWidth="1"/>
    <col min="27" max="27" width="36.109375" customWidth="1"/>
    <col min="28" max="28" width="30.33203125" customWidth="1"/>
    <col min="29" max="29" width="32.6640625" customWidth="1"/>
    <col min="30" max="30" width="15.44140625" customWidth="1"/>
    <col min="31" max="31" width="31.109375" customWidth="1"/>
    <col min="32" max="32" width="27.109375" customWidth="1"/>
    <col min="34" max="34" width="11.6640625" customWidth="1"/>
    <col min="35" max="35" width="32.44140625" customWidth="1"/>
    <col min="36" max="36" width="53.109375" customWidth="1"/>
    <col min="39" max="39" width="30.109375" customWidth="1"/>
    <col min="40" max="40" width="25.88671875" customWidth="1"/>
  </cols>
  <sheetData>
    <row r="1" spans="1:27" ht="15" customHeight="1">
      <c r="A1" s="260"/>
      <c r="B1" s="261"/>
      <c r="C1" s="261"/>
      <c r="D1" s="261"/>
      <c r="E1" s="261"/>
      <c r="F1" s="269" t="s">
        <v>191</v>
      </c>
      <c r="G1" s="270"/>
      <c r="H1" s="270"/>
      <c r="I1" s="270"/>
      <c r="J1" s="270"/>
      <c r="K1" s="270"/>
      <c r="L1" s="270"/>
      <c r="M1" s="270"/>
      <c r="N1" s="270"/>
      <c r="O1" s="270"/>
      <c r="P1" s="270"/>
      <c r="Q1" s="270"/>
      <c r="R1" s="270"/>
      <c r="S1" s="270"/>
      <c r="T1" s="270"/>
      <c r="U1" s="270"/>
      <c r="V1" s="270"/>
      <c r="W1" s="271"/>
      <c r="X1" s="179"/>
      <c r="Y1" s="180"/>
      <c r="Z1" s="180"/>
      <c r="AA1" s="181"/>
    </row>
    <row r="2" spans="1:27">
      <c r="A2" s="262"/>
      <c r="B2" s="263"/>
      <c r="C2" s="263"/>
      <c r="D2" s="263"/>
      <c r="E2" s="263"/>
      <c r="F2" s="264" t="s">
        <v>192</v>
      </c>
      <c r="G2" s="264"/>
      <c r="H2" s="171" t="s">
        <v>193</v>
      </c>
      <c r="I2" s="188"/>
      <c r="J2" s="189"/>
      <c r="K2" s="189"/>
      <c r="L2" s="189"/>
      <c r="M2" s="189"/>
      <c r="N2" s="189"/>
      <c r="O2" s="189"/>
      <c r="P2" s="189"/>
      <c r="Q2" s="189"/>
      <c r="R2" s="189"/>
      <c r="S2" s="189"/>
      <c r="T2" s="189"/>
      <c r="U2" s="189"/>
      <c r="V2" s="189"/>
      <c r="W2" s="190"/>
      <c r="X2" s="182"/>
      <c r="Y2" s="183"/>
      <c r="Z2" s="183"/>
      <c r="AA2" s="184"/>
    </row>
    <row r="3" spans="1:27">
      <c r="A3" s="262"/>
      <c r="B3" s="263"/>
      <c r="C3" s="263"/>
      <c r="D3" s="263"/>
      <c r="E3" s="263"/>
      <c r="F3" s="265" t="s">
        <v>194</v>
      </c>
      <c r="G3" s="265"/>
      <c r="H3" s="171" t="s">
        <v>195</v>
      </c>
      <c r="I3" s="173"/>
      <c r="J3" s="174"/>
      <c r="K3" s="174"/>
      <c r="L3" s="174"/>
      <c r="M3" s="194"/>
      <c r="N3" s="194"/>
      <c r="O3" s="194"/>
      <c r="P3" s="194"/>
      <c r="Q3" s="194"/>
      <c r="R3" s="194"/>
      <c r="S3" s="194"/>
      <c r="T3" s="194"/>
      <c r="U3" s="194"/>
      <c r="V3" s="194"/>
      <c r="W3" s="195"/>
      <c r="X3" s="182"/>
      <c r="Y3" s="183"/>
      <c r="Z3" s="183"/>
      <c r="AA3" s="184"/>
    </row>
    <row r="4" spans="1:27" ht="21" customHeight="1" thickBot="1">
      <c r="A4" s="262"/>
      <c r="B4" s="263"/>
      <c r="C4" s="263"/>
      <c r="D4" s="263"/>
      <c r="E4" s="263"/>
      <c r="F4" s="265" t="s">
        <v>196</v>
      </c>
      <c r="G4" s="265"/>
      <c r="H4" s="172">
        <v>44917</v>
      </c>
      <c r="I4" s="191"/>
      <c r="J4" s="192"/>
      <c r="K4" s="192"/>
      <c r="L4" s="192"/>
      <c r="M4" s="192"/>
      <c r="N4" s="192"/>
      <c r="O4" s="192"/>
      <c r="P4" s="192"/>
      <c r="Q4" s="192"/>
      <c r="R4" s="192"/>
      <c r="S4" s="192"/>
      <c r="T4" s="192"/>
      <c r="U4" s="192"/>
      <c r="V4" s="192"/>
      <c r="W4" s="193"/>
      <c r="X4" s="185"/>
      <c r="Y4" s="186"/>
      <c r="Z4" s="186"/>
      <c r="AA4" s="187"/>
    </row>
    <row r="5" spans="1:27" ht="15" thickBot="1">
      <c r="A5" s="266" t="s">
        <v>197</v>
      </c>
      <c r="B5" s="267"/>
      <c r="C5" s="267"/>
      <c r="D5" s="267"/>
      <c r="E5" s="267"/>
      <c r="F5" s="268"/>
      <c r="G5" s="268"/>
      <c r="H5" s="268"/>
      <c r="I5" s="268"/>
      <c r="J5" s="268"/>
      <c r="K5" s="268"/>
      <c r="L5" s="268"/>
      <c r="M5" s="268"/>
      <c r="N5" s="268"/>
      <c r="O5" s="268"/>
      <c r="P5" s="268"/>
      <c r="Q5" s="268"/>
      <c r="R5" s="268"/>
      <c r="S5" s="268"/>
      <c r="T5" s="353"/>
      <c r="U5" s="353"/>
      <c r="V5" s="353"/>
      <c r="W5" s="353"/>
      <c r="X5" s="170"/>
      <c r="Y5" s="177"/>
      <c r="Z5" s="177"/>
      <c r="AA5" s="178"/>
    </row>
    <row r="6" spans="1:27" ht="15" thickBot="1">
      <c r="A6" s="272" t="s">
        <v>198</v>
      </c>
      <c r="B6" s="273"/>
      <c r="C6" s="273"/>
      <c r="D6" s="273"/>
      <c r="E6" s="274"/>
      <c r="F6" s="272" t="s">
        <v>199</v>
      </c>
      <c r="G6" s="273"/>
      <c r="H6" s="273"/>
      <c r="I6" s="273"/>
      <c r="J6" s="273"/>
      <c r="K6" s="273"/>
      <c r="L6" s="273"/>
      <c r="M6" s="273"/>
      <c r="N6" s="273"/>
      <c r="O6" s="274"/>
      <c r="P6" s="77" t="s">
        <v>200</v>
      </c>
      <c r="Q6" s="78"/>
      <c r="R6" s="79"/>
      <c r="S6" s="80"/>
      <c r="T6" s="110"/>
      <c r="U6" s="29"/>
      <c r="V6" s="29"/>
      <c r="W6" s="29"/>
      <c r="X6" s="29"/>
      <c r="Y6" s="165"/>
      <c r="Z6" s="165"/>
      <c r="AA6" s="166"/>
    </row>
    <row r="7" spans="1:27" ht="18.75" customHeight="1" thickBot="1">
      <c r="A7" s="275" t="s">
        <v>201</v>
      </c>
      <c r="B7" s="278" t="s">
        <v>202</v>
      </c>
      <c r="C7" s="281" t="s">
        <v>203</v>
      </c>
      <c r="D7" s="281" t="s">
        <v>204</v>
      </c>
      <c r="E7" s="281" t="s">
        <v>205</v>
      </c>
      <c r="F7" s="284" t="s">
        <v>206</v>
      </c>
      <c r="G7" s="285"/>
      <c r="H7" s="286"/>
      <c r="I7" s="284" t="s">
        <v>207</v>
      </c>
      <c r="J7" s="285"/>
      <c r="K7" s="285"/>
      <c r="L7" s="285"/>
      <c r="M7" s="285"/>
      <c r="N7" s="285"/>
      <c r="O7" s="286"/>
      <c r="P7" s="281" t="s">
        <v>208</v>
      </c>
      <c r="Q7" s="281" t="s">
        <v>209</v>
      </c>
      <c r="R7" s="281" t="s">
        <v>4</v>
      </c>
      <c r="S7" s="281" t="s">
        <v>8</v>
      </c>
      <c r="T7" s="349" t="s">
        <v>533</v>
      </c>
      <c r="U7" s="279" t="s">
        <v>536</v>
      </c>
      <c r="V7" s="256" t="s">
        <v>624</v>
      </c>
      <c r="W7" s="256" t="s">
        <v>638</v>
      </c>
      <c r="X7" s="256" t="s">
        <v>702</v>
      </c>
      <c r="Y7" s="360" t="s">
        <v>742</v>
      </c>
      <c r="Z7" s="361" t="s">
        <v>776</v>
      </c>
      <c r="AA7" s="360" t="s">
        <v>777</v>
      </c>
    </row>
    <row r="8" spans="1:27" ht="18.75" customHeight="1" thickBot="1">
      <c r="A8" s="276"/>
      <c r="B8" s="279"/>
      <c r="C8" s="282"/>
      <c r="D8" s="282"/>
      <c r="E8" s="282"/>
      <c r="F8" s="289" t="s">
        <v>210</v>
      </c>
      <c r="G8" s="290"/>
      <c r="H8" s="291"/>
      <c r="I8" s="292" t="s">
        <v>211</v>
      </c>
      <c r="J8" s="294" t="s">
        <v>212</v>
      </c>
      <c r="K8" s="295"/>
      <c r="L8" s="295"/>
      <c r="M8" s="289" t="s">
        <v>213</v>
      </c>
      <c r="N8" s="290"/>
      <c r="O8" s="291"/>
      <c r="P8" s="287"/>
      <c r="Q8" s="287"/>
      <c r="R8" s="287"/>
      <c r="S8" s="287"/>
      <c r="T8" s="350"/>
      <c r="U8" s="352"/>
      <c r="V8" s="257"/>
      <c r="W8" s="257"/>
      <c r="X8" s="257"/>
      <c r="Y8" s="360"/>
      <c r="Z8" s="257"/>
      <c r="AA8" s="360"/>
    </row>
    <row r="9" spans="1:27" ht="55.8" thickBot="1">
      <c r="A9" s="277"/>
      <c r="B9" s="280"/>
      <c r="C9" s="283"/>
      <c r="D9" s="283"/>
      <c r="E9" s="283"/>
      <c r="F9" s="81" t="s">
        <v>214</v>
      </c>
      <c r="G9" s="81" t="s">
        <v>215</v>
      </c>
      <c r="H9" s="82" t="s">
        <v>216</v>
      </c>
      <c r="I9" s="293"/>
      <c r="J9" s="81" t="s">
        <v>217</v>
      </c>
      <c r="K9" s="81" t="s">
        <v>215</v>
      </c>
      <c r="L9" s="81" t="s">
        <v>218</v>
      </c>
      <c r="M9" s="83" t="s">
        <v>219</v>
      </c>
      <c r="N9" s="83" t="s">
        <v>220</v>
      </c>
      <c r="O9" s="84" t="s">
        <v>221</v>
      </c>
      <c r="P9" s="288"/>
      <c r="Q9" s="288"/>
      <c r="R9" s="288"/>
      <c r="S9" s="288"/>
      <c r="T9" s="351"/>
      <c r="U9" s="352"/>
      <c r="V9" s="257"/>
      <c r="W9" s="257"/>
      <c r="X9" s="257"/>
      <c r="Y9" s="361"/>
      <c r="Z9" s="257"/>
      <c r="AA9" s="361"/>
    </row>
    <row r="10" spans="1:27" ht="15" customHeight="1">
      <c r="A10" s="259">
        <v>1</v>
      </c>
      <c r="B10" s="259" t="s">
        <v>222</v>
      </c>
      <c r="C10" s="259" t="s">
        <v>223</v>
      </c>
      <c r="D10" s="259" t="s">
        <v>224</v>
      </c>
      <c r="E10" s="259" t="s">
        <v>225</v>
      </c>
      <c r="F10" s="259" t="s">
        <v>226</v>
      </c>
      <c r="G10" s="259" t="s">
        <v>227</v>
      </c>
      <c r="H10" s="302" t="s">
        <v>228</v>
      </c>
      <c r="I10" s="304" t="s">
        <v>229</v>
      </c>
      <c r="J10" s="208" t="s">
        <v>230</v>
      </c>
      <c r="K10" s="208" t="s">
        <v>231</v>
      </c>
      <c r="L10" s="215" t="s">
        <v>232</v>
      </c>
      <c r="M10" s="208" t="s">
        <v>233</v>
      </c>
      <c r="N10" s="296" t="s">
        <v>234</v>
      </c>
      <c r="O10" s="298" t="s">
        <v>235</v>
      </c>
      <c r="P10" s="300" t="s">
        <v>236</v>
      </c>
      <c r="Q10" s="296" t="s">
        <v>237</v>
      </c>
      <c r="R10" s="207" t="s">
        <v>238</v>
      </c>
      <c r="S10" s="296" t="s">
        <v>239</v>
      </c>
      <c r="T10" s="207" t="s">
        <v>543</v>
      </c>
      <c r="U10" s="247">
        <v>0.25</v>
      </c>
      <c r="V10" s="207" t="s">
        <v>639</v>
      </c>
      <c r="W10" s="247">
        <f>U10+25%</f>
        <v>0.5</v>
      </c>
      <c r="X10" s="243" t="s">
        <v>746</v>
      </c>
      <c r="Y10" s="244">
        <f>(W10+25%)</f>
        <v>0.75</v>
      </c>
      <c r="Z10" s="243" t="s">
        <v>746</v>
      </c>
      <c r="AA10" s="244">
        <f>(Y10+25%)</f>
        <v>1</v>
      </c>
    </row>
    <row r="11" spans="1:27" ht="87" customHeight="1" thickBot="1">
      <c r="A11" s="216"/>
      <c r="B11" s="216"/>
      <c r="C11" s="216"/>
      <c r="D11" s="216"/>
      <c r="E11" s="216"/>
      <c r="F11" s="216"/>
      <c r="G11" s="216"/>
      <c r="H11" s="303"/>
      <c r="I11" s="305"/>
      <c r="J11" s="209"/>
      <c r="K11" s="209"/>
      <c r="L11" s="259"/>
      <c r="M11" s="209"/>
      <c r="N11" s="297"/>
      <c r="O11" s="299"/>
      <c r="P11" s="301"/>
      <c r="Q11" s="216"/>
      <c r="R11" s="209"/>
      <c r="S11" s="209"/>
      <c r="T11" s="209"/>
      <c r="U11" s="248"/>
      <c r="V11" s="209"/>
      <c r="W11" s="258"/>
      <c r="X11" s="243"/>
      <c r="Y11" s="356"/>
      <c r="Z11" s="243"/>
      <c r="AA11" s="356"/>
    </row>
    <row r="12" spans="1:27" ht="15" customHeight="1">
      <c r="A12" s="215">
        <v>2</v>
      </c>
      <c r="B12" s="215" t="s">
        <v>222</v>
      </c>
      <c r="C12" s="215" t="s">
        <v>240</v>
      </c>
      <c r="D12" s="215" t="s">
        <v>241</v>
      </c>
      <c r="E12" s="215" t="s">
        <v>242</v>
      </c>
      <c r="F12" s="215" t="s">
        <v>243</v>
      </c>
      <c r="G12" s="215" t="s">
        <v>244</v>
      </c>
      <c r="H12" s="310" t="s">
        <v>245</v>
      </c>
      <c r="I12" s="207" t="s">
        <v>246</v>
      </c>
      <c r="J12" s="207" t="s">
        <v>247</v>
      </c>
      <c r="K12" s="207" t="s">
        <v>244</v>
      </c>
      <c r="L12" s="302" t="s">
        <v>228</v>
      </c>
      <c r="M12" s="207" t="s">
        <v>248</v>
      </c>
      <c r="N12" s="307" t="s">
        <v>249</v>
      </c>
      <c r="O12" s="309" t="s">
        <v>250</v>
      </c>
      <c r="P12" s="207" t="s">
        <v>236</v>
      </c>
      <c r="Q12" s="207" t="s">
        <v>251</v>
      </c>
      <c r="R12" s="207" t="s">
        <v>238</v>
      </c>
      <c r="S12" s="306" t="s">
        <v>252</v>
      </c>
      <c r="T12" s="207" t="s">
        <v>544</v>
      </c>
      <c r="U12" s="247">
        <v>0.25</v>
      </c>
      <c r="V12" s="207" t="s">
        <v>640</v>
      </c>
      <c r="W12" s="247">
        <f>U12+25%</f>
        <v>0.5</v>
      </c>
      <c r="X12" s="245" t="s">
        <v>747</v>
      </c>
      <c r="Y12" s="244">
        <f>(W12+25%)</f>
        <v>0.75</v>
      </c>
      <c r="Z12" s="245" t="s">
        <v>783</v>
      </c>
      <c r="AA12" s="244">
        <f>(Y12+25%)</f>
        <v>1</v>
      </c>
    </row>
    <row r="13" spans="1:27">
      <c r="A13" s="259"/>
      <c r="B13" s="259"/>
      <c r="C13" s="259"/>
      <c r="D13" s="259"/>
      <c r="E13" s="259"/>
      <c r="F13" s="259"/>
      <c r="G13" s="259"/>
      <c r="H13" s="311"/>
      <c r="I13" s="208"/>
      <c r="J13" s="208"/>
      <c r="K13" s="208"/>
      <c r="L13" s="313"/>
      <c r="M13" s="208"/>
      <c r="N13" s="308"/>
      <c r="O13" s="308"/>
      <c r="P13" s="208"/>
      <c r="Q13" s="259"/>
      <c r="R13" s="208"/>
      <c r="S13" s="306"/>
      <c r="T13" s="220"/>
      <c r="U13" s="220"/>
      <c r="V13" s="220"/>
      <c r="W13" s="220"/>
      <c r="X13" s="362"/>
      <c r="Y13" s="356"/>
      <c r="Z13" s="362"/>
      <c r="AA13" s="356"/>
    </row>
    <row r="14" spans="1:27">
      <c r="A14" s="259"/>
      <c r="B14" s="259"/>
      <c r="C14" s="259"/>
      <c r="D14" s="259"/>
      <c r="E14" s="259"/>
      <c r="F14" s="259"/>
      <c r="G14" s="259"/>
      <c r="H14" s="311"/>
      <c r="I14" s="208"/>
      <c r="J14" s="208"/>
      <c r="K14" s="208"/>
      <c r="L14" s="313"/>
      <c r="M14" s="208"/>
      <c r="N14" s="308"/>
      <c r="O14" s="308"/>
      <c r="P14" s="208"/>
      <c r="Q14" s="259"/>
      <c r="R14" s="208"/>
      <c r="S14" s="306"/>
      <c r="T14" s="220"/>
      <c r="U14" s="220"/>
      <c r="V14" s="220"/>
      <c r="W14" s="220"/>
      <c r="X14" s="362"/>
      <c r="Y14" s="356"/>
      <c r="Z14" s="362"/>
      <c r="AA14" s="356"/>
    </row>
    <row r="15" spans="1:27" ht="87.75" customHeight="1" thickBot="1">
      <c r="A15" s="216"/>
      <c r="B15" s="216"/>
      <c r="C15" s="216"/>
      <c r="D15" s="216"/>
      <c r="E15" s="216"/>
      <c r="F15" s="216"/>
      <c r="G15" s="216"/>
      <c r="H15" s="312"/>
      <c r="I15" s="209"/>
      <c r="J15" s="209"/>
      <c r="K15" s="209"/>
      <c r="L15" s="303"/>
      <c r="M15" s="209"/>
      <c r="N15" s="299"/>
      <c r="O15" s="299"/>
      <c r="P15" s="209"/>
      <c r="Q15" s="216"/>
      <c r="R15" s="209"/>
      <c r="S15" s="239"/>
      <c r="T15" s="248"/>
      <c r="U15" s="248"/>
      <c r="V15" s="248"/>
      <c r="W15" s="248"/>
      <c r="X15" s="246"/>
      <c r="Y15" s="356"/>
      <c r="Z15" s="246"/>
      <c r="AA15" s="356"/>
    </row>
    <row r="16" spans="1:27">
      <c r="A16" s="215">
        <v>3</v>
      </c>
      <c r="B16" s="215" t="s">
        <v>222</v>
      </c>
      <c r="C16" s="215" t="s">
        <v>253</v>
      </c>
      <c r="D16" s="215" t="s">
        <v>254</v>
      </c>
      <c r="E16" s="215" t="s">
        <v>255</v>
      </c>
      <c r="F16" s="215" t="s">
        <v>243</v>
      </c>
      <c r="G16" s="215" t="s">
        <v>227</v>
      </c>
      <c r="H16" s="302" t="s">
        <v>228</v>
      </c>
      <c r="I16" s="207" t="s">
        <v>256</v>
      </c>
      <c r="J16" s="215" t="s">
        <v>257</v>
      </c>
      <c r="K16" s="215" t="s">
        <v>227</v>
      </c>
      <c r="L16" s="215" t="s">
        <v>231</v>
      </c>
      <c r="M16" s="215" t="s">
        <v>248</v>
      </c>
      <c r="N16" s="316" t="s">
        <v>258</v>
      </c>
      <c r="O16" s="316" t="s">
        <v>259</v>
      </c>
      <c r="P16" s="210" t="s">
        <v>236</v>
      </c>
      <c r="Q16" s="215" t="s">
        <v>260</v>
      </c>
      <c r="R16" s="215" t="s">
        <v>238</v>
      </c>
      <c r="S16" s="314" t="s">
        <v>261</v>
      </c>
      <c r="T16" s="207" t="s">
        <v>545</v>
      </c>
      <c r="U16" s="247">
        <v>0.17</v>
      </c>
      <c r="V16" s="207" t="s">
        <v>641</v>
      </c>
      <c r="W16" s="247">
        <f>U16+13%</f>
        <v>0.30000000000000004</v>
      </c>
      <c r="X16" s="243" t="s">
        <v>748</v>
      </c>
      <c r="Y16" s="244">
        <f>(W16+45%)</f>
        <v>0.75</v>
      </c>
      <c r="Z16" s="243" t="s">
        <v>784</v>
      </c>
      <c r="AA16" s="244">
        <v>1</v>
      </c>
    </row>
    <row r="17" spans="1:27" ht="118.5" customHeight="1" thickBot="1">
      <c r="A17" s="216"/>
      <c r="B17" s="216"/>
      <c r="C17" s="216"/>
      <c r="D17" s="216"/>
      <c r="E17" s="216"/>
      <c r="F17" s="216"/>
      <c r="G17" s="216"/>
      <c r="H17" s="318"/>
      <c r="I17" s="209"/>
      <c r="J17" s="216"/>
      <c r="K17" s="216"/>
      <c r="L17" s="216"/>
      <c r="M17" s="216"/>
      <c r="N17" s="299"/>
      <c r="O17" s="299"/>
      <c r="P17" s="317"/>
      <c r="Q17" s="216"/>
      <c r="R17" s="216"/>
      <c r="S17" s="315"/>
      <c r="T17" s="248"/>
      <c r="U17" s="248"/>
      <c r="V17" s="248"/>
      <c r="W17" s="248"/>
      <c r="X17" s="243"/>
      <c r="Y17" s="356"/>
      <c r="Z17" s="243"/>
      <c r="AA17" s="356"/>
    </row>
    <row r="18" spans="1:27" ht="135.75" customHeight="1" thickBot="1">
      <c r="A18" s="89">
        <v>4</v>
      </c>
      <c r="B18" s="67" t="s">
        <v>193</v>
      </c>
      <c r="C18" s="90" t="s">
        <v>262</v>
      </c>
      <c r="D18" s="91" t="s">
        <v>263</v>
      </c>
      <c r="E18" s="67" t="s">
        <v>264</v>
      </c>
      <c r="F18" s="67" t="s">
        <v>243</v>
      </c>
      <c r="G18" s="67" t="s">
        <v>227</v>
      </c>
      <c r="H18" s="85" t="s">
        <v>228</v>
      </c>
      <c r="I18" s="67" t="s">
        <v>265</v>
      </c>
      <c r="J18" s="67" t="s">
        <v>247</v>
      </c>
      <c r="K18" s="67" t="s">
        <v>227</v>
      </c>
      <c r="L18" s="67" t="s">
        <v>231</v>
      </c>
      <c r="M18" s="67" t="s">
        <v>248</v>
      </c>
      <c r="N18" s="92" t="s">
        <v>266</v>
      </c>
      <c r="O18" s="92" t="s">
        <v>267</v>
      </c>
      <c r="P18" s="93" t="s">
        <v>236</v>
      </c>
      <c r="Q18" s="67" t="s">
        <v>268</v>
      </c>
      <c r="R18" s="67" t="s">
        <v>86</v>
      </c>
      <c r="S18" s="89" t="s">
        <v>269</v>
      </c>
      <c r="T18" s="73" t="s">
        <v>546</v>
      </c>
      <c r="U18" s="95">
        <v>0.25</v>
      </c>
      <c r="V18" s="73" t="s">
        <v>642</v>
      </c>
      <c r="W18" s="95">
        <f>U18+25%</f>
        <v>0.5</v>
      </c>
      <c r="X18" s="138" t="s">
        <v>749</v>
      </c>
      <c r="Y18" s="139">
        <f>(W18+25%)</f>
        <v>0.75</v>
      </c>
      <c r="Z18" s="138" t="s">
        <v>784</v>
      </c>
      <c r="AA18" s="139">
        <f>(Y18+25%)</f>
        <v>1</v>
      </c>
    </row>
    <row r="19" spans="1:27">
      <c r="A19" s="207">
        <v>5</v>
      </c>
      <c r="B19" s="207" t="s">
        <v>270</v>
      </c>
      <c r="C19" s="207" t="s">
        <v>271</v>
      </c>
      <c r="D19" s="207" t="s">
        <v>272</v>
      </c>
      <c r="E19" s="207" t="s">
        <v>273</v>
      </c>
      <c r="F19" s="207" t="s">
        <v>243</v>
      </c>
      <c r="G19" s="207" t="s">
        <v>227</v>
      </c>
      <c r="H19" s="302" t="s">
        <v>228</v>
      </c>
      <c r="I19" s="207" t="s">
        <v>274</v>
      </c>
      <c r="J19" s="207" t="s">
        <v>247</v>
      </c>
      <c r="K19" s="207" t="s">
        <v>227</v>
      </c>
      <c r="L19" s="207" t="s">
        <v>231</v>
      </c>
      <c r="M19" s="207" t="s">
        <v>248</v>
      </c>
      <c r="N19" s="207" t="s">
        <v>275</v>
      </c>
      <c r="O19" s="309" t="s">
        <v>276</v>
      </c>
      <c r="P19" s="207" t="s">
        <v>236</v>
      </c>
      <c r="Q19" s="207" t="s">
        <v>277</v>
      </c>
      <c r="R19" s="207" t="s">
        <v>278</v>
      </c>
      <c r="S19" s="238" t="s">
        <v>279</v>
      </c>
      <c r="T19" s="219" t="s">
        <v>614</v>
      </c>
      <c r="U19" s="247">
        <v>0</v>
      </c>
      <c r="V19" s="219" t="s">
        <v>688</v>
      </c>
      <c r="W19" s="247">
        <f>U19+0%</f>
        <v>0</v>
      </c>
      <c r="X19" s="243" t="s">
        <v>750</v>
      </c>
      <c r="Y19" s="244">
        <f>(W19+60%)</f>
        <v>0.6</v>
      </c>
      <c r="Z19" s="243" t="s">
        <v>785</v>
      </c>
      <c r="AA19" s="244">
        <f>(Y19+40%)</f>
        <v>1</v>
      </c>
    </row>
    <row r="20" spans="1:27">
      <c r="A20" s="208"/>
      <c r="B20" s="208"/>
      <c r="C20" s="208"/>
      <c r="D20" s="208"/>
      <c r="E20" s="208"/>
      <c r="F20" s="208"/>
      <c r="G20" s="208"/>
      <c r="H20" s="313"/>
      <c r="I20" s="208"/>
      <c r="J20" s="208"/>
      <c r="K20" s="208"/>
      <c r="L20" s="208"/>
      <c r="M20" s="208"/>
      <c r="N20" s="259"/>
      <c r="O20" s="308"/>
      <c r="P20" s="259"/>
      <c r="Q20" s="208"/>
      <c r="R20" s="208"/>
      <c r="S20" s="306"/>
      <c r="T20" s="220"/>
      <c r="U20" s="220"/>
      <c r="V20" s="220"/>
      <c r="W20" s="220"/>
      <c r="X20" s="243"/>
      <c r="Y20" s="356"/>
      <c r="Z20" s="243"/>
      <c r="AA20" s="356"/>
    </row>
    <row r="21" spans="1:27" ht="130.19999999999999" customHeight="1">
      <c r="A21" s="209"/>
      <c r="B21" s="208"/>
      <c r="C21" s="208"/>
      <c r="D21" s="208"/>
      <c r="E21" s="208"/>
      <c r="F21" s="208"/>
      <c r="G21" s="208"/>
      <c r="H21" s="303"/>
      <c r="I21" s="208"/>
      <c r="J21" s="208"/>
      <c r="K21" s="208"/>
      <c r="L21" s="208"/>
      <c r="M21" s="208"/>
      <c r="N21" s="216"/>
      <c r="O21" s="299"/>
      <c r="P21" s="216"/>
      <c r="Q21" s="209"/>
      <c r="R21" s="208"/>
      <c r="S21" s="239"/>
      <c r="T21" s="248"/>
      <c r="U21" s="248"/>
      <c r="V21" s="248"/>
      <c r="W21" s="248"/>
      <c r="X21" s="243"/>
      <c r="Y21" s="356"/>
      <c r="Z21" s="243"/>
      <c r="AA21" s="356"/>
    </row>
    <row r="22" spans="1:27" ht="14.4" customHeight="1">
      <c r="A22" s="207">
        <v>6</v>
      </c>
      <c r="B22" s="207" t="s">
        <v>270</v>
      </c>
      <c r="C22" s="207" t="s">
        <v>280</v>
      </c>
      <c r="D22" s="207" t="s">
        <v>281</v>
      </c>
      <c r="E22" s="207" t="s">
        <v>282</v>
      </c>
      <c r="F22" s="207" t="s">
        <v>243</v>
      </c>
      <c r="G22" s="207" t="s">
        <v>231</v>
      </c>
      <c r="H22" s="320" t="s">
        <v>231</v>
      </c>
      <c r="I22" s="207" t="s">
        <v>283</v>
      </c>
      <c r="J22" s="207" t="s">
        <v>247</v>
      </c>
      <c r="K22" s="207" t="s">
        <v>231</v>
      </c>
      <c r="L22" s="215" t="s">
        <v>232</v>
      </c>
      <c r="M22" s="207" t="s">
        <v>248</v>
      </c>
      <c r="N22" s="207" t="s">
        <v>284</v>
      </c>
      <c r="O22" s="309" t="s">
        <v>285</v>
      </c>
      <c r="P22" s="207" t="s">
        <v>236</v>
      </c>
      <c r="Q22" s="207" t="s">
        <v>613</v>
      </c>
      <c r="R22" s="207" t="s">
        <v>278</v>
      </c>
      <c r="S22" s="238" t="s">
        <v>279</v>
      </c>
      <c r="T22" s="219" t="s">
        <v>614</v>
      </c>
      <c r="U22" s="247">
        <v>0</v>
      </c>
      <c r="V22" s="219" t="s">
        <v>688</v>
      </c>
      <c r="W22" s="247">
        <f>U22+0%</f>
        <v>0</v>
      </c>
      <c r="X22" s="357" t="s">
        <v>750</v>
      </c>
      <c r="Y22" s="237">
        <f>(W22+60%)</f>
        <v>0.6</v>
      </c>
      <c r="Z22" s="363" t="s">
        <v>785</v>
      </c>
      <c r="AA22" s="237">
        <f>(Y22+40%)</f>
        <v>1</v>
      </c>
    </row>
    <row r="23" spans="1:27" ht="132.75" customHeight="1" thickBot="1">
      <c r="A23" s="209"/>
      <c r="B23" s="209"/>
      <c r="C23" s="209"/>
      <c r="D23" s="209"/>
      <c r="E23" s="209"/>
      <c r="F23" s="209"/>
      <c r="G23" s="209"/>
      <c r="H23" s="321"/>
      <c r="I23" s="209"/>
      <c r="J23" s="209"/>
      <c r="K23" s="209"/>
      <c r="L23" s="322"/>
      <c r="M23" s="209"/>
      <c r="N23" s="209"/>
      <c r="O23" s="319"/>
      <c r="P23" s="209"/>
      <c r="Q23" s="209"/>
      <c r="R23" s="209"/>
      <c r="S23" s="239"/>
      <c r="T23" s="248"/>
      <c r="U23" s="248"/>
      <c r="V23" s="248"/>
      <c r="W23" s="258"/>
      <c r="X23" s="358"/>
      <c r="Y23" s="359"/>
      <c r="Z23" s="364"/>
      <c r="AA23" s="359"/>
    </row>
    <row r="24" spans="1:27" ht="67.5" customHeight="1">
      <c r="A24" s="87">
        <v>7</v>
      </c>
      <c r="B24" s="73" t="s">
        <v>270</v>
      </c>
      <c r="C24" s="97" t="s">
        <v>286</v>
      </c>
      <c r="D24" s="73" t="s">
        <v>287</v>
      </c>
      <c r="E24" s="87" t="s">
        <v>288</v>
      </c>
      <c r="F24" s="87" t="s">
        <v>243</v>
      </c>
      <c r="G24" s="87" t="s">
        <v>227</v>
      </c>
      <c r="H24" s="85" t="s">
        <v>228</v>
      </c>
      <c r="I24" s="87" t="s">
        <v>289</v>
      </c>
      <c r="J24" s="87" t="s">
        <v>247</v>
      </c>
      <c r="K24" s="87" t="s">
        <v>227</v>
      </c>
      <c r="L24" s="85" t="s">
        <v>228</v>
      </c>
      <c r="M24" s="87" t="s">
        <v>248</v>
      </c>
      <c r="N24" s="91" t="s">
        <v>290</v>
      </c>
      <c r="O24" s="96" t="s">
        <v>291</v>
      </c>
      <c r="P24" s="87" t="s">
        <v>236</v>
      </c>
      <c r="Q24" s="87" t="s">
        <v>292</v>
      </c>
      <c r="R24" s="87" t="s">
        <v>278</v>
      </c>
      <c r="S24" s="98" t="s">
        <v>547</v>
      </c>
      <c r="T24" s="73" t="s">
        <v>690</v>
      </c>
      <c r="U24" s="95">
        <v>0</v>
      </c>
      <c r="V24" s="73" t="s">
        <v>689</v>
      </c>
      <c r="W24" s="95">
        <f>U24+50%</f>
        <v>0.5</v>
      </c>
      <c r="X24" s="142" t="s">
        <v>802</v>
      </c>
      <c r="Y24" s="143">
        <f>(W24+25%)</f>
        <v>0.75</v>
      </c>
      <c r="Z24" s="160" t="s">
        <v>803</v>
      </c>
      <c r="AA24" s="143">
        <f>(Y24+25%)</f>
        <v>1</v>
      </c>
    </row>
    <row r="25" spans="1:27">
      <c r="A25" s="215">
        <v>8</v>
      </c>
      <c r="B25" s="215" t="s">
        <v>293</v>
      </c>
      <c r="C25" s="215" t="s">
        <v>294</v>
      </c>
      <c r="D25" s="215" t="s">
        <v>295</v>
      </c>
      <c r="E25" s="215" t="s">
        <v>296</v>
      </c>
      <c r="F25" s="215" t="s">
        <v>297</v>
      </c>
      <c r="G25" s="215" t="s">
        <v>231</v>
      </c>
      <c r="H25" s="215" t="s">
        <v>232</v>
      </c>
      <c r="I25" s="215" t="s">
        <v>298</v>
      </c>
      <c r="J25" s="215" t="s">
        <v>299</v>
      </c>
      <c r="K25" s="215" t="s">
        <v>231</v>
      </c>
      <c r="L25" s="215" t="s">
        <v>232</v>
      </c>
      <c r="M25" s="215" t="s">
        <v>300</v>
      </c>
      <c r="N25" s="309" t="s">
        <v>301</v>
      </c>
      <c r="O25" s="316" t="s">
        <v>302</v>
      </c>
      <c r="P25" s="215" t="s">
        <v>236</v>
      </c>
      <c r="Q25" s="215" t="s">
        <v>303</v>
      </c>
      <c r="R25" s="215" t="s">
        <v>304</v>
      </c>
      <c r="S25" s="238" t="s">
        <v>305</v>
      </c>
      <c r="T25" s="207" t="s">
        <v>548</v>
      </c>
      <c r="U25" s="247">
        <v>0.17</v>
      </c>
      <c r="V25" s="207" t="s">
        <v>643</v>
      </c>
      <c r="W25" s="247">
        <f>U25+15%</f>
        <v>0.32</v>
      </c>
      <c r="X25" s="227" t="s">
        <v>752</v>
      </c>
      <c r="Y25" s="211">
        <v>0.4</v>
      </c>
      <c r="Z25" s="365" t="s">
        <v>804</v>
      </c>
      <c r="AA25" s="211">
        <f>(Y25+60%)</f>
        <v>1</v>
      </c>
    </row>
    <row r="26" spans="1:27">
      <c r="A26" s="259"/>
      <c r="B26" s="259"/>
      <c r="C26" s="259"/>
      <c r="D26" s="259"/>
      <c r="E26" s="259"/>
      <c r="F26" s="259"/>
      <c r="G26" s="259"/>
      <c r="H26" s="259"/>
      <c r="I26" s="259"/>
      <c r="J26" s="259"/>
      <c r="K26" s="259"/>
      <c r="L26" s="259"/>
      <c r="M26" s="259"/>
      <c r="N26" s="308"/>
      <c r="O26" s="308"/>
      <c r="P26" s="259"/>
      <c r="Q26" s="259"/>
      <c r="R26" s="259"/>
      <c r="S26" s="323"/>
      <c r="T26" s="208"/>
      <c r="U26" s="220"/>
      <c r="V26" s="208"/>
      <c r="W26" s="220"/>
      <c r="X26" s="242"/>
      <c r="Y26" s="212"/>
      <c r="Z26" s="366"/>
      <c r="AA26" s="212"/>
    </row>
    <row r="27" spans="1:27" ht="135.75" customHeight="1">
      <c r="A27" s="216"/>
      <c r="B27" s="216"/>
      <c r="C27" s="216"/>
      <c r="D27" s="216"/>
      <c r="E27" s="216"/>
      <c r="F27" s="216"/>
      <c r="G27" s="216"/>
      <c r="H27" s="216"/>
      <c r="I27" s="216"/>
      <c r="J27" s="216"/>
      <c r="K27" s="216"/>
      <c r="L27" s="216"/>
      <c r="M27" s="216"/>
      <c r="N27" s="299"/>
      <c r="O27" s="299"/>
      <c r="P27" s="216"/>
      <c r="Q27" s="216"/>
      <c r="R27" s="216"/>
      <c r="S27" s="315"/>
      <c r="T27" s="209"/>
      <c r="U27" s="248"/>
      <c r="V27" s="209"/>
      <c r="W27" s="248"/>
      <c r="X27" s="228"/>
      <c r="Y27" s="213"/>
      <c r="Z27" s="367"/>
      <c r="AA27" s="213"/>
    </row>
    <row r="28" spans="1:27" ht="15" customHeight="1">
      <c r="A28" s="215">
        <v>9</v>
      </c>
      <c r="B28" s="215" t="s">
        <v>293</v>
      </c>
      <c r="C28" s="215" t="s">
        <v>306</v>
      </c>
      <c r="D28" s="215" t="s">
        <v>307</v>
      </c>
      <c r="E28" s="215" t="s">
        <v>308</v>
      </c>
      <c r="F28" s="215" t="s">
        <v>243</v>
      </c>
      <c r="G28" s="215" t="s">
        <v>231</v>
      </c>
      <c r="H28" s="326" t="s">
        <v>231</v>
      </c>
      <c r="I28" s="215" t="s">
        <v>309</v>
      </c>
      <c r="J28" s="215" t="s">
        <v>299</v>
      </c>
      <c r="K28" s="215" t="s">
        <v>231</v>
      </c>
      <c r="L28" s="215" t="s">
        <v>232</v>
      </c>
      <c r="M28" s="215" t="s">
        <v>310</v>
      </c>
      <c r="N28" s="316" t="s">
        <v>311</v>
      </c>
      <c r="O28" s="316" t="s">
        <v>302</v>
      </c>
      <c r="P28" s="215" t="s">
        <v>236</v>
      </c>
      <c r="Q28" s="215" t="s">
        <v>312</v>
      </c>
      <c r="R28" s="215" t="s">
        <v>304</v>
      </c>
      <c r="S28" s="324" t="s">
        <v>313</v>
      </c>
      <c r="T28" s="207" t="s">
        <v>549</v>
      </c>
      <c r="U28" s="247">
        <v>0</v>
      </c>
      <c r="V28" s="207" t="s">
        <v>644</v>
      </c>
      <c r="W28" s="247">
        <f>U28+25%</f>
        <v>0.25</v>
      </c>
      <c r="X28" s="243" t="s">
        <v>751</v>
      </c>
      <c r="Y28" s="244">
        <f>(W28+40%)</f>
        <v>0.65</v>
      </c>
      <c r="Z28" s="243" t="s">
        <v>786</v>
      </c>
      <c r="AA28" s="244">
        <f>(Y28+35%)</f>
        <v>1</v>
      </c>
    </row>
    <row r="29" spans="1:27" ht="106.5" customHeight="1">
      <c r="A29" s="216"/>
      <c r="B29" s="216"/>
      <c r="C29" s="216"/>
      <c r="D29" s="216"/>
      <c r="E29" s="216"/>
      <c r="F29" s="216"/>
      <c r="G29" s="216"/>
      <c r="H29" s="327"/>
      <c r="I29" s="216"/>
      <c r="J29" s="216"/>
      <c r="K29" s="216"/>
      <c r="L29" s="216"/>
      <c r="M29" s="216"/>
      <c r="N29" s="299"/>
      <c r="O29" s="299"/>
      <c r="P29" s="216"/>
      <c r="Q29" s="216"/>
      <c r="R29" s="216"/>
      <c r="S29" s="325"/>
      <c r="T29" s="209"/>
      <c r="U29" s="248"/>
      <c r="V29" s="209"/>
      <c r="W29" s="248"/>
      <c r="X29" s="243"/>
      <c r="Y29" s="244"/>
      <c r="Z29" s="243"/>
      <c r="AA29" s="244"/>
    </row>
    <row r="30" spans="1:27" ht="179.4" customHeight="1">
      <c r="A30" s="89">
        <v>10</v>
      </c>
      <c r="B30" s="67" t="s">
        <v>293</v>
      </c>
      <c r="C30" s="90" t="s">
        <v>314</v>
      </c>
      <c r="D30" s="67" t="s">
        <v>315</v>
      </c>
      <c r="E30" s="86" t="s">
        <v>296</v>
      </c>
      <c r="F30" s="67" t="s">
        <v>226</v>
      </c>
      <c r="G30" s="67" t="s">
        <v>231</v>
      </c>
      <c r="H30" s="94" t="s">
        <v>231</v>
      </c>
      <c r="I30" s="67" t="s">
        <v>316</v>
      </c>
      <c r="J30" s="67" t="s">
        <v>243</v>
      </c>
      <c r="K30" s="67" t="s">
        <v>231</v>
      </c>
      <c r="L30" s="99" t="s">
        <v>231</v>
      </c>
      <c r="M30" s="67" t="s">
        <v>300</v>
      </c>
      <c r="N30" s="91" t="s">
        <v>317</v>
      </c>
      <c r="O30" s="88" t="s">
        <v>302</v>
      </c>
      <c r="P30" s="66" t="s">
        <v>236</v>
      </c>
      <c r="Q30" s="87" t="s">
        <v>318</v>
      </c>
      <c r="R30" s="73" t="s">
        <v>304</v>
      </c>
      <c r="S30" s="98" t="s">
        <v>319</v>
      </c>
      <c r="T30" s="73" t="s">
        <v>550</v>
      </c>
      <c r="U30" s="95">
        <v>0</v>
      </c>
      <c r="V30" s="73" t="s">
        <v>684</v>
      </c>
      <c r="W30" s="95">
        <f>U30+25%</f>
        <v>0.25</v>
      </c>
      <c r="X30" s="138" t="s">
        <v>753</v>
      </c>
      <c r="Y30" s="139">
        <f>(W30+50%)</f>
        <v>0.75</v>
      </c>
      <c r="Z30" s="140" t="s">
        <v>787</v>
      </c>
      <c r="AA30" s="139">
        <f>(Y30+25%)</f>
        <v>1</v>
      </c>
    </row>
    <row r="31" spans="1:27" ht="166.95" customHeight="1">
      <c r="A31" s="89">
        <v>11</v>
      </c>
      <c r="B31" s="67" t="s">
        <v>293</v>
      </c>
      <c r="C31" s="90" t="s">
        <v>320</v>
      </c>
      <c r="D31" s="67" t="s">
        <v>321</v>
      </c>
      <c r="E31" s="86" t="s">
        <v>296</v>
      </c>
      <c r="F31" s="67" t="s">
        <v>226</v>
      </c>
      <c r="G31" s="67" t="s">
        <v>231</v>
      </c>
      <c r="H31" s="94" t="s">
        <v>231</v>
      </c>
      <c r="I31" s="67" t="s">
        <v>322</v>
      </c>
      <c r="J31" s="67" t="s">
        <v>243</v>
      </c>
      <c r="K31" s="67" t="s">
        <v>231</v>
      </c>
      <c r="L31" s="99" t="s">
        <v>231</v>
      </c>
      <c r="M31" s="67" t="s">
        <v>248</v>
      </c>
      <c r="N31" s="73" t="s">
        <v>323</v>
      </c>
      <c r="O31" s="121" t="s">
        <v>324</v>
      </c>
      <c r="P31" s="67" t="s">
        <v>236</v>
      </c>
      <c r="Q31" s="87" t="s">
        <v>318</v>
      </c>
      <c r="R31" s="73" t="s">
        <v>304</v>
      </c>
      <c r="S31" s="98" t="s">
        <v>319</v>
      </c>
      <c r="T31" s="73" t="s">
        <v>551</v>
      </c>
      <c r="U31" s="95">
        <v>0</v>
      </c>
      <c r="V31" s="73" t="s">
        <v>684</v>
      </c>
      <c r="W31" s="95">
        <f>U31+25%</f>
        <v>0.25</v>
      </c>
      <c r="X31" s="138" t="s">
        <v>753</v>
      </c>
      <c r="Y31" s="139">
        <f>(W31+50%)</f>
        <v>0.75</v>
      </c>
      <c r="Z31" s="140" t="s">
        <v>787</v>
      </c>
      <c r="AA31" s="139">
        <f>(Y31+25%)</f>
        <v>1</v>
      </c>
    </row>
    <row r="32" spans="1:27" ht="228.6" customHeight="1">
      <c r="A32" s="89">
        <v>12</v>
      </c>
      <c r="B32" s="67" t="s">
        <v>293</v>
      </c>
      <c r="C32" s="90" t="s">
        <v>325</v>
      </c>
      <c r="D32" s="67" t="s">
        <v>326</v>
      </c>
      <c r="E32" s="86" t="s">
        <v>296</v>
      </c>
      <c r="F32" s="67" t="s">
        <v>243</v>
      </c>
      <c r="G32" s="67" t="s">
        <v>231</v>
      </c>
      <c r="H32" s="94" t="s">
        <v>231</v>
      </c>
      <c r="I32" s="67" t="s">
        <v>327</v>
      </c>
      <c r="J32" s="67" t="s">
        <v>299</v>
      </c>
      <c r="K32" s="67" t="s">
        <v>231</v>
      </c>
      <c r="L32" s="99" t="s">
        <v>231</v>
      </c>
      <c r="M32" s="67" t="s">
        <v>300</v>
      </c>
      <c r="N32" s="73" t="s">
        <v>328</v>
      </c>
      <c r="O32" s="73" t="s">
        <v>329</v>
      </c>
      <c r="P32" s="67" t="s">
        <v>236</v>
      </c>
      <c r="Q32" s="87" t="s">
        <v>330</v>
      </c>
      <c r="R32" s="67" t="s">
        <v>304</v>
      </c>
      <c r="S32" s="89" t="s">
        <v>331</v>
      </c>
      <c r="T32" s="73" t="s">
        <v>635</v>
      </c>
      <c r="U32" s="95">
        <v>0.25</v>
      </c>
      <c r="V32" s="73" t="s">
        <v>645</v>
      </c>
      <c r="W32" s="95">
        <f>U32+25%</f>
        <v>0.5</v>
      </c>
      <c r="X32" s="138" t="s">
        <v>754</v>
      </c>
      <c r="Y32" s="139">
        <f>(W32+25%)</f>
        <v>0.75</v>
      </c>
      <c r="Z32" s="138" t="s">
        <v>787</v>
      </c>
      <c r="AA32" s="139">
        <f>(Y32+25%)</f>
        <v>1</v>
      </c>
    </row>
    <row r="33" spans="1:27">
      <c r="A33" s="215">
        <v>13</v>
      </c>
      <c r="B33" s="215" t="s">
        <v>293</v>
      </c>
      <c r="C33" s="215" t="s">
        <v>332</v>
      </c>
      <c r="D33" s="215" t="s">
        <v>333</v>
      </c>
      <c r="E33" s="215" t="s">
        <v>296</v>
      </c>
      <c r="F33" s="215" t="s">
        <v>243</v>
      </c>
      <c r="G33" s="215" t="s">
        <v>231</v>
      </c>
      <c r="H33" s="326" t="s">
        <v>231</v>
      </c>
      <c r="I33" s="215" t="s">
        <v>334</v>
      </c>
      <c r="J33" s="215" t="s">
        <v>247</v>
      </c>
      <c r="K33" s="215" t="s">
        <v>231</v>
      </c>
      <c r="L33" s="328" t="s">
        <v>232</v>
      </c>
      <c r="M33" s="215" t="s">
        <v>310</v>
      </c>
      <c r="N33" s="207" t="s">
        <v>335</v>
      </c>
      <c r="O33" s="207" t="s">
        <v>336</v>
      </c>
      <c r="P33" s="215" t="s">
        <v>236</v>
      </c>
      <c r="Q33" s="207" t="s">
        <v>337</v>
      </c>
      <c r="R33" s="215" t="s">
        <v>304</v>
      </c>
      <c r="S33" s="314" t="s">
        <v>338</v>
      </c>
      <c r="T33" s="207" t="s">
        <v>552</v>
      </c>
      <c r="U33" s="247">
        <v>0.33</v>
      </c>
      <c r="V33" s="207" t="s">
        <v>646</v>
      </c>
      <c r="W33" s="247">
        <f>U33+25%</f>
        <v>0.58000000000000007</v>
      </c>
      <c r="X33" s="245" t="s">
        <v>754</v>
      </c>
      <c r="Y33" s="237">
        <f>(W33+32%)</f>
        <v>0.90000000000000013</v>
      </c>
      <c r="Z33" s="245" t="s">
        <v>787</v>
      </c>
      <c r="AA33" s="237">
        <v>1</v>
      </c>
    </row>
    <row r="34" spans="1:27" ht="75.599999999999994" customHeight="1">
      <c r="A34" s="216"/>
      <c r="B34" s="216"/>
      <c r="C34" s="216"/>
      <c r="D34" s="216"/>
      <c r="E34" s="216"/>
      <c r="F34" s="216"/>
      <c r="G34" s="216"/>
      <c r="H34" s="327"/>
      <c r="I34" s="216"/>
      <c r="J34" s="216"/>
      <c r="K34" s="216"/>
      <c r="L34" s="329"/>
      <c r="M34" s="216"/>
      <c r="N34" s="216"/>
      <c r="O34" s="216"/>
      <c r="P34" s="216"/>
      <c r="Q34" s="216"/>
      <c r="R34" s="216"/>
      <c r="S34" s="315"/>
      <c r="T34" s="209"/>
      <c r="U34" s="248"/>
      <c r="V34" s="209"/>
      <c r="W34" s="248"/>
      <c r="X34" s="246"/>
      <c r="Y34" s="233"/>
      <c r="Z34" s="246"/>
      <c r="AA34" s="233"/>
    </row>
    <row r="35" spans="1:27" ht="15" customHeight="1">
      <c r="A35" s="215">
        <v>14</v>
      </c>
      <c r="B35" s="215" t="s">
        <v>339</v>
      </c>
      <c r="C35" s="215" t="s">
        <v>340</v>
      </c>
      <c r="D35" s="215" t="s">
        <v>341</v>
      </c>
      <c r="E35" s="215" t="s">
        <v>342</v>
      </c>
      <c r="F35" s="215" t="s">
        <v>243</v>
      </c>
      <c r="G35" s="215" t="s">
        <v>231</v>
      </c>
      <c r="H35" s="326" t="s">
        <v>231</v>
      </c>
      <c r="I35" s="215" t="s">
        <v>343</v>
      </c>
      <c r="J35" s="215" t="s">
        <v>247</v>
      </c>
      <c r="K35" s="215" t="s">
        <v>231</v>
      </c>
      <c r="L35" s="215" t="s">
        <v>232</v>
      </c>
      <c r="M35" s="215" t="s">
        <v>344</v>
      </c>
      <c r="N35" s="215" t="s">
        <v>345</v>
      </c>
      <c r="O35" s="215" t="s">
        <v>346</v>
      </c>
      <c r="P35" s="215" t="s">
        <v>236</v>
      </c>
      <c r="Q35" s="207" t="s">
        <v>347</v>
      </c>
      <c r="R35" s="207" t="s">
        <v>348</v>
      </c>
      <c r="S35" s="238" t="s">
        <v>349</v>
      </c>
      <c r="T35" s="238" t="s">
        <v>553</v>
      </c>
      <c r="U35" s="247">
        <v>0.25</v>
      </c>
      <c r="V35" s="238" t="s">
        <v>647</v>
      </c>
      <c r="W35" s="247">
        <f>U35+25%</f>
        <v>0.5</v>
      </c>
      <c r="X35" s="238" t="s">
        <v>647</v>
      </c>
      <c r="Y35" s="240">
        <f>(W35+25%)</f>
        <v>0.75</v>
      </c>
      <c r="Z35" s="368" t="s">
        <v>647</v>
      </c>
      <c r="AA35" s="240">
        <f>(Y35+25%)</f>
        <v>1</v>
      </c>
    </row>
    <row r="36" spans="1:27" ht="126.6" customHeight="1">
      <c r="A36" s="216"/>
      <c r="B36" s="216"/>
      <c r="C36" s="216"/>
      <c r="D36" s="216"/>
      <c r="E36" s="216"/>
      <c r="F36" s="216"/>
      <c r="G36" s="216"/>
      <c r="H36" s="327"/>
      <c r="I36" s="216"/>
      <c r="J36" s="216"/>
      <c r="K36" s="216"/>
      <c r="L36" s="216"/>
      <c r="M36" s="216"/>
      <c r="N36" s="216"/>
      <c r="O36" s="216"/>
      <c r="P36" s="216"/>
      <c r="Q36" s="209"/>
      <c r="R36" s="209"/>
      <c r="S36" s="239"/>
      <c r="T36" s="239"/>
      <c r="U36" s="248"/>
      <c r="V36" s="239"/>
      <c r="W36" s="248"/>
      <c r="X36" s="239"/>
      <c r="Y36" s="241"/>
      <c r="Z36" s="369"/>
      <c r="AA36" s="241"/>
    </row>
    <row r="37" spans="1:27" ht="15" customHeight="1">
      <c r="A37" s="215">
        <v>15</v>
      </c>
      <c r="B37" s="215" t="s">
        <v>339</v>
      </c>
      <c r="C37" s="215" t="s">
        <v>350</v>
      </c>
      <c r="D37" s="215" t="s">
        <v>351</v>
      </c>
      <c r="E37" s="215" t="s">
        <v>342</v>
      </c>
      <c r="F37" s="215" t="s">
        <v>243</v>
      </c>
      <c r="G37" s="215" t="s">
        <v>231</v>
      </c>
      <c r="H37" s="326" t="s">
        <v>231</v>
      </c>
      <c r="I37" s="215" t="s">
        <v>343</v>
      </c>
      <c r="J37" s="215" t="s">
        <v>247</v>
      </c>
      <c r="K37" s="215" t="s">
        <v>231</v>
      </c>
      <c r="L37" s="215" t="s">
        <v>232</v>
      </c>
      <c r="M37" s="215" t="s">
        <v>344</v>
      </c>
      <c r="N37" s="215" t="s">
        <v>352</v>
      </c>
      <c r="O37" s="215" t="s">
        <v>353</v>
      </c>
      <c r="P37" s="215" t="s">
        <v>236</v>
      </c>
      <c r="Q37" s="207" t="s">
        <v>354</v>
      </c>
      <c r="R37" s="207" t="s">
        <v>348</v>
      </c>
      <c r="S37" s="238" t="s">
        <v>349</v>
      </c>
      <c r="T37" s="238" t="s">
        <v>554</v>
      </c>
      <c r="U37" s="247">
        <v>0.25</v>
      </c>
      <c r="V37" s="238" t="s">
        <v>554</v>
      </c>
      <c r="W37" s="247">
        <f>U37+25%</f>
        <v>0.5</v>
      </c>
      <c r="X37" s="238" t="s">
        <v>554</v>
      </c>
      <c r="Y37" s="240">
        <f>(W37+25%)</f>
        <v>0.75</v>
      </c>
      <c r="Z37" s="370" t="s">
        <v>554</v>
      </c>
      <c r="AA37" s="372">
        <f>(Y37+25%)</f>
        <v>1</v>
      </c>
    </row>
    <row r="38" spans="1:27" ht="61.5" customHeight="1">
      <c r="A38" s="216"/>
      <c r="B38" s="216"/>
      <c r="C38" s="216"/>
      <c r="D38" s="216"/>
      <c r="E38" s="216"/>
      <c r="F38" s="216"/>
      <c r="G38" s="216"/>
      <c r="H38" s="327"/>
      <c r="I38" s="216"/>
      <c r="J38" s="216"/>
      <c r="K38" s="216"/>
      <c r="L38" s="216"/>
      <c r="M38" s="216"/>
      <c r="N38" s="216"/>
      <c r="O38" s="216"/>
      <c r="P38" s="216"/>
      <c r="Q38" s="209"/>
      <c r="R38" s="209"/>
      <c r="S38" s="239"/>
      <c r="T38" s="239"/>
      <c r="U38" s="248"/>
      <c r="V38" s="239"/>
      <c r="W38" s="248"/>
      <c r="X38" s="239"/>
      <c r="Y38" s="241"/>
      <c r="Z38" s="371"/>
      <c r="AA38" s="373"/>
    </row>
    <row r="39" spans="1:27" ht="15" customHeight="1">
      <c r="A39" s="215">
        <v>16</v>
      </c>
      <c r="B39" s="215" t="s">
        <v>339</v>
      </c>
      <c r="C39" s="215" t="s">
        <v>350</v>
      </c>
      <c r="D39" s="215" t="s">
        <v>355</v>
      </c>
      <c r="E39" s="215" t="s">
        <v>342</v>
      </c>
      <c r="F39" s="215" t="s">
        <v>243</v>
      </c>
      <c r="G39" s="215" t="s">
        <v>231</v>
      </c>
      <c r="H39" s="326" t="s">
        <v>231</v>
      </c>
      <c r="I39" s="215" t="s">
        <v>343</v>
      </c>
      <c r="J39" s="215" t="s">
        <v>247</v>
      </c>
      <c r="K39" s="215" t="s">
        <v>231</v>
      </c>
      <c r="L39" s="215" t="s">
        <v>232</v>
      </c>
      <c r="M39" s="215" t="s">
        <v>344</v>
      </c>
      <c r="N39" s="215" t="s">
        <v>345</v>
      </c>
      <c r="O39" s="215" t="s">
        <v>353</v>
      </c>
      <c r="P39" s="215" t="s">
        <v>236</v>
      </c>
      <c r="Q39" s="207" t="s">
        <v>356</v>
      </c>
      <c r="R39" s="219" t="s">
        <v>348</v>
      </c>
      <c r="S39" s="238" t="s">
        <v>349</v>
      </c>
      <c r="T39" s="238" t="s">
        <v>541</v>
      </c>
      <c r="U39" s="247">
        <v>0.25</v>
      </c>
      <c r="V39" s="238" t="s">
        <v>648</v>
      </c>
      <c r="W39" s="247">
        <v>0.5</v>
      </c>
      <c r="X39" s="238" t="s">
        <v>648</v>
      </c>
      <c r="Y39" s="240">
        <f>(W39+25%)</f>
        <v>0.75</v>
      </c>
      <c r="Z39" s="368" t="s">
        <v>648</v>
      </c>
      <c r="AA39" s="374">
        <f>(Y39+25%)</f>
        <v>1</v>
      </c>
    </row>
    <row r="40" spans="1:27" ht="57" customHeight="1">
      <c r="A40" s="216"/>
      <c r="B40" s="216"/>
      <c r="C40" s="216"/>
      <c r="D40" s="216"/>
      <c r="E40" s="216"/>
      <c r="F40" s="216"/>
      <c r="G40" s="216"/>
      <c r="H40" s="327"/>
      <c r="I40" s="216"/>
      <c r="J40" s="216"/>
      <c r="K40" s="216"/>
      <c r="L40" s="216"/>
      <c r="M40" s="216"/>
      <c r="N40" s="216"/>
      <c r="O40" s="216"/>
      <c r="P40" s="216"/>
      <c r="Q40" s="209"/>
      <c r="R40" s="248"/>
      <c r="S40" s="239"/>
      <c r="T40" s="239"/>
      <c r="U40" s="248"/>
      <c r="V40" s="239"/>
      <c r="W40" s="248"/>
      <c r="X40" s="239"/>
      <c r="Y40" s="241"/>
      <c r="Z40" s="369"/>
      <c r="AA40" s="375"/>
    </row>
    <row r="41" spans="1:27" ht="57.75" customHeight="1">
      <c r="A41" s="215">
        <v>17</v>
      </c>
      <c r="B41" s="215" t="s">
        <v>339</v>
      </c>
      <c r="C41" s="215" t="s">
        <v>340</v>
      </c>
      <c r="D41" s="215" t="s">
        <v>357</v>
      </c>
      <c r="E41" s="215" t="s">
        <v>342</v>
      </c>
      <c r="F41" s="215" t="s">
        <v>226</v>
      </c>
      <c r="G41" s="330" t="s">
        <v>231</v>
      </c>
      <c r="H41" s="326" t="s">
        <v>231</v>
      </c>
      <c r="I41" s="215" t="s">
        <v>343</v>
      </c>
      <c r="J41" s="215" t="s">
        <v>247</v>
      </c>
      <c r="K41" s="215" t="s">
        <v>231</v>
      </c>
      <c r="L41" s="215" t="s">
        <v>232</v>
      </c>
      <c r="M41" s="215" t="s">
        <v>344</v>
      </c>
      <c r="N41" s="215" t="s">
        <v>358</v>
      </c>
      <c r="O41" s="215" t="s">
        <v>359</v>
      </c>
      <c r="P41" s="215" t="s">
        <v>236</v>
      </c>
      <c r="Q41" s="207" t="s">
        <v>360</v>
      </c>
      <c r="R41" s="207" t="s">
        <v>348</v>
      </c>
      <c r="S41" s="238" t="s">
        <v>361</v>
      </c>
      <c r="T41" s="73" t="s">
        <v>542</v>
      </c>
      <c r="U41" s="221">
        <v>0.25</v>
      </c>
      <c r="V41" s="73" t="s">
        <v>542</v>
      </c>
      <c r="W41" s="221">
        <v>0.25</v>
      </c>
      <c r="X41" s="161" t="s">
        <v>636</v>
      </c>
      <c r="Y41" s="515">
        <f>(W41+U41+25%)</f>
        <v>0.75</v>
      </c>
      <c r="Z41" s="73" t="s">
        <v>636</v>
      </c>
      <c r="AA41" s="515">
        <f>(Y41+25%)</f>
        <v>1</v>
      </c>
    </row>
    <row r="42" spans="1:27" ht="65.25" customHeight="1">
      <c r="A42" s="216"/>
      <c r="B42" s="216"/>
      <c r="C42" s="216"/>
      <c r="D42" s="216"/>
      <c r="E42" s="216"/>
      <c r="F42" s="216"/>
      <c r="G42" s="250"/>
      <c r="H42" s="327"/>
      <c r="I42" s="216"/>
      <c r="J42" s="216"/>
      <c r="K42" s="216"/>
      <c r="L42" s="216"/>
      <c r="M42" s="216"/>
      <c r="N42" s="216"/>
      <c r="O42" s="216"/>
      <c r="P42" s="216"/>
      <c r="Q42" s="209"/>
      <c r="R42" s="209"/>
      <c r="S42" s="239"/>
      <c r="T42" s="73" t="s">
        <v>555</v>
      </c>
      <c r="U42" s="222"/>
      <c r="V42" s="73" t="s">
        <v>555</v>
      </c>
      <c r="W42" s="222"/>
      <c r="X42" s="161" t="s">
        <v>555</v>
      </c>
      <c r="Y42" s="516"/>
      <c r="Z42" s="73" t="s">
        <v>555</v>
      </c>
      <c r="AA42" s="516"/>
    </row>
    <row r="43" spans="1:27" ht="143.25" customHeight="1">
      <c r="A43" s="89">
        <v>18</v>
      </c>
      <c r="B43" s="67" t="s">
        <v>362</v>
      </c>
      <c r="C43" s="90" t="s">
        <v>363</v>
      </c>
      <c r="D43" s="67" t="s">
        <v>364</v>
      </c>
      <c r="E43" s="67" t="s">
        <v>365</v>
      </c>
      <c r="F43" s="67" t="s">
        <v>366</v>
      </c>
      <c r="G43" s="67" t="s">
        <v>231</v>
      </c>
      <c r="H43" s="67" t="s">
        <v>232</v>
      </c>
      <c r="I43" s="67" t="s">
        <v>685</v>
      </c>
      <c r="J43" s="67" t="s">
        <v>299</v>
      </c>
      <c r="K43" s="67" t="s">
        <v>231</v>
      </c>
      <c r="L43" s="67" t="s">
        <v>232</v>
      </c>
      <c r="M43" s="67" t="s">
        <v>248</v>
      </c>
      <c r="N43" s="67" t="s">
        <v>367</v>
      </c>
      <c r="O43" s="67" t="s">
        <v>368</v>
      </c>
      <c r="P43" s="67" t="s">
        <v>236</v>
      </c>
      <c r="Q43" s="67" t="s">
        <v>369</v>
      </c>
      <c r="R43" s="67" t="s">
        <v>370</v>
      </c>
      <c r="S43" s="89" t="s">
        <v>371</v>
      </c>
      <c r="T43" s="73" t="s">
        <v>556</v>
      </c>
      <c r="U43" s="95">
        <v>0.25</v>
      </c>
      <c r="V43" s="73" t="s">
        <v>691</v>
      </c>
      <c r="W43" s="95">
        <f>U43+25%</f>
        <v>0.5</v>
      </c>
      <c r="X43" s="140" t="s">
        <v>755</v>
      </c>
      <c r="Y43" s="154">
        <f>(W43+25%)</f>
        <v>0.75</v>
      </c>
      <c r="Z43" s="153" t="s">
        <v>788</v>
      </c>
      <c r="AA43" s="154">
        <f>(Y43+25%)</f>
        <v>1</v>
      </c>
    </row>
    <row r="44" spans="1:27" ht="148.19999999999999" customHeight="1" thickBot="1">
      <c r="A44" s="89">
        <v>19</v>
      </c>
      <c r="B44" s="67" t="s">
        <v>362</v>
      </c>
      <c r="C44" s="90" t="s">
        <v>372</v>
      </c>
      <c r="D44" s="67" t="s">
        <v>373</v>
      </c>
      <c r="E44" s="67" t="s">
        <v>374</v>
      </c>
      <c r="F44" s="67" t="s">
        <v>366</v>
      </c>
      <c r="G44" s="67" t="s">
        <v>231</v>
      </c>
      <c r="H44" s="67" t="s">
        <v>232</v>
      </c>
      <c r="I44" s="67" t="s">
        <v>375</v>
      </c>
      <c r="J44" s="67" t="s">
        <v>299</v>
      </c>
      <c r="K44" s="67" t="s">
        <v>231</v>
      </c>
      <c r="L44" s="67" t="s">
        <v>232</v>
      </c>
      <c r="M44" s="67" t="s">
        <v>248</v>
      </c>
      <c r="N44" s="67" t="s">
        <v>376</v>
      </c>
      <c r="O44" s="67" t="s">
        <v>377</v>
      </c>
      <c r="P44" s="67" t="s">
        <v>236</v>
      </c>
      <c r="Q44" s="67" t="s">
        <v>378</v>
      </c>
      <c r="R44" s="67" t="s">
        <v>370</v>
      </c>
      <c r="S44" s="89" t="s">
        <v>379</v>
      </c>
      <c r="T44" s="73" t="s">
        <v>649</v>
      </c>
      <c r="U44" s="95">
        <v>0.25</v>
      </c>
      <c r="V44" s="73" t="s">
        <v>692</v>
      </c>
      <c r="W44" s="95">
        <f>U44+25%</f>
        <v>0.5</v>
      </c>
      <c r="X44" s="144" t="s">
        <v>756</v>
      </c>
      <c r="Y44" s="154">
        <f>(W44+25%)</f>
        <v>0.75</v>
      </c>
      <c r="Z44" s="152" t="s">
        <v>789</v>
      </c>
      <c r="AA44" s="159">
        <f>(Y44+25%)</f>
        <v>1</v>
      </c>
    </row>
    <row r="45" spans="1:27" ht="129.75" customHeight="1">
      <c r="A45" s="89">
        <v>20</v>
      </c>
      <c r="B45" s="67" t="s">
        <v>380</v>
      </c>
      <c r="C45" s="67" t="s">
        <v>381</v>
      </c>
      <c r="D45" s="67" t="s">
        <v>382</v>
      </c>
      <c r="E45" s="67" t="s">
        <v>383</v>
      </c>
      <c r="F45" s="67" t="s">
        <v>231</v>
      </c>
      <c r="G45" s="67" t="s">
        <v>227</v>
      </c>
      <c r="H45" s="85" t="s">
        <v>228</v>
      </c>
      <c r="I45" s="67" t="s">
        <v>384</v>
      </c>
      <c r="J45" s="69" t="s">
        <v>247</v>
      </c>
      <c r="K45" s="67" t="s">
        <v>231</v>
      </c>
      <c r="L45" s="69" t="s">
        <v>231</v>
      </c>
      <c r="M45" s="67" t="s">
        <v>233</v>
      </c>
      <c r="N45" s="67" t="s">
        <v>385</v>
      </c>
      <c r="O45" s="67" t="s">
        <v>386</v>
      </c>
      <c r="P45" s="67" t="s">
        <v>236</v>
      </c>
      <c r="Q45" s="67" t="s">
        <v>686</v>
      </c>
      <c r="R45" s="67" t="s">
        <v>387</v>
      </c>
      <c r="S45" s="98" t="s">
        <v>388</v>
      </c>
      <c r="T45" s="73" t="s">
        <v>540</v>
      </c>
      <c r="U45" s="101">
        <v>0</v>
      </c>
      <c r="V45" s="73" t="s">
        <v>693</v>
      </c>
      <c r="W45" s="101">
        <f>U45+13%</f>
        <v>0.13</v>
      </c>
      <c r="X45" s="138" t="s">
        <v>703</v>
      </c>
      <c r="Y45" s="139">
        <f>(W45+32%)</f>
        <v>0.45</v>
      </c>
      <c r="Z45" s="138" t="s">
        <v>703</v>
      </c>
      <c r="AA45" s="139">
        <f>(Y45+32%)</f>
        <v>0.77</v>
      </c>
    </row>
    <row r="46" spans="1:27" ht="103.8" customHeight="1">
      <c r="A46" s="89">
        <v>21</v>
      </c>
      <c r="B46" s="67" t="s">
        <v>380</v>
      </c>
      <c r="C46" s="67" t="s">
        <v>389</v>
      </c>
      <c r="D46" s="67" t="s">
        <v>390</v>
      </c>
      <c r="E46" s="67" t="s">
        <v>391</v>
      </c>
      <c r="F46" s="67" t="s">
        <v>243</v>
      </c>
      <c r="G46" s="67" t="s">
        <v>231</v>
      </c>
      <c r="H46" s="94" t="s">
        <v>231</v>
      </c>
      <c r="I46" s="67" t="s">
        <v>392</v>
      </c>
      <c r="J46" s="67" t="s">
        <v>247</v>
      </c>
      <c r="K46" s="67" t="s">
        <v>231</v>
      </c>
      <c r="L46" s="67" t="s">
        <v>232</v>
      </c>
      <c r="M46" s="67" t="s">
        <v>233</v>
      </c>
      <c r="N46" s="67" t="s">
        <v>393</v>
      </c>
      <c r="O46" s="67" t="s">
        <v>394</v>
      </c>
      <c r="P46" s="67" t="s">
        <v>236</v>
      </c>
      <c r="Q46" s="67" t="s">
        <v>395</v>
      </c>
      <c r="R46" s="67" t="s">
        <v>387</v>
      </c>
      <c r="S46" s="89" t="s">
        <v>396</v>
      </c>
      <c r="T46" s="73" t="s">
        <v>540</v>
      </c>
      <c r="U46" s="101">
        <v>0</v>
      </c>
      <c r="V46" s="67" t="s">
        <v>650</v>
      </c>
      <c r="W46" s="101">
        <f>U46+25%</f>
        <v>0.25</v>
      </c>
      <c r="X46" s="138" t="s">
        <v>704</v>
      </c>
      <c r="Y46" s="139">
        <f>((W46+35%))</f>
        <v>0.6</v>
      </c>
      <c r="Z46" s="138" t="s">
        <v>704</v>
      </c>
      <c r="AA46" s="139">
        <f>((Y46+35%))</f>
        <v>0.95</v>
      </c>
    </row>
    <row r="47" spans="1:27" ht="128.4" customHeight="1">
      <c r="A47" s="89">
        <v>22</v>
      </c>
      <c r="B47" s="73" t="s">
        <v>397</v>
      </c>
      <c r="C47" s="102" t="s">
        <v>398</v>
      </c>
      <c r="D47" s="73" t="s">
        <v>399</v>
      </c>
      <c r="E47" s="73" t="s">
        <v>400</v>
      </c>
      <c r="F47" s="73" t="s">
        <v>243</v>
      </c>
      <c r="G47" s="73" t="s">
        <v>231</v>
      </c>
      <c r="H47" s="100" t="s">
        <v>231</v>
      </c>
      <c r="I47" s="73" t="s">
        <v>401</v>
      </c>
      <c r="J47" s="100" t="s">
        <v>247</v>
      </c>
      <c r="K47" s="100" t="s">
        <v>231</v>
      </c>
      <c r="L47" s="100" t="s">
        <v>232</v>
      </c>
      <c r="M47" s="100" t="s">
        <v>248</v>
      </c>
      <c r="N47" s="73" t="s">
        <v>402</v>
      </c>
      <c r="O47" s="73" t="s">
        <v>403</v>
      </c>
      <c r="P47" s="73" t="s">
        <v>236</v>
      </c>
      <c r="Q47" s="73" t="s">
        <v>404</v>
      </c>
      <c r="R47" s="73" t="s">
        <v>405</v>
      </c>
      <c r="S47" s="98" t="s">
        <v>406</v>
      </c>
      <c r="T47" s="73" t="s">
        <v>615</v>
      </c>
      <c r="U47" s="101">
        <v>0.1</v>
      </c>
      <c r="V47" s="67" t="s">
        <v>651</v>
      </c>
      <c r="W47" s="112">
        <f>U47+30%</f>
        <v>0.4</v>
      </c>
      <c r="X47" s="140" t="s">
        <v>766</v>
      </c>
      <c r="Y47" s="141">
        <f>(W47+35%)</f>
        <v>0.75</v>
      </c>
      <c r="Z47" s="140" t="s">
        <v>790</v>
      </c>
      <c r="AA47" s="141">
        <f>(Y47+25%)</f>
        <v>1</v>
      </c>
    </row>
    <row r="48" spans="1:27" ht="109.2" customHeight="1">
      <c r="A48" s="89">
        <v>23</v>
      </c>
      <c r="B48" s="73" t="s">
        <v>407</v>
      </c>
      <c r="C48" s="102" t="s">
        <v>408</v>
      </c>
      <c r="D48" s="73" t="s">
        <v>409</v>
      </c>
      <c r="E48" s="73" t="s">
        <v>410</v>
      </c>
      <c r="F48" s="100" t="s">
        <v>297</v>
      </c>
      <c r="G48" s="100" t="s">
        <v>231</v>
      </c>
      <c r="H48" s="100" t="s">
        <v>232</v>
      </c>
      <c r="I48" s="73" t="s">
        <v>411</v>
      </c>
      <c r="J48" s="100" t="s">
        <v>412</v>
      </c>
      <c r="K48" s="100" t="s">
        <v>413</v>
      </c>
      <c r="L48" s="100" t="s">
        <v>231</v>
      </c>
      <c r="M48" s="100" t="s">
        <v>233</v>
      </c>
      <c r="N48" s="73" t="s">
        <v>367</v>
      </c>
      <c r="O48" s="73" t="s">
        <v>414</v>
      </c>
      <c r="P48" s="73" t="s">
        <v>236</v>
      </c>
      <c r="Q48" s="73" t="s">
        <v>415</v>
      </c>
      <c r="R48" s="73" t="s">
        <v>405</v>
      </c>
      <c r="S48" s="98" t="s">
        <v>416</v>
      </c>
      <c r="T48" s="73" t="s">
        <v>557</v>
      </c>
      <c r="U48" s="101">
        <v>0.25</v>
      </c>
      <c r="V48" s="67" t="s">
        <v>652</v>
      </c>
      <c r="W48" s="101">
        <f>U48+25%</f>
        <v>0.5</v>
      </c>
      <c r="X48" s="144" t="s">
        <v>768</v>
      </c>
      <c r="Y48" s="141">
        <f>(W48+25%)</f>
        <v>0.75</v>
      </c>
      <c r="Z48" s="153" t="s">
        <v>791</v>
      </c>
      <c r="AA48" s="154">
        <f>(Y48+25%)</f>
        <v>1</v>
      </c>
    </row>
    <row r="49" spans="1:27" ht="18" customHeight="1">
      <c r="A49" s="215">
        <v>24</v>
      </c>
      <c r="B49" s="207" t="s">
        <v>407</v>
      </c>
      <c r="C49" s="207" t="s">
        <v>417</v>
      </c>
      <c r="D49" s="207" t="s">
        <v>418</v>
      </c>
      <c r="E49" s="207" t="s">
        <v>419</v>
      </c>
      <c r="F49" s="219" t="s">
        <v>230</v>
      </c>
      <c r="G49" s="219" t="s">
        <v>231</v>
      </c>
      <c r="H49" s="219" t="s">
        <v>232</v>
      </c>
      <c r="I49" s="207" t="s">
        <v>231</v>
      </c>
      <c r="J49" s="219" t="s">
        <v>247</v>
      </c>
      <c r="K49" s="219" t="s">
        <v>231</v>
      </c>
      <c r="L49" s="219" t="s">
        <v>232</v>
      </c>
      <c r="M49" s="219" t="s">
        <v>233</v>
      </c>
      <c r="N49" s="207" t="s">
        <v>420</v>
      </c>
      <c r="O49" s="207" t="s">
        <v>421</v>
      </c>
      <c r="P49" s="207" t="s">
        <v>236</v>
      </c>
      <c r="Q49" s="207" t="s">
        <v>422</v>
      </c>
      <c r="R49" s="207" t="s">
        <v>405</v>
      </c>
      <c r="S49" s="238" t="s">
        <v>279</v>
      </c>
      <c r="T49" s="207" t="s">
        <v>558</v>
      </c>
      <c r="U49" s="249">
        <v>0.25</v>
      </c>
      <c r="V49" s="215" t="s">
        <v>653</v>
      </c>
      <c r="W49" s="249">
        <f>U49+25%</f>
        <v>0.5</v>
      </c>
      <c r="X49" s="227" t="s">
        <v>758</v>
      </c>
      <c r="Y49" s="211">
        <f>(W49+25%)</f>
        <v>0.75</v>
      </c>
      <c r="Z49" s="227" t="s">
        <v>792</v>
      </c>
      <c r="AA49" s="211">
        <f>(Y49+25%)</f>
        <v>1</v>
      </c>
    </row>
    <row r="50" spans="1:27" ht="54" customHeight="1" thickBot="1">
      <c r="A50" s="216"/>
      <c r="B50" s="209"/>
      <c r="C50" s="209"/>
      <c r="D50" s="209"/>
      <c r="E50" s="209"/>
      <c r="F50" s="248"/>
      <c r="G50" s="248"/>
      <c r="H50" s="248"/>
      <c r="I50" s="209"/>
      <c r="J50" s="248"/>
      <c r="K50" s="248"/>
      <c r="L50" s="248"/>
      <c r="M50" s="248"/>
      <c r="N50" s="209"/>
      <c r="O50" s="209"/>
      <c r="P50" s="209"/>
      <c r="Q50" s="209"/>
      <c r="R50" s="209"/>
      <c r="S50" s="239"/>
      <c r="T50" s="209"/>
      <c r="U50" s="250"/>
      <c r="V50" s="216"/>
      <c r="W50" s="250"/>
      <c r="X50" s="228"/>
      <c r="Y50" s="213"/>
      <c r="Z50" s="228"/>
      <c r="AA50" s="213"/>
    </row>
    <row r="51" spans="1:27" ht="18" customHeight="1">
      <c r="A51" s="215">
        <v>25</v>
      </c>
      <c r="B51" s="207" t="s">
        <v>423</v>
      </c>
      <c r="C51" s="215" t="s">
        <v>424</v>
      </c>
      <c r="D51" s="207" t="s">
        <v>224</v>
      </c>
      <c r="E51" s="215" t="s">
        <v>425</v>
      </c>
      <c r="F51" s="330" t="s">
        <v>243</v>
      </c>
      <c r="G51" s="330" t="s">
        <v>227</v>
      </c>
      <c r="H51" s="302" t="s">
        <v>228</v>
      </c>
      <c r="I51" s="215" t="s">
        <v>426</v>
      </c>
      <c r="J51" s="330" t="s">
        <v>299</v>
      </c>
      <c r="K51" s="330" t="s">
        <v>227</v>
      </c>
      <c r="L51" s="330" t="s">
        <v>232</v>
      </c>
      <c r="M51" s="330" t="s">
        <v>248</v>
      </c>
      <c r="N51" s="210" t="s">
        <v>427</v>
      </c>
      <c r="O51" s="215" t="s">
        <v>428</v>
      </c>
      <c r="P51" s="215" t="s">
        <v>236</v>
      </c>
      <c r="Q51" s="207" t="s">
        <v>429</v>
      </c>
      <c r="R51" s="215" t="s">
        <v>405</v>
      </c>
      <c r="S51" s="331" t="s">
        <v>430</v>
      </c>
      <c r="T51" s="210" t="s">
        <v>559</v>
      </c>
      <c r="U51" s="251">
        <v>1</v>
      </c>
      <c r="V51" s="210" t="s">
        <v>654</v>
      </c>
      <c r="W51" s="251">
        <f>U51+0%</f>
        <v>1</v>
      </c>
      <c r="X51" s="210" t="s">
        <v>759</v>
      </c>
      <c r="Y51" s="211">
        <f>(W51+0%)</f>
        <v>1</v>
      </c>
      <c r="Z51" s="210" t="s">
        <v>759</v>
      </c>
      <c r="AA51" s="211">
        <f>(Y51+0%)</f>
        <v>1</v>
      </c>
    </row>
    <row r="52" spans="1:27" ht="66" customHeight="1" thickBot="1">
      <c r="A52" s="216"/>
      <c r="B52" s="209"/>
      <c r="C52" s="216"/>
      <c r="D52" s="209"/>
      <c r="E52" s="216"/>
      <c r="F52" s="250"/>
      <c r="G52" s="250"/>
      <c r="H52" s="303"/>
      <c r="I52" s="216"/>
      <c r="J52" s="250"/>
      <c r="K52" s="250"/>
      <c r="L52" s="250"/>
      <c r="M52" s="250"/>
      <c r="N52" s="210"/>
      <c r="O52" s="216"/>
      <c r="P52" s="216"/>
      <c r="Q52" s="209"/>
      <c r="R52" s="216"/>
      <c r="S52" s="331"/>
      <c r="T52" s="210"/>
      <c r="U52" s="210"/>
      <c r="V52" s="210"/>
      <c r="W52" s="210"/>
      <c r="X52" s="210"/>
      <c r="Y52" s="213"/>
      <c r="Z52" s="210"/>
      <c r="AA52" s="213"/>
    </row>
    <row r="53" spans="1:27" ht="15" customHeight="1">
      <c r="A53" s="215">
        <v>26</v>
      </c>
      <c r="B53" s="207" t="s">
        <v>423</v>
      </c>
      <c r="C53" s="215" t="s">
        <v>431</v>
      </c>
      <c r="D53" s="207" t="s">
        <v>432</v>
      </c>
      <c r="E53" s="215" t="s">
        <v>433</v>
      </c>
      <c r="F53" s="330" t="s">
        <v>243</v>
      </c>
      <c r="G53" s="330" t="s">
        <v>227</v>
      </c>
      <c r="H53" s="302" t="s">
        <v>228</v>
      </c>
      <c r="I53" s="215" t="s">
        <v>434</v>
      </c>
      <c r="J53" s="330" t="s">
        <v>299</v>
      </c>
      <c r="K53" s="330" t="s">
        <v>227</v>
      </c>
      <c r="L53" s="330" t="s">
        <v>232</v>
      </c>
      <c r="M53" s="330" t="s">
        <v>248</v>
      </c>
      <c r="N53" s="215" t="s">
        <v>435</v>
      </c>
      <c r="O53" s="215" t="s">
        <v>436</v>
      </c>
      <c r="P53" s="215" t="s">
        <v>236</v>
      </c>
      <c r="Q53" s="215" t="s">
        <v>437</v>
      </c>
      <c r="R53" s="336" t="s">
        <v>405</v>
      </c>
      <c r="S53" s="323" t="s">
        <v>438</v>
      </c>
      <c r="T53" s="210" t="s">
        <v>560</v>
      </c>
      <c r="U53" s="221">
        <v>0</v>
      </c>
      <c r="V53" s="210" t="s">
        <v>760</v>
      </c>
      <c r="W53" s="221">
        <f>U53+0%</f>
        <v>0</v>
      </c>
      <c r="X53" s="204" t="s">
        <v>761</v>
      </c>
      <c r="Y53" s="211">
        <f>(W53+0%)</f>
        <v>0</v>
      </c>
      <c r="Z53" s="204" t="s">
        <v>793</v>
      </c>
      <c r="AA53" s="206">
        <v>1</v>
      </c>
    </row>
    <row r="54" spans="1:27" ht="18" customHeight="1">
      <c r="A54" s="259"/>
      <c r="B54" s="208"/>
      <c r="C54" s="259"/>
      <c r="D54" s="208"/>
      <c r="E54" s="259"/>
      <c r="F54" s="255"/>
      <c r="G54" s="255"/>
      <c r="H54" s="313"/>
      <c r="I54" s="259"/>
      <c r="J54" s="255"/>
      <c r="K54" s="255"/>
      <c r="L54" s="255"/>
      <c r="M54" s="255"/>
      <c r="N54" s="259"/>
      <c r="O54" s="259"/>
      <c r="P54" s="259"/>
      <c r="Q54" s="259"/>
      <c r="R54" s="337"/>
      <c r="S54" s="323"/>
      <c r="T54" s="210"/>
      <c r="U54" s="221"/>
      <c r="V54" s="210"/>
      <c r="W54" s="221"/>
      <c r="X54" s="229"/>
      <c r="Y54" s="212"/>
      <c r="Z54" s="229"/>
      <c r="AA54" s="229"/>
    </row>
    <row r="55" spans="1:27" ht="18" customHeight="1">
      <c r="A55" s="259"/>
      <c r="B55" s="208"/>
      <c r="C55" s="259"/>
      <c r="D55" s="208"/>
      <c r="E55" s="259"/>
      <c r="F55" s="255"/>
      <c r="G55" s="255"/>
      <c r="H55" s="313"/>
      <c r="I55" s="259"/>
      <c r="J55" s="255"/>
      <c r="K55" s="255"/>
      <c r="L55" s="255"/>
      <c r="M55" s="255"/>
      <c r="N55" s="259"/>
      <c r="O55" s="259"/>
      <c r="P55" s="259"/>
      <c r="Q55" s="259"/>
      <c r="R55" s="337"/>
      <c r="S55" s="323"/>
      <c r="T55" s="210"/>
      <c r="U55" s="221"/>
      <c r="V55" s="210"/>
      <c r="W55" s="221"/>
      <c r="X55" s="229"/>
      <c r="Y55" s="212"/>
      <c r="Z55" s="229"/>
      <c r="AA55" s="229"/>
    </row>
    <row r="56" spans="1:27" ht="42.6" customHeight="1" thickBot="1">
      <c r="A56" s="259"/>
      <c r="B56" s="208"/>
      <c r="C56" s="259"/>
      <c r="D56" s="208"/>
      <c r="E56" s="259"/>
      <c r="F56" s="255"/>
      <c r="G56" s="255"/>
      <c r="H56" s="339"/>
      <c r="I56" s="259"/>
      <c r="J56" s="255"/>
      <c r="K56" s="255"/>
      <c r="L56" s="255"/>
      <c r="M56" s="255"/>
      <c r="N56" s="259"/>
      <c r="O56" s="259"/>
      <c r="P56" s="259"/>
      <c r="Q56" s="259"/>
      <c r="R56" s="337"/>
      <c r="S56" s="323"/>
      <c r="T56" s="210"/>
      <c r="U56" s="221"/>
      <c r="V56" s="210"/>
      <c r="W56" s="221"/>
      <c r="X56" s="205"/>
      <c r="Y56" s="213"/>
      <c r="Z56" s="205"/>
      <c r="AA56" s="205"/>
    </row>
    <row r="57" spans="1:27" ht="18" customHeight="1">
      <c r="A57" s="215">
        <v>27</v>
      </c>
      <c r="B57" s="207" t="s">
        <v>423</v>
      </c>
      <c r="C57" s="215" t="s">
        <v>439</v>
      </c>
      <c r="D57" s="207" t="s">
        <v>440</v>
      </c>
      <c r="E57" s="332" t="s">
        <v>441</v>
      </c>
      <c r="F57" s="330" t="s">
        <v>243</v>
      </c>
      <c r="G57" s="330" t="s">
        <v>227</v>
      </c>
      <c r="H57" s="334" t="s">
        <v>442</v>
      </c>
      <c r="I57" s="215" t="s">
        <v>443</v>
      </c>
      <c r="J57" s="330" t="s">
        <v>247</v>
      </c>
      <c r="K57" s="330" t="s">
        <v>227</v>
      </c>
      <c r="L57" s="330" t="s">
        <v>231</v>
      </c>
      <c r="M57" s="330" t="s">
        <v>248</v>
      </c>
      <c r="N57" s="259"/>
      <c r="O57" s="259"/>
      <c r="P57" s="259"/>
      <c r="Q57" s="259"/>
      <c r="R57" s="337"/>
      <c r="S57" s="323"/>
      <c r="T57" s="210" t="s">
        <v>637</v>
      </c>
      <c r="U57" s="221">
        <v>0</v>
      </c>
      <c r="V57" s="210" t="s">
        <v>694</v>
      </c>
      <c r="W57" s="221">
        <f>U57+0%</f>
        <v>0</v>
      </c>
      <c r="X57" s="204" t="s">
        <v>761</v>
      </c>
      <c r="Y57" s="206">
        <f>(W57+0%)</f>
        <v>0</v>
      </c>
      <c r="Z57" s="204" t="s">
        <v>793</v>
      </c>
      <c r="AA57" s="206">
        <v>1</v>
      </c>
    </row>
    <row r="58" spans="1:27" ht="74.400000000000006" customHeight="1">
      <c r="A58" s="216"/>
      <c r="B58" s="209"/>
      <c r="C58" s="216"/>
      <c r="D58" s="209"/>
      <c r="E58" s="333"/>
      <c r="F58" s="250"/>
      <c r="G58" s="250"/>
      <c r="H58" s="335"/>
      <c r="I58" s="216"/>
      <c r="J58" s="250"/>
      <c r="K58" s="250"/>
      <c r="L58" s="250"/>
      <c r="M58" s="250"/>
      <c r="N58" s="216"/>
      <c r="O58" s="216"/>
      <c r="P58" s="216"/>
      <c r="Q58" s="216"/>
      <c r="R58" s="338"/>
      <c r="S58" s="315"/>
      <c r="T58" s="210"/>
      <c r="U58" s="222"/>
      <c r="V58" s="210"/>
      <c r="W58" s="222"/>
      <c r="X58" s="205"/>
      <c r="Y58" s="205"/>
      <c r="Z58" s="205"/>
      <c r="AA58" s="205"/>
    </row>
    <row r="59" spans="1:27" ht="15" customHeight="1">
      <c r="A59" s="215">
        <v>28</v>
      </c>
      <c r="B59" s="207" t="s">
        <v>423</v>
      </c>
      <c r="C59" s="215" t="s">
        <v>444</v>
      </c>
      <c r="D59" s="207" t="s">
        <v>445</v>
      </c>
      <c r="E59" s="215" t="s">
        <v>446</v>
      </c>
      <c r="F59" s="330" t="s">
        <v>243</v>
      </c>
      <c r="G59" s="330" t="s">
        <v>244</v>
      </c>
      <c r="H59" s="340" t="s">
        <v>245</v>
      </c>
      <c r="I59" s="215" t="s">
        <v>447</v>
      </c>
      <c r="J59" s="330" t="s">
        <v>299</v>
      </c>
      <c r="K59" s="330" t="s">
        <v>244</v>
      </c>
      <c r="L59" s="343" t="s">
        <v>231</v>
      </c>
      <c r="M59" s="330" t="s">
        <v>248</v>
      </c>
      <c r="N59" s="215" t="s">
        <v>448</v>
      </c>
      <c r="O59" s="207" t="s">
        <v>449</v>
      </c>
      <c r="P59" s="207" t="s">
        <v>236</v>
      </c>
      <c r="Q59" s="207" t="s">
        <v>450</v>
      </c>
      <c r="R59" s="336" t="s">
        <v>405</v>
      </c>
      <c r="S59" s="314" t="s">
        <v>561</v>
      </c>
      <c r="T59" s="207" t="s">
        <v>562</v>
      </c>
      <c r="U59" s="247">
        <v>0.17</v>
      </c>
      <c r="V59" s="207" t="s">
        <v>762</v>
      </c>
      <c r="W59" s="247">
        <f>U59+33%</f>
        <v>0.5</v>
      </c>
      <c r="X59" s="198" t="s">
        <v>763</v>
      </c>
      <c r="Y59" s="201">
        <f>(W59+10%)</f>
        <v>0.6</v>
      </c>
      <c r="Z59" s="376" t="s">
        <v>763</v>
      </c>
      <c r="AA59" s="206">
        <v>1</v>
      </c>
    </row>
    <row r="60" spans="1:27" ht="18" customHeight="1">
      <c r="A60" s="259"/>
      <c r="B60" s="208"/>
      <c r="C60" s="259"/>
      <c r="D60" s="208"/>
      <c r="E60" s="259"/>
      <c r="F60" s="255"/>
      <c r="G60" s="255"/>
      <c r="H60" s="341"/>
      <c r="I60" s="259"/>
      <c r="J60" s="255"/>
      <c r="K60" s="255"/>
      <c r="L60" s="344"/>
      <c r="M60" s="255"/>
      <c r="N60" s="259"/>
      <c r="O60" s="259"/>
      <c r="P60" s="208"/>
      <c r="Q60" s="208"/>
      <c r="R60" s="337"/>
      <c r="S60" s="323"/>
      <c r="T60" s="208"/>
      <c r="U60" s="220"/>
      <c r="V60" s="208"/>
      <c r="W60" s="220"/>
      <c r="X60" s="199"/>
      <c r="Y60" s="202"/>
      <c r="Z60" s="377"/>
      <c r="AA60" s="229"/>
    </row>
    <row r="61" spans="1:27" ht="18" customHeight="1">
      <c r="A61" s="259"/>
      <c r="B61" s="208"/>
      <c r="C61" s="259"/>
      <c r="D61" s="208"/>
      <c r="E61" s="259"/>
      <c r="F61" s="255"/>
      <c r="G61" s="255"/>
      <c r="H61" s="341"/>
      <c r="I61" s="259"/>
      <c r="J61" s="255"/>
      <c r="K61" s="255"/>
      <c r="L61" s="344"/>
      <c r="M61" s="255"/>
      <c r="N61" s="259"/>
      <c r="O61" s="259"/>
      <c r="P61" s="208"/>
      <c r="Q61" s="208"/>
      <c r="R61" s="337"/>
      <c r="S61" s="323"/>
      <c r="T61" s="208"/>
      <c r="U61" s="220"/>
      <c r="V61" s="208"/>
      <c r="W61" s="220"/>
      <c r="X61" s="199"/>
      <c r="Y61" s="202"/>
      <c r="Z61" s="377"/>
      <c r="AA61" s="229"/>
    </row>
    <row r="62" spans="1:27" ht="30.75" customHeight="1">
      <c r="A62" s="216"/>
      <c r="B62" s="209"/>
      <c r="C62" s="216"/>
      <c r="D62" s="209"/>
      <c r="E62" s="216"/>
      <c r="F62" s="250"/>
      <c r="G62" s="250"/>
      <c r="H62" s="342"/>
      <c r="I62" s="216"/>
      <c r="J62" s="250"/>
      <c r="K62" s="250"/>
      <c r="L62" s="345"/>
      <c r="M62" s="250"/>
      <c r="N62" s="216"/>
      <c r="O62" s="122"/>
      <c r="P62" s="209"/>
      <c r="Q62" s="209"/>
      <c r="R62" s="338"/>
      <c r="S62" s="315"/>
      <c r="T62" s="209"/>
      <c r="U62" s="248"/>
      <c r="V62" s="209"/>
      <c r="W62" s="248"/>
      <c r="X62" s="200"/>
      <c r="Y62" s="203"/>
      <c r="Z62" s="378"/>
      <c r="AA62" s="205"/>
    </row>
    <row r="63" spans="1:27" ht="18" customHeight="1">
      <c r="A63" s="215">
        <v>29</v>
      </c>
      <c r="B63" s="207" t="s">
        <v>423</v>
      </c>
      <c r="C63" s="215" t="s">
        <v>451</v>
      </c>
      <c r="D63" s="207" t="s">
        <v>452</v>
      </c>
      <c r="E63" s="215" t="s">
        <v>453</v>
      </c>
      <c r="F63" s="330" t="s">
        <v>243</v>
      </c>
      <c r="G63" s="330" t="s">
        <v>244</v>
      </c>
      <c r="H63" s="340" t="s">
        <v>245</v>
      </c>
      <c r="I63" s="215" t="s">
        <v>454</v>
      </c>
      <c r="J63" s="330" t="s">
        <v>299</v>
      </c>
      <c r="K63" s="330" t="s">
        <v>244</v>
      </c>
      <c r="L63" s="343" t="s">
        <v>231</v>
      </c>
      <c r="M63" s="330" t="s">
        <v>248</v>
      </c>
      <c r="N63" s="207" t="s">
        <v>455</v>
      </c>
      <c r="O63" s="207" t="s">
        <v>456</v>
      </c>
      <c r="P63" s="207" t="s">
        <v>236</v>
      </c>
      <c r="Q63" s="207" t="s">
        <v>429</v>
      </c>
      <c r="R63" s="336" t="s">
        <v>405</v>
      </c>
      <c r="S63" s="238" t="s">
        <v>430</v>
      </c>
      <c r="T63" s="207" t="s">
        <v>563</v>
      </c>
      <c r="U63" s="247">
        <v>0.1</v>
      </c>
      <c r="V63" s="207" t="s">
        <v>655</v>
      </c>
      <c r="W63" s="247">
        <f>U63+25%</f>
        <v>0.35</v>
      </c>
      <c r="X63" s="207" t="s">
        <v>655</v>
      </c>
      <c r="Y63" s="201">
        <f>(W63+30%)</f>
        <v>0.64999999999999991</v>
      </c>
      <c r="Z63" s="198" t="s">
        <v>794</v>
      </c>
      <c r="AA63" s="201">
        <f>(Y63+30%)</f>
        <v>0.95</v>
      </c>
    </row>
    <row r="64" spans="1:27" ht="18" customHeight="1">
      <c r="A64" s="259"/>
      <c r="B64" s="208"/>
      <c r="C64" s="259"/>
      <c r="D64" s="208"/>
      <c r="E64" s="259"/>
      <c r="F64" s="255"/>
      <c r="G64" s="255"/>
      <c r="H64" s="341"/>
      <c r="I64" s="259"/>
      <c r="J64" s="255"/>
      <c r="K64" s="255"/>
      <c r="L64" s="344"/>
      <c r="M64" s="255"/>
      <c r="N64" s="208"/>
      <c r="O64" s="259"/>
      <c r="P64" s="259"/>
      <c r="Q64" s="259"/>
      <c r="R64" s="337"/>
      <c r="S64" s="306"/>
      <c r="T64" s="208"/>
      <c r="U64" s="220"/>
      <c r="V64" s="208"/>
      <c r="W64" s="220"/>
      <c r="X64" s="208"/>
      <c r="Y64" s="202"/>
      <c r="Z64" s="199"/>
      <c r="AA64" s="202"/>
    </row>
    <row r="65" spans="1:27" ht="70.95" customHeight="1" thickBot="1">
      <c r="A65" s="216"/>
      <c r="B65" s="209"/>
      <c r="C65" s="216"/>
      <c r="D65" s="209"/>
      <c r="E65" s="216"/>
      <c r="F65" s="250"/>
      <c r="G65" s="250"/>
      <c r="H65" s="342"/>
      <c r="I65" s="216"/>
      <c r="J65" s="250"/>
      <c r="K65" s="250"/>
      <c r="L65" s="345"/>
      <c r="M65" s="250"/>
      <c r="N65" s="209"/>
      <c r="O65" s="216"/>
      <c r="P65" s="216"/>
      <c r="Q65" s="216"/>
      <c r="R65" s="338"/>
      <c r="S65" s="239"/>
      <c r="T65" s="209"/>
      <c r="U65" s="248"/>
      <c r="V65" s="209"/>
      <c r="W65" s="248"/>
      <c r="X65" s="209"/>
      <c r="Y65" s="203"/>
      <c r="Z65" s="200"/>
      <c r="AA65" s="203"/>
    </row>
    <row r="66" spans="1:27" ht="18" customHeight="1">
      <c r="A66" s="215">
        <v>30</v>
      </c>
      <c r="B66" s="207" t="s">
        <v>423</v>
      </c>
      <c r="C66" s="215" t="s">
        <v>457</v>
      </c>
      <c r="D66" s="207" t="s">
        <v>458</v>
      </c>
      <c r="E66" s="215" t="s">
        <v>446</v>
      </c>
      <c r="F66" s="330" t="s">
        <v>243</v>
      </c>
      <c r="G66" s="330" t="s">
        <v>244</v>
      </c>
      <c r="H66" s="340" t="s">
        <v>245</v>
      </c>
      <c r="I66" s="215" t="s">
        <v>459</v>
      </c>
      <c r="J66" s="330" t="s">
        <v>247</v>
      </c>
      <c r="K66" s="330" t="s">
        <v>244</v>
      </c>
      <c r="L66" s="302" t="s">
        <v>228</v>
      </c>
      <c r="M66" s="330" t="s">
        <v>248</v>
      </c>
      <c r="N66" s="215" t="s">
        <v>460</v>
      </c>
      <c r="O66" s="215" t="s">
        <v>461</v>
      </c>
      <c r="P66" s="215" t="s">
        <v>236</v>
      </c>
      <c r="Q66" s="215" t="s">
        <v>462</v>
      </c>
      <c r="R66" s="336" t="s">
        <v>405</v>
      </c>
      <c r="S66" s="238" t="s">
        <v>463</v>
      </c>
      <c r="T66" s="210" t="s">
        <v>687</v>
      </c>
      <c r="U66" s="251">
        <v>0</v>
      </c>
      <c r="V66" s="210" t="s">
        <v>695</v>
      </c>
      <c r="W66" s="251">
        <f>U66+0%</f>
        <v>0</v>
      </c>
      <c r="X66" s="210" t="s">
        <v>800</v>
      </c>
      <c r="Y66" s="211">
        <f>(W66+0%)</f>
        <v>0</v>
      </c>
      <c r="Z66" s="379" t="s">
        <v>801</v>
      </c>
      <c r="AA66" s="380">
        <v>0.33329999999999999</v>
      </c>
    </row>
    <row r="67" spans="1:27" ht="18" customHeight="1">
      <c r="A67" s="259"/>
      <c r="B67" s="208"/>
      <c r="C67" s="259"/>
      <c r="D67" s="208"/>
      <c r="E67" s="259"/>
      <c r="F67" s="255"/>
      <c r="G67" s="255"/>
      <c r="H67" s="341"/>
      <c r="I67" s="259"/>
      <c r="J67" s="255"/>
      <c r="K67" s="255"/>
      <c r="L67" s="346"/>
      <c r="M67" s="255"/>
      <c r="N67" s="259"/>
      <c r="O67" s="259"/>
      <c r="P67" s="259"/>
      <c r="Q67" s="259"/>
      <c r="R67" s="337"/>
      <c r="S67" s="306"/>
      <c r="T67" s="210"/>
      <c r="U67" s="210"/>
      <c r="V67" s="210"/>
      <c r="W67" s="210"/>
      <c r="X67" s="210"/>
      <c r="Y67" s="212"/>
      <c r="Z67" s="379"/>
      <c r="AA67" s="381"/>
    </row>
    <row r="68" spans="1:27" ht="18" customHeight="1">
      <c r="A68" s="259"/>
      <c r="B68" s="208"/>
      <c r="C68" s="259"/>
      <c r="D68" s="208"/>
      <c r="E68" s="259"/>
      <c r="F68" s="255"/>
      <c r="G68" s="255"/>
      <c r="H68" s="341"/>
      <c r="I68" s="259"/>
      <c r="J68" s="255"/>
      <c r="K68" s="255"/>
      <c r="L68" s="346"/>
      <c r="M68" s="255"/>
      <c r="N68" s="259"/>
      <c r="O68" s="259"/>
      <c r="P68" s="259"/>
      <c r="Q68" s="259"/>
      <c r="R68" s="337"/>
      <c r="S68" s="306"/>
      <c r="T68" s="210"/>
      <c r="U68" s="210"/>
      <c r="V68" s="210"/>
      <c r="W68" s="210"/>
      <c r="X68" s="210"/>
      <c r="Y68" s="212"/>
      <c r="Z68" s="379"/>
      <c r="AA68" s="381"/>
    </row>
    <row r="69" spans="1:27" ht="33" customHeight="1" thickBot="1">
      <c r="A69" s="216"/>
      <c r="B69" s="209"/>
      <c r="C69" s="216"/>
      <c r="D69" s="209"/>
      <c r="E69" s="216"/>
      <c r="F69" s="250"/>
      <c r="G69" s="250"/>
      <c r="H69" s="342"/>
      <c r="I69" s="216"/>
      <c r="J69" s="250"/>
      <c r="K69" s="250"/>
      <c r="L69" s="347"/>
      <c r="M69" s="250"/>
      <c r="N69" s="216"/>
      <c r="O69" s="216"/>
      <c r="P69" s="216"/>
      <c r="Q69" s="216"/>
      <c r="R69" s="338"/>
      <c r="S69" s="239"/>
      <c r="T69" s="210"/>
      <c r="U69" s="210"/>
      <c r="V69" s="210"/>
      <c r="W69" s="210"/>
      <c r="X69" s="210"/>
      <c r="Y69" s="213"/>
      <c r="Z69" s="379"/>
      <c r="AA69" s="382"/>
    </row>
    <row r="70" spans="1:27" ht="18" customHeight="1">
      <c r="A70" s="215">
        <v>31</v>
      </c>
      <c r="B70" s="215" t="s">
        <v>464</v>
      </c>
      <c r="C70" s="215" t="s">
        <v>465</v>
      </c>
      <c r="D70" s="215" t="s">
        <v>466</v>
      </c>
      <c r="E70" s="215" t="s">
        <v>467</v>
      </c>
      <c r="F70" s="215" t="s">
        <v>243</v>
      </c>
      <c r="G70" s="215" t="s">
        <v>244</v>
      </c>
      <c r="H70" s="310" t="s">
        <v>245</v>
      </c>
      <c r="I70" s="215" t="s">
        <v>468</v>
      </c>
      <c r="J70" s="215" t="s">
        <v>247</v>
      </c>
      <c r="K70" s="215" t="s">
        <v>244</v>
      </c>
      <c r="L70" s="302" t="s">
        <v>228</v>
      </c>
      <c r="M70" s="215" t="s">
        <v>248</v>
      </c>
      <c r="N70" s="215" t="s">
        <v>469</v>
      </c>
      <c r="O70" s="215" t="s">
        <v>470</v>
      </c>
      <c r="P70" s="215" t="s">
        <v>236</v>
      </c>
      <c r="Q70" s="215" t="s">
        <v>471</v>
      </c>
      <c r="R70" s="207" t="s">
        <v>472</v>
      </c>
      <c r="S70" s="238" t="s">
        <v>473</v>
      </c>
      <c r="T70" s="207" t="s">
        <v>564</v>
      </c>
      <c r="U70" s="247">
        <v>0.25</v>
      </c>
      <c r="V70" s="207" t="s">
        <v>696</v>
      </c>
      <c r="W70" s="247">
        <f>U70+25%</f>
        <v>0.5</v>
      </c>
      <c r="X70" s="207" t="s">
        <v>767</v>
      </c>
      <c r="Y70" s="211">
        <f>( W70+25%)</f>
        <v>0.75</v>
      </c>
      <c r="Z70" s="225" t="s">
        <v>795</v>
      </c>
      <c r="AA70" s="206">
        <f>( Y70+25%)</f>
        <v>1</v>
      </c>
    </row>
    <row r="71" spans="1:27" ht="43.5" customHeight="1">
      <c r="A71" s="216"/>
      <c r="B71" s="216"/>
      <c r="C71" s="216"/>
      <c r="D71" s="216"/>
      <c r="E71" s="216"/>
      <c r="F71" s="216"/>
      <c r="G71" s="216"/>
      <c r="H71" s="312"/>
      <c r="I71" s="216"/>
      <c r="J71" s="216"/>
      <c r="K71" s="216"/>
      <c r="L71" s="346"/>
      <c r="M71" s="216"/>
      <c r="N71" s="216"/>
      <c r="O71" s="216"/>
      <c r="P71" s="216"/>
      <c r="Q71" s="216"/>
      <c r="R71" s="209"/>
      <c r="S71" s="239"/>
      <c r="T71" s="209"/>
      <c r="U71" s="248"/>
      <c r="V71" s="209"/>
      <c r="W71" s="248"/>
      <c r="X71" s="209"/>
      <c r="Y71" s="213"/>
      <c r="Z71" s="226"/>
      <c r="AA71" s="205"/>
    </row>
    <row r="72" spans="1:27" ht="18" customHeight="1">
      <c r="A72" s="215">
        <v>32</v>
      </c>
      <c r="B72" s="215" t="s">
        <v>464</v>
      </c>
      <c r="C72" s="215" t="s">
        <v>474</v>
      </c>
      <c r="D72" s="215" t="s">
        <v>475</v>
      </c>
      <c r="E72" s="215" t="s">
        <v>476</v>
      </c>
      <c r="F72" s="215" t="s">
        <v>243</v>
      </c>
      <c r="G72" s="215" t="s">
        <v>231</v>
      </c>
      <c r="H72" s="326" t="s">
        <v>231</v>
      </c>
      <c r="I72" s="215" t="s">
        <v>477</v>
      </c>
      <c r="J72" s="215" t="s">
        <v>299</v>
      </c>
      <c r="K72" s="215" t="s">
        <v>231</v>
      </c>
      <c r="L72" s="215" t="s">
        <v>232</v>
      </c>
      <c r="M72" s="215" t="s">
        <v>478</v>
      </c>
      <c r="N72" s="215" t="s">
        <v>479</v>
      </c>
      <c r="O72" s="215" t="s">
        <v>480</v>
      </c>
      <c r="P72" s="215" t="s">
        <v>236</v>
      </c>
      <c r="Q72" s="215" t="s">
        <v>481</v>
      </c>
      <c r="R72" s="207" t="s">
        <v>472</v>
      </c>
      <c r="S72" s="314" t="s">
        <v>482</v>
      </c>
      <c r="T72" s="207" t="s">
        <v>565</v>
      </c>
      <c r="U72" s="247">
        <v>0</v>
      </c>
      <c r="V72" s="207" t="s">
        <v>698</v>
      </c>
      <c r="W72" s="247">
        <f>0%+50%</f>
        <v>0.5</v>
      </c>
      <c r="X72" s="214" t="s">
        <v>764</v>
      </c>
      <c r="Y72" s="211">
        <f>(W72+25%)</f>
        <v>0.75</v>
      </c>
      <c r="Z72" s="227" t="s">
        <v>796</v>
      </c>
      <c r="AA72" s="211">
        <f>(Y72+25%)</f>
        <v>1</v>
      </c>
    </row>
    <row r="73" spans="1:27" ht="78.599999999999994" customHeight="1" thickBot="1">
      <c r="A73" s="216"/>
      <c r="B73" s="216"/>
      <c r="C73" s="216"/>
      <c r="D73" s="216"/>
      <c r="E73" s="216"/>
      <c r="F73" s="216"/>
      <c r="G73" s="216"/>
      <c r="H73" s="327"/>
      <c r="I73" s="216"/>
      <c r="J73" s="216"/>
      <c r="K73" s="216"/>
      <c r="L73" s="216"/>
      <c r="M73" s="216"/>
      <c r="N73" s="216"/>
      <c r="O73" s="216"/>
      <c r="P73" s="216"/>
      <c r="Q73" s="216"/>
      <c r="R73" s="209"/>
      <c r="S73" s="315"/>
      <c r="T73" s="209"/>
      <c r="U73" s="248"/>
      <c r="V73" s="209"/>
      <c r="W73" s="248"/>
      <c r="X73" s="213"/>
      <c r="Y73" s="213"/>
      <c r="Z73" s="228"/>
      <c r="AA73" s="213"/>
    </row>
    <row r="74" spans="1:27" ht="18" customHeight="1">
      <c r="A74" s="215">
        <v>33</v>
      </c>
      <c r="B74" s="215" t="s">
        <v>464</v>
      </c>
      <c r="C74" s="215" t="s">
        <v>474</v>
      </c>
      <c r="D74" s="215" t="s">
        <v>458</v>
      </c>
      <c r="E74" s="215" t="s">
        <v>483</v>
      </c>
      <c r="F74" s="215" t="s">
        <v>243</v>
      </c>
      <c r="G74" s="215" t="s">
        <v>227</v>
      </c>
      <c r="H74" s="302" t="s">
        <v>228</v>
      </c>
      <c r="I74" s="215" t="s">
        <v>484</v>
      </c>
      <c r="J74" s="215" t="s">
        <v>299</v>
      </c>
      <c r="K74" s="215" t="s">
        <v>227</v>
      </c>
      <c r="L74" s="215" t="s">
        <v>232</v>
      </c>
      <c r="M74" s="215" t="s">
        <v>248</v>
      </c>
      <c r="N74" s="215" t="s">
        <v>485</v>
      </c>
      <c r="O74" s="215" t="s">
        <v>486</v>
      </c>
      <c r="P74" s="215" t="s">
        <v>236</v>
      </c>
      <c r="Q74" s="215" t="s">
        <v>487</v>
      </c>
      <c r="R74" s="207" t="s">
        <v>472</v>
      </c>
      <c r="S74" s="314" t="s">
        <v>488</v>
      </c>
      <c r="T74" s="219" t="s">
        <v>566</v>
      </c>
      <c r="U74" s="247">
        <v>0.25</v>
      </c>
      <c r="V74" s="207" t="s">
        <v>699</v>
      </c>
      <c r="W74" s="247">
        <f>U74+25%</f>
        <v>0.5</v>
      </c>
      <c r="X74" s="207" t="s">
        <v>765</v>
      </c>
      <c r="Y74" s="211">
        <f>(W74+25%)</f>
        <v>0.75</v>
      </c>
      <c r="Z74" s="376" t="s">
        <v>797</v>
      </c>
      <c r="AA74" s="206">
        <f>(Y74+25%)</f>
        <v>1</v>
      </c>
    </row>
    <row r="75" spans="1:27" ht="62.4" customHeight="1">
      <c r="A75" s="216"/>
      <c r="B75" s="216"/>
      <c r="C75" s="216"/>
      <c r="D75" s="216"/>
      <c r="E75" s="216"/>
      <c r="F75" s="216"/>
      <c r="G75" s="216"/>
      <c r="H75" s="347"/>
      <c r="I75" s="216"/>
      <c r="J75" s="216"/>
      <c r="K75" s="216"/>
      <c r="L75" s="216"/>
      <c r="M75" s="216"/>
      <c r="N75" s="216"/>
      <c r="O75" s="216"/>
      <c r="P75" s="216"/>
      <c r="Q75" s="216"/>
      <c r="R75" s="209"/>
      <c r="S75" s="315"/>
      <c r="T75" s="248"/>
      <c r="U75" s="248"/>
      <c r="V75" s="209"/>
      <c r="W75" s="248"/>
      <c r="X75" s="209"/>
      <c r="Y75" s="213"/>
      <c r="Z75" s="378"/>
      <c r="AA75" s="205"/>
    </row>
    <row r="76" spans="1:27">
      <c r="A76" s="215">
        <v>34</v>
      </c>
      <c r="B76" s="215" t="s">
        <v>489</v>
      </c>
      <c r="C76" s="215" t="s">
        <v>490</v>
      </c>
      <c r="D76" s="215" t="s">
        <v>491</v>
      </c>
      <c r="E76" s="215" t="s">
        <v>492</v>
      </c>
      <c r="F76" s="215" t="s">
        <v>243</v>
      </c>
      <c r="G76" s="215" t="s">
        <v>231</v>
      </c>
      <c r="H76" s="326" t="s">
        <v>231</v>
      </c>
      <c r="I76" s="215" t="s">
        <v>493</v>
      </c>
      <c r="J76" s="215" t="s">
        <v>247</v>
      </c>
      <c r="K76" s="215" t="s">
        <v>231</v>
      </c>
      <c r="L76" s="215" t="s">
        <v>232</v>
      </c>
      <c r="M76" s="215" t="s">
        <v>248</v>
      </c>
      <c r="N76" s="215" t="s">
        <v>494</v>
      </c>
      <c r="O76" s="215" t="s">
        <v>495</v>
      </c>
      <c r="P76" s="215" t="s">
        <v>236</v>
      </c>
      <c r="Q76" s="215" t="s">
        <v>496</v>
      </c>
      <c r="R76" s="215" t="s">
        <v>497</v>
      </c>
      <c r="S76" s="238" t="s">
        <v>498</v>
      </c>
      <c r="T76" s="215" t="s">
        <v>567</v>
      </c>
      <c r="U76" s="249">
        <v>0.25</v>
      </c>
      <c r="V76" s="252" t="s">
        <v>626</v>
      </c>
      <c r="W76" s="249">
        <f>U76+25%</f>
        <v>0.5</v>
      </c>
      <c r="X76" s="230" t="s">
        <v>705</v>
      </c>
      <c r="Y76" s="231">
        <f>(W76+25%)</f>
        <v>0.75</v>
      </c>
      <c r="Z76" s="383" t="s">
        <v>798</v>
      </c>
      <c r="AA76" s="384">
        <f>(Y76+25%)</f>
        <v>1</v>
      </c>
    </row>
    <row r="77" spans="1:27">
      <c r="A77" s="259"/>
      <c r="B77" s="259"/>
      <c r="C77" s="259"/>
      <c r="D77" s="259"/>
      <c r="E77" s="259"/>
      <c r="F77" s="259"/>
      <c r="G77" s="259"/>
      <c r="H77" s="348"/>
      <c r="I77" s="259"/>
      <c r="J77" s="259"/>
      <c r="K77" s="259"/>
      <c r="L77" s="259"/>
      <c r="M77" s="259"/>
      <c r="N77" s="259"/>
      <c r="O77" s="259"/>
      <c r="P77" s="259"/>
      <c r="Q77" s="259"/>
      <c r="R77" s="259"/>
      <c r="S77" s="323"/>
      <c r="T77" s="259"/>
      <c r="U77" s="255"/>
      <c r="V77" s="253"/>
      <c r="W77" s="255"/>
      <c r="X77" s="230"/>
      <c r="Y77" s="232"/>
      <c r="Z77" s="383"/>
      <c r="AA77" s="385"/>
    </row>
    <row r="78" spans="1:27">
      <c r="A78" s="259"/>
      <c r="B78" s="259"/>
      <c r="C78" s="259"/>
      <c r="D78" s="259"/>
      <c r="E78" s="259"/>
      <c r="F78" s="259"/>
      <c r="G78" s="259"/>
      <c r="H78" s="348"/>
      <c r="I78" s="259"/>
      <c r="J78" s="259"/>
      <c r="K78" s="259"/>
      <c r="L78" s="259"/>
      <c r="M78" s="259"/>
      <c r="N78" s="259"/>
      <c r="O78" s="259"/>
      <c r="P78" s="259"/>
      <c r="Q78" s="259"/>
      <c r="R78" s="259"/>
      <c r="S78" s="323"/>
      <c r="T78" s="259"/>
      <c r="U78" s="255"/>
      <c r="V78" s="253"/>
      <c r="W78" s="255"/>
      <c r="X78" s="230"/>
      <c r="Y78" s="232"/>
      <c r="Z78" s="383"/>
      <c r="AA78" s="385"/>
    </row>
    <row r="79" spans="1:27" ht="23.25" customHeight="1">
      <c r="A79" s="216"/>
      <c r="B79" s="216"/>
      <c r="C79" s="216"/>
      <c r="D79" s="216"/>
      <c r="E79" s="216"/>
      <c r="F79" s="216"/>
      <c r="G79" s="216"/>
      <c r="H79" s="327"/>
      <c r="I79" s="216"/>
      <c r="J79" s="216"/>
      <c r="K79" s="216"/>
      <c r="L79" s="216"/>
      <c r="M79" s="216"/>
      <c r="N79" s="216"/>
      <c r="O79" s="216"/>
      <c r="P79" s="216"/>
      <c r="Q79" s="216"/>
      <c r="R79" s="216"/>
      <c r="S79" s="315"/>
      <c r="T79" s="216"/>
      <c r="U79" s="250"/>
      <c r="V79" s="254"/>
      <c r="W79" s="250"/>
      <c r="X79" s="230"/>
      <c r="Y79" s="233"/>
      <c r="Z79" s="383"/>
      <c r="AA79" s="386"/>
    </row>
    <row r="80" spans="1:27">
      <c r="A80" s="215">
        <v>35</v>
      </c>
      <c r="B80" s="215" t="s">
        <v>489</v>
      </c>
      <c r="C80" s="215" t="s">
        <v>499</v>
      </c>
      <c r="D80" s="215" t="s">
        <v>500</v>
      </c>
      <c r="E80" s="215" t="s">
        <v>501</v>
      </c>
      <c r="F80" s="215" t="s">
        <v>230</v>
      </c>
      <c r="G80" s="215" t="s">
        <v>231</v>
      </c>
      <c r="H80" s="215" t="s">
        <v>232</v>
      </c>
      <c r="I80" s="215" t="s">
        <v>502</v>
      </c>
      <c r="J80" s="215" t="s">
        <v>299</v>
      </c>
      <c r="K80" s="215" t="s">
        <v>231</v>
      </c>
      <c r="L80" s="215" t="s">
        <v>232</v>
      </c>
      <c r="M80" s="215" t="s">
        <v>248</v>
      </c>
      <c r="N80" s="215" t="s">
        <v>503</v>
      </c>
      <c r="O80" s="215" t="s">
        <v>504</v>
      </c>
      <c r="P80" s="215" t="s">
        <v>236</v>
      </c>
      <c r="Q80" s="215" t="s">
        <v>505</v>
      </c>
      <c r="R80" s="215" t="s">
        <v>497</v>
      </c>
      <c r="S80" s="314" t="s">
        <v>506</v>
      </c>
      <c r="T80" s="215" t="s">
        <v>568</v>
      </c>
      <c r="U80" s="249">
        <v>0.25</v>
      </c>
      <c r="V80" s="252" t="s">
        <v>625</v>
      </c>
      <c r="W80" s="249">
        <f>U80+25%</f>
        <v>0.5</v>
      </c>
      <c r="X80" s="234" t="s">
        <v>625</v>
      </c>
      <c r="Y80" s="237">
        <f>(W80+25%)</f>
        <v>0.75</v>
      </c>
      <c r="Z80" s="387" t="s">
        <v>625</v>
      </c>
      <c r="AA80" s="390">
        <v>0.75</v>
      </c>
    </row>
    <row r="81" spans="1:40">
      <c r="A81" s="259"/>
      <c r="B81" s="259"/>
      <c r="C81" s="259"/>
      <c r="D81" s="259"/>
      <c r="E81" s="259"/>
      <c r="F81" s="259"/>
      <c r="G81" s="259"/>
      <c r="H81" s="259"/>
      <c r="I81" s="259"/>
      <c r="J81" s="259"/>
      <c r="K81" s="259"/>
      <c r="L81" s="259"/>
      <c r="M81" s="259"/>
      <c r="N81" s="259"/>
      <c r="O81" s="259"/>
      <c r="P81" s="259"/>
      <c r="Q81" s="259"/>
      <c r="R81" s="259"/>
      <c r="S81" s="323"/>
      <c r="T81" s="259"/>
      <c r="U81" s="255"/>
      <c r="V81" s="253"/>
      <c r="W81" s="255"/>
      <c r="X81" s="235"/>
      <c r="Y81" s="232"/>
      <c r="Z81" s="388"/>
      <c r="AA81" s="385"/>
    </row>
    <row r="82" spans="1:40" ht="44.25" customHeight="1">
      <c r="A82" s="216"/>
      <c r="B82" s="216"/>
      <c r="C82" s="216"/>
      <c r="D82" s="216"/>
      <c r="E82" s="216"/>
      <c r="F82" s="216"/>
      <c r="G82" s="216"/>
      <c r="H82" s="216"/>
      <c r="I82" s="216"/>
      <c r="J82" s="216"/>
      <c r="K82" s="216"/>
      <c r="L82" s="216"/>
      <c r="M82" s="216"/>
      <c r="N82" s="216"/>
      <c r="O82" s="216"/>
      <c r="P82" s="216"/>
      <c r="Q82" s="216"/>
      <c r="R82" s="216"/>
      <c r="S82" s="315"/>
      <c r="T82" s="216"/>
      <c r="U82" s="250"/>
      <c r="V82" s="254"/>
      <c r="W82" s="250"/>
      <c r="X82" s="236"/>
      <c r="Y82" s="233"/>
      <c r="Z82" s="389"/>
      <c r="AA82" s="386"/>
    </row>
    <row r="83" spans="1:40" ht="45.75" customHeight="1" thickBot="1">
      <c r="A83" s="67">
        <v>36</v>
      </c>
      <c r="B83" s="67" t="s">
        <v>507</v>
      </c>
      <c r="C83" s="67" t="s">
        <v>508</v>
      </c>
      <c r="D83" s="67" t="s">
        <v>224</v>
      </c>
      <c r="E83" s="67" t="s">
        <v>509</v>
      </c>
      <c r="F83" s="67" t="s">
        <v>243</v>
      </c>
      <c r="G83" s="67" t="s">
        <v>413</v>
      </c>
      <c r="H83" s="94" t="s">
        <v>231</v>
      </c>
      <c r="I83" s="67" t="s">
        <v>510</v>
      </c>
      <c r="J83" s="67" t="s">
        <v>243</v>
      </c>
      <c r="K83" s="67" t="s">
        <v>231</v>
      </c>
      <c r="L83" s="67" t="s">
        <v>231</v>
      </c>
      <c r="M83" s="67" t="s">
        <v>248</v>
      </c>
      <c r="N83" s="67" t="s">
        <v>511</v>
      </c>
      <c r="O83" s="67" t="s">
        <v>512</v>
      </c>
      <c r="P83" s="67" t="s">
        <v>236</v>
      </c>
      <c r="Q83" s="67" t="s">
        <v>513</v>
      </c>
      <c r="R83" s="67" t="s">
        <v>514</v>
      </c>
      <c r="S83" s="89" t="s">
        <v>515</v>
      </c>
      <c r="T83" s="67" t="s">
        <v>569</v>
      </c>
      <c r="U83" s="101">
        <v>1</v>
      </c>
      <c r="V83" s="67" t="s">
        <v>656</v>
      </c>
      <c r="W83" s="101">
        <f>U83+0%</f>
        <v>1</v>
      </c>
      <c r="X83" s="67" t="s">
        <v>656</v>
      </c>
      <c r="Y83" s="142">
        <f>(W83+0%)</f>
        <v>1</v>
      </c>
      <c r="Z83" s="155" t="s">
        <v>656</v>
      </c>
      <c r="AA83" s="156">
        <f>(Y83+0%)</f>
        <v>1</v>
      </c>
    </row>
    <row r="84" spans="1:40">
      <c r="A84" s="215">
        <v>37</v>
      </c>
      <c r="B84" s="215" t="s">
        <v>516</v>
      </c>
      <c r="C84" s="215" t="s">
        <v>517</v>
      </c>
      <c r="D84" s="215" t="s">
        <v>518</v>
      </c>
      <c r="E84" s="215" t="s">
        <v>519</v>
      </c>
      <c r="F84" s="215" t="s">
        <v>243</v>
      </c>
      <c r="G84" s="215" t="s">
        <v>227</v>
      </c>
      <c r="H84" s="302" t="s">
        <v>228</v>
      </c>
      <c r="I84" s="215" t="s">
        <v>520</v>
      </c>
      <c r="J84" s="215" t="s">
        <v>243</v>
      </c>
      <c r="K84" s="215" t="s">
        <v>231</v>
      </c>
      <c r="L84" s="215" t="s">
        <v>231</v>
      </c>
      <c r="M84" s="215" t="s">
        <v>248</v>
      </c>
      <c r="N84" s="215" t="s">
        <v>521</v>
      </c>
      <c r="O84" s="215" t="s">
        <v>522</v>
      </c>
      <c r="P84" s="215" t="s">
        <v>236</v>
      </c>
      <c r="Q84" s="215" t="s">
        <v>523</v>
      </c>
      <c r="R84" s="215" t="s">
        <v>524</v>
      </c>
      <c r="S84" s="314" t="s">
        <v>570</v>
      </c>
      <c r="T84" s="215" t="s">
        <v>571</v>
      </c>
      <c r="U84" s="249">
        <v>0.1</v>
      </c>
      <c r="V84" s="215" t="s">
        <v>657</v>
      </c>
      <c r="W84" s="249">
        <f>U84+25%</f>
        <v>0.35</v>
      </c>
      <c r="X84" s="215" t="s">
        <v>657</v>
      </c>
      <c r="Y84" s="217">
        <f>(W84+25%)</f>
        <v>0.6</v>
      </c>
      <c r="Z84" s="391" t="s">
        <v>657</v>
      </c>
      <c r="AA84" s="393">
        <v>1</v>
      </c>
    </row>
    <row r="85" spans="1:40" ht="40.5" customHeight="1" thickBot="1">
      <c r="A85" s="216"/>
      <c r="B85" s="216"/>
      <c r="C85" s="216"/>
      <c r="D85" s="216"/>
      <c r="E85" s="216"/>
      <c r="F85" s="216"/>
      <c r="G85" s="216"/>
      <c r="H85" s="303"/>
      <c r="I85" s="216"/>
      <c r="J85" s="216"/>
      <c r="K85" s="216"/>
      <c r="L85" s="216"/>
      <c r="M85" s="216"/>
      <c r="N85" s="216"/>
      <c r="O85" s="216"/>
      <c r="P85" s="216"/>
      <c r="Q85" s="216"/>
      <c r="R85" s="216"/>
      <c r="S85" s="315"/>
      <c r="T85" s="216"/>
      <c r="U85" s="250"/>
      <c r="V85" s="216"/>
      <c r="W85" s="250"/>
      <c r="X85" s="216"/>
      <c r="Y85" s="218"/>
      <c r="Z85" s="392"/>
      <c r="AA85" s="394"/>
    </row>
    <row r="86" spans="1:40" ht="14.4" customHeight="1">
      <c r="A86" s="215">
        <v>38</v>
      </c>
      <c r="B86" s="215" t="s">
        <v>516</v>
      </c>
      <c r="C86" s="215" t="s">
        <v>525</v>
      </c>
      <c r="D86" s="215" t="s">
        <v>526</v>
      </c>
      <c r="E86" s="215" t="s">
        <v>527</v>
      </c>
      <c r="F86" s="215" t="s">
        <v>243</v>
      </c>
      <c r="G86" s="215" t="s">
        <v>227</v>
      </c>
      <c r="H86" s="302" t="s">
        <v>228</v>
      </c>
      <c r="I86" s="215" t="s">
        <v>528</v>
      </c>
      <c r="J86" s="215" t="s">
        <v>243</v>
      </c>
      <c r="K86" s="215" t="s">
        <v>231</v>
      </c>
      <c r="L86" s="215" t="s">
        <v>231</v>
      </c>
      <c r="M86" s="215" t="s">
        <v>248</v>
      </c>
      <c r="N86" s="215" t="s">
        <v>529</v>
      </c>
      <c r="O86" s="215" t="s">
        <v>530</v>
      </c>
      <c r="P86" s="215" t="s">
        <v>236</v>
      </c>
      <c r="Q86" s="215" t="s">
        <v>531</v>
      </c>
      <c r="R86" s="215" t="s">
        <v>524</v>
      </c>
      <c r="S86" s="314" t="s">
        <v>532</v>
      </c>
      <c r="T86" s="219" t="s">
        <v>572</v>
      </c>
      <c r="U86" s="247">
        <v>0.1</v>
      </c>
      <c r="V86" s="219" t="s">
        <v>697</v>
      </c>
      <c r="W86" s="247">
        <v>0.1</v>
      </c>
      <c r="X86" s="219" t="s">
        <v>757</v>
      </c>
      <c r="Y86" s="221">
        <f>(W86+25%)</f>
        <v>0.35</v>
      </c>
      <c r="Z86" s="395" t="s">
        <v>799</v>
      </c>
      <c r="AA86" s="397">
        <f>(Y86+45%)</f>
        <v>0.8</v>
      </c>
    </row>
    <row r="87" spans="1:40" ht="30.75" customHeight="1" thickBot="1">
      <c r="A87" s="259"/>
      <c r="B87" s="259"/>
      <c r="C87" s="259"/>
      <c r="D87" s="259"/>
      <c r="E87" s="259"/>
      <c r="F87" s="259"/>
      <c r="G87" s="259"/>
      <c r="H87" s="313"/>
      <c r="I87" s="259"/>
      <c r="J87" s="259"/>
      <c r="K87" s="259"/>
      <c r="L87" s="259"/>
      <c r="M87" s="259"/>
      <c r="N87" s="259"/>
      <c r="O87" s="259"/>
      <c r="P87" s="259"/>
      <c r="Q87" s="259"/>
      <c r="R87" s="259"/>
      <c r="S87" s="323"/>
      <c r="T87" s="220"/>
      <c r="U87" s="220"/>
      <c r="V87" s="220"/>
      <c r="W87" s="220"/>
      <c r="X87" s="220"/>
      <c r="Y87" s="222"/>
      <c r="Z87" s="396"/>
      <c r="AA87" s="398"/>
    </row>
    <row r="88" spans="1:40" s="75" customFormat="1" ht="21.6" thickBot="1">
      <c r="A88" s="103"/>
      <c r="B88" s="104"/>
      <c r="C88" s="104"/>
      <c r="D88" s="104"/>
      <c r="E88" s="104"/>
      <c r="F88" s="105"/>
      <c r="G88" s="104"/>
      <c r="H88" s="104"/>
      <c r="I88" s="104"/>
      <c r="J88" s="104"/>
      <c r="K88" s="104"/>
      <c r="L88" s="104"/>
      <c r="M88" s="104"/>
      <c r="N88" s="106"/>
      <c r="O88" s="106"/>
      <c r="P88" s="104"/>
      <c r="Q88" s="107"/>
      <c r="R88" s="108"/>
      <c r="S88" s="109"/>
      <c r="T88" s="111" t="s">
        <v>573</v>
      </c>
      <c r="U88" s="145">
        <f>+AVERAGE(U10:U87)</f>
        <v>0.19052631578947365</v>
      </c>
      <c r="V88" s="146" t="s">
        <v>573</v>
      </c>
      <c r="W88" s="145">
        <f>+AVERAGE(W10:W87)</f>
        <v>0.3889473684210526</v>
      </c>
      <c r="X88" s="146" t="s">
        <v>573</v>
      </c>
      <c r="Y88" s="157">
        <f>+AVERAGE(Y10:Y87)</f>
        <v>0.65526315789473688</v>
      </c>
      <c r="Z88" s="158"/>
      <c r="AA88" s="157">
        <f>+AVERAGE(AA10:AA87)</f>
        <v>0.96192894736842083</v>
      </c>
    </row>
    <row r="89" spans="1:40">
      <c r="A89" s="8"/>
      <c r="B89" s="8"/>
      <c r="C89" s="8"/>
      <c r="D89" s="8"/>
      <c r="E89" s="8"/>
      <c r="F89" s="9"/>
      <c r="G89" s="8"/>
      <c r="H89" s="8"/>
      <c r="I89" s="8"/>
      <c r="J89" s="8"/>
      <c r="K89" s="8"/>
      <c r="L89" s="8"/>
      <c r="M89" s="8"/>
      <c r="N89" s="10"/>
      <c r="O89" s="10"/>
      <c r="P89" s="8"/>
      <c r="Q89" s="11"/>
      <c r="R89" s="8"/>
      <c r="S89" s="12"/>
      <c r="U89" s="39"/>
    </row>
    <row r="90" spans="1:40" ht="87" customHeight="1">
      <c r="Z90" s="33" t="s">
        <v>616</v>
      </c>
      <c r="AA90" s="34" t="s">
        <v>617</v>
      </c>
      <c r="AB90" s="34" t="s">
        <v>700</v>
      </c>
      <c r="AD90" s="113" t="s">
        <v>616</v>
      </c>
      <c r="AE90" s="114" t="s">
        <v>617</v>
      </c>
      <c r="AF90" s="114" t="s">
        <v>701</v>
      </c>
      <c r="AH90" s="135" t="s">
        <v>616</v>
      </c>
      <c r="AI90" s="136" t="s">
        <v>617</v>
      </c>
      <c r="AJ90" s="136" t="s">
        <v>740</v>
      </c>
      <c r="AL90" s="167" t="s">
        <v>616</v>
      </c>
      <c r="AM90" s="168" t="s">
        <v>617</v>
      </c>
      <c r="AN90" s="168" t="s">
        <v>825</v>
      </c>
    </row>
    <row r="91" spans="1:40" ht="34.799999999999997">
      <c r="Z91" s="32">
        <v>1</v>
      </c>
      <c r="AA91" s="35" t="s">
        <v>620</v>
      </c>
      <c r="AB91" s="37">
        <v>0.42499999999999999</v>
      </c>
      <c r="AD91" s="32">
        <v>1</v>
      </c>
      <c r="AE91" s="35" t="s">
        <v>620</v>
      </c>
      <c r="AF91" s="37">
        <f>(40%+66%)/2</f>
        <v>0.53</v>
      </c>
      <c r="AH91" s="32">
        <v>1</v>
      </c>
      <c r="AI91" s="35" t="s">
        <v>620</v>
      </c>
      <c r="AJ91" s="37">
        <f>(66%+86%)/2</f>
        <v>0.76</v>
      </c>
      <c r="AL91" s="32">
        <v>1</v>
      </c>
      <c r="AM91" s="35" t="s">
        <v>620</v>
      </c>
      <c r="AN91" s="37">
        <f>(96%+100%)/2</f>
        <v>0.98</v>
      </c>
    </row>
    <row r="92" spans="1:40" ht="34.799999999999997">
      <c r="Z92" s="32">
        <v>2</v>
      </c>
      <c r="AA92" s="32" t="s">
        <v>618</v>
      </c>
      <c r="AB92" s="38">
        <f>'RACIONALIZACION DE TRAMITES '!J10</f>
        <v>0.33750000000000002</v>
      </c>
      <c r="AD92" s="32">
        <v>2</v>
      </c>
      <c r="AE92" s="32" t="s">
        <v>618</v>
      </c>
      <c r="AF92" s="38">
        <v>0.43</v>
      </c>
      <c r="AH92" s="32">
        <v>2</v>
      </c>
      <c r="AI92" s="32" t="s">
        <v>618</v>
      </c>
      <c r="AJ92" s="38">
        <f>'RACIONALIZACION DE TRAMITES '!N10</f>
        <v>0.6875</v>
      </c>
      <c r="AL92" s="32">
        <v>2</v>
      </c>
      <c r="AM92" s="35" t="s">
        <v>618</v>
      </c>
      <c r="AN92" s="38">
        <f>'RACIONALIZACION DE TRAMITES '!P10</f>
        <v>0.96250000000000002</v>
      </c>
    </row>
    <row r="93" spans="1:40" ht="17.399999999999999">
      <c r="Z93" s="32">
        <v>3</v>
      </c>
      <c r="AA93" s="32" t="s">
        <v>619</v>
      </c>
      <c r="AB93" s="36">
        <v>0.08</v>
      </c>
      <c r="AD93" s="32">
        <v>3</v>
      </c>
      <c r="AE93" s="32" t="s">
        <v>619</v>
      </c>
      <c r="AF93" s="36">
        <v>0.17</v>
      </c>
      <c r="AH93" s="32">
        <v>3</v>
      </c>
      <c r="AI93" s="32" t="s">
        <v>619</v>
      </c>
      <c r="AJ93" s="36">
        <f>'RENDICION DE CUENTAS '!N40</f>
        <v>0.65</v>
      </c>
      <c r="AL93" s="32">
        <v>3</v>
      </c>
      <c r="AM93" s="32" t="s">
        <v>619</v>
      </c>
      <c r="AN93" s="36">
        <v>0.82</v>
      </c>
    </row>
    <row r="94" spans="1:40" ht="34.799999999999997">
      <c r="Z94" s="32">
        <v>4</v>
      </c>
      <c r="AA94" s="35" t="s">
        <v>621</v>
      </c>
      <c r="AB94" s="36">
        <v>0.15</v>
      </c>
      <c r="AD94" s="32">
        <v>4</v>
      </c>
      <c r="AE94" s="35" t="s">
        <v>621</v>
      </c>
      <c r="AF94" s="36">
        <v>0.44</v>
      </c>
      <c r="AH94" s="32">
        <v>4</v>
      </c>
      <c r="AI94" s="35" t="s">
        <v>621</v>
      </c>
      <c r="AJ94" s="36">
        <f>'MECANISMOS PARA MEJORAR LA ATEN'!N18</f>
        <v>0.75</v>
      </c>
      <c r="AL94" s="32">
        <v>4</v>
      </c>
      <c r="AM94" s="35" t="s">
        <v>621</v>
      </c>
      <c r="AN94" s="36">
        <v>1</v>
      </c>
    </row>
    <row r="95" spans="1:40" ht="34.799999999999997">
      <c r="Z95" s="32">
        <v>5</v>
      </c>
      <c r="AA95" s="35" t="s">
        <v>622</v>
      </c>
      <c r="AB95" s="36">
        <v>0.25</v>
      </c>
      <c r="AD95" s="32">
        <v>5</v>
      </c>
      <c r="AE95" s="35" t="s">
        <v>622</v>
      </c>
      <c r="AF95" s="36">
        <v>0.51</v>
      </c>
      <c r="AH95" s="32">
        <v>5</v>
      </c>
      <c r="AI95" s="35" t="s">
        <v>622</v>
      </c>
      <c r="AJ95" s="36">
        <f>'TRANSPARENCIA Y ACCESO A LA INF'!N14</f>
        <v>0.69375000000000009</v>
      </c>
      <c r="AL95" s="32">
        <v>5</v>
      </c>
      <c r="AM95" s="35" t="s">
        <v>622</v>
      </c>
      <c r="AN95" s="36">
        <v>0.9</v>
      </c>
    </row>
    <row r="96" spans="1:40" ht="17.399999999999999">
      <c r="Z96" s="32">
        <v>6</v>
      </c>
      <c r="AA96" s="32" t="s">
        <v>623</v>
      </c>
      <c r="AB96" s="36">
        <v>0.3</v>
      </c>
      <c r="AD96" s="32">
        <v>6</v>
      </c>
      <c r="AE96" s="32" t="s">
        <v>623</v>
      </c>
      <c r="AF96" s="36">
        <v>0.44</v>
      </c>
      <c r="AH96" s="32">
        <v>6</v>
      </c>
      <c r="AI96" s="32" t="s">
        <v>623</v>
      </c>
      <c r="AJ96" s="36">
        <f>'INICIATIVAS ADICIONALES'!M9</f>
        <v>0.64333333333333342</v>
      </c>
      <c r="AL96" s="32">
        <v>6</v>
      </c>
      <c r="AM96" s="32" t="s">
        <v>623</v>
      </c>
      <c r="AN96" s="36">
        <v>1</v>
      </c>
    </row>
    <row r="97" spans="26:40" ht="21" customHeight="1">
      <c r="Z97" s="223" t="s">
        <v>573</v>
      </c>
      <c r="AA97" s="224"/>
      <c r="AB97" s="40">
        <f>SUM(AB91:AB96)/6</f>
        <v>0.25708333333333333</v>
      </c>
      <c r="AD97" s="354" t="s">
        <v>573</v>
      </c>
      <c r="AE97" s="355"/>
      <c r="AF97" s="115">
        <f>SUM(AF91:AF96)/6</f>
        <v>0.42</v>
      </c>
      <c r="AH97" s="196" t="s">
        <v>573</v>
      </c>
      <c r="AI97" s="197"/>
      <c r="AJ97" s="137">
        <f>SUM(AJ91:AJ96)/6</f>
        <v>0.69743055555555555</v>
      </c>
      <c r="AL97" s="175" t="s">
        <v>573</v>
      </c>
      <c r="AM97" s="176"/>
      <c r="AN97" s="169">
        <f>SUM(AN91:AN96)/6</f>
        <v>0.94374999999999998</v>
      </c>
    </row>
  </sheetData>
  <mergeCells count="733">
    <mergeCell ref="Z86:Z87"/>
    <mergeCell ref="AA86:AA87"/>
    <mergeCell ref="Z66:Z69"/>
    <mergeCell ref="AA66:AA69"/>
    <mergeCell ref="Z74:Z75"/>
    <mergeCell ref="AA74:AA75"/>
    <mergeCell ref="Z76:Z79"/>
    <mergeCell ref="AA76:AA79"/>
    <mergeCell ref="Z80:Z82"/>
    <mergeCell ref="AA80:AA82"/>
    <mergeCell ref="Z84:Z85"/>
    <mergeCell ref="AA84:AA85"/>
    <mergeCell ref="Z37:Z38"/>
    <mergeCell ref="AA37:AA38"/>
    <mergeCell ref="Z39:Z40"/>
    <mergeCell ref="AA39:AA40"/>
    <mergeCell ref="AA41:AA42"/>
    <mergeCell ref="Z49:Z50"/>
    <mergeCell ref="AA49:AA50"/>
    <mergeCell ref="Z51:Z52"/>
    <mergeCell ref="AA51:AA52"/>
    <mergeCell ref="Z22:Z23"/>
    <mergeCell ref="AA22:AA23"/>
    <mergeCell ref="Z25:Z27"/>
    <mergeCell ref="AA25:AA27"/>
    <mergeCell ref="Z28:Z29"/>
    <mergeCell ref="AA28:AA29"/>
    <mergeCell ref="Z33:Z34"/>
    <mergeCell ref="AA33:AA34"/>
    <mergeCell ref="Z35:Z36"/>
    <mergeCell ref="AA35:AA36"/>
    <mergeCell ref="Z7:Z9"/>
    <mergeCell ref="AA7:AA9"/>
    <mergeCell ref="Z10:Z11"/>
    <mergeCell ref="AA10:AA11"/>
    <mergeCell ref="Z12:Z15"/>
    <mergeCell ref="AA12:AA15"/>
    <mergeCell ref="Z16:Z17"/>
    <mergeCell ref="AA16:AA17"/>
    <mergeCell ref="Z19:Z21"/>
    <mergeCell ref="AA19:AA21"/>
    <mergeCell ref="Y19:Y21"/>
    <mergeCell ref="X22:X23"/>
    <mergeCell ref="Y22:Y23"/>
    <mergeCell ref="X7:X9"/>
    <mergeCell ref="Y7:Y9"/>
    <mergeCell ref="X10:X11"/>
    <mergeCell ref="Y10:Y11"/>
    <mergeCell ref="X12:X15"/>
    <mergeCell ref="Y12:Y15"/>
    <mergeCell ref="X16:X17"/>
    <mergeCell ref="Y16:Y17"/>
    <mergeCell ref="U7:U9"/>
    <mergeCell ref="T5:W5"/>
    <mergeCell ref="AD97:AE97"/>
    <mergeCell ref="T10:T11"/>
    <mergeCell ref="T12:T15"/>
    <mergeCell ref="U12:U15"/>
    <mergeCell ref="T16:T17"/>
    <mergeCell ref="U16:U17"/>
    <mergeCell ref="T19:T21"/>
    <mergeCell ref="U19:U21"/>
    <mergeCell ref="T22:T23"/>
    <mergeCell ref="U22:U23"/>
    <mergeCell ref="U10:U11"/>
    <mergeCell ref="U25:U27"/>
    <mergeCell ref="T28:T29"/>
    <mergeCell ref="U28:U29"/>
    <mergeCell ref="T33:T34"/>
    <mergeCell ref="U33:U34"/>
    <mergeCell ref="T35:T36"/>
    <mergeCell ref="U35:U36"/>
    <mergeCell ref="T37:T38"/>
    <mergeCell ref="U37:U38"/>
    <mergeCell ref="T25:T27"/>
    <mergeCell ref="X19:X21"/>
    <mergeCell ref="P86:P87"/>
    <mergeCell ref="Q86:Q87"/>
    <mergeCell ref="R86:R87"/>
    <mergeCell ref="S86:S87"/>
    <mergeCell ref="J86:J87"/>
    <mergeCell ref="K86:K87"/>
    <mergeCell ref="L86:L87"/>
    <mergeCell ref="M86:M87"/>
    <mergeCell ref="N86:N87"/>
    <mergeCell ref="O86:O87"/>
    <mergeCell ref="R80:R82"/>
    <mergeCell ref="S80:S82"/>
    <mergeCell ref="M80:M82"/>
    <mergeCell ref="N80:N82"/>
    <mergeCell ref="O80:O82"/>
    <mergeCell ref="S84:S85"/>
    <mergeCell ref="M84:M85"/>
    <mergeCell ref="N84:N85"/>
    <mergeCell ref="O84:O85"/>
    <mergeCell ref="P84:P85"/>
    <mergeCell ref="Q84:Q85"/>
    <mergeCell ref="R84:R85"/>
    <mergeCell ref="A86:A87"/>
    <mergeCell ref="B86:B87"/>
    <mergeCell ref="C86:C87"/>
    <mergeCell ref="D86:D87"/>
    <mergeCell ref="E86:E87"/>
    <mergeCell ref="F86:F87"/>
    <mergeCell ref="G86:G87"/>
    <mergeCell ref="H86:H87"/>
    <mergeCell ref="I86:I87"/>
    <mergeCell ref="A84:A85"/>
    <mergeCell ref="B84:B85"/>
    <mergeCell ref="C84:C85"/>
    <mergeCell ref="D84:D85"/>
    <mergeCell ref="E84:E85"/>
    <mergeCell ref="F84:F85"/>
    <mergeCell ref="J80:J82"/>
    <mergeCell ref="K80:K82"/>
    <mergeCell ref="L80:L82"/>
    <mergeCell ref="G84:G85"/>
    <mergeCell ref="H84:H85"/>
    <mergeCell ref="I84:I85"/>
    <mergeCell ref="J84:J85"/>
    <mergeCell ref="K84:K85"/>
    <mergeCell ref="L84:L85"/>
    <mergeCell ref="S76:S79"/>
    <mergeCell ref="A80:A82"/>
    <mergeCell ref="B80:B82"/>
    <mergeCell ref="C80:C82"/>
    <mergeCell ref="D80:D82"/>
    <mergeCell ref="E80:E82"/>
    <mergeCell ref="F80:F82"/>
    <mergeCell ref="G80:G82"/>
    <mergeCell ref="H80:H82"/>
    <mergeCell ref="I80:I82"/>
    <mergeCell ref="M76:M79"/>
    <mergeCell ref="N76:N79"/>
    <mergeCell ref="O76:O79"/>
    <mergeCell ref="P76:P79"/>
    <mergeCell ref="Q76:Q79"/>
    <mergeCell ref="R76:R79"/>
    <mergeCell ref="G76:G79"/>
    <mergeCell ref="H76:H79"/>
    <mergeCell ref="I76:I79"/>
    <mergeCell ref="L76:L79"/>
    <mergeCell ref="P80:P82"/>
    <mergeCell ref="Q80:Q82"/>
    <mergeCell ref="A76:A79"/>
    <mergeCell ref="B76:B79"/>
    <mergeCell ref="C76:C79"/>
    <mergeCell ref="D76:D79"/>
    <mergeCell ref="E76:E79"/>
    <mergeCell ref="F76:F79"/>
    <mergeCell ref="A74:A75"/>
    <mergeCell ref="B74:B75"/>
    <mergeCell ref="C74:C75"/>
    <mergeCell ref="D74:D75"/>
    <mergeCell ref="E74:E75"/>
    <mergeCell ref="F74:F75"/>
    <mergeCell ref="G74:G75"/>
    <mergeCell ref="J76:J79"/>
    <mergeCell ref="K76:K79"/>
    <mergeCell ref="H72:H73"/>
    <mergeCell ref="I72:I73"/>
    <mergeCell ref="J72:J73"/>
    <mergeCell ref="K72:K73"/>
    <mergeCell ref="L72:L73"/>
    <mergeCell ref="P74:P75"/>
    <mergeCell ref="Q74:Q75"/>
    <mergeCell ref="R74:R75"/>
    <mergeCell ref="S74:S75"/>
    <mergeCell ref="M74:M75"/>
    <mergeCell ref="N74:N75"/>
    <mergeCell ref="O74:O75"/>
    <mergeCell ref="H74:H75"/>
    <mergeCell ref="I74:I75"/>
    <mergeCell ref="J74:J75"/>
    <mergeCell ref="K74:K75"/>
    <mergeCell ref="L74:L75"/>
    <mergeCell ref="P70:P71"/>
    <mergeCell ref="Q70:Q71"/>
    <mergeCell ref="R70:R71"/>
    <mergeCell ref="S70:S71"/>
    <mergeCell ref="A72:A73"/>
    <mergeCell ref="B72:B73"/>
    <mergeCell ref="C72:C73"/>
    <mergeCell ref="D72:D73"/>
    <mergeCell ref="E72:E73"/>
    <mergeCell ref="F72:F73"/>
    <mergeCell ref="J70:J71"/>
    <mergeCell ref="K70:K71"/>
    <mergeCell ref="L70:L71"/>
    <mergeCell ref="M70:M71"/>
    <mergeCell ref="N70:N71"/>
    <mergeCell ref="O70:O71"/>
    <mergeCell ref="S72:S73"/>
    <mergeCell ref="M72:M73"/>
    <mergeCell ref="N72:N73"/>
    <mergeCell ref="O72:O73"/>
    <mergeCell ref="P72:P73"/>
    <mergeCell ref="Q72:Q73"/>
    <mergeCell ref="R72:R73"/>
    <mergeCell ref="G72:G73"/>
    <mergeCell ref="P66:P69"/>
    <mergeCell ref="Q66:Q69"/>
    <mergeCell ref="R66:R69"/>
    <mergeCell ref="G66:G69"/>
    <mergeCell ref="H66:H69"/>
    <mergeCell ref="I66:I69"/>
    <mergeCell ref="J66:J69"/>
    <mergeCell ref="K66:K69"/>
    <mergeCell ref="L66:L69"/>
    <mergeCell ref="A70:A71"/>
    <mergeCell ref="B70:B71"/>
    <mergeCell ref="C70:C71"/>
    <mergeCell ref="D70:D71"/>
    <mergeCell ref="E70:E71"/>
    <mergeCell ref="F70:F71"/>
    <mergeCell ref="G70:G71"/>
    <mergeCell ref="H70:H71"/>
    <mergeCell ref="I70:I71"/>
    <mergeCell ref="I59:I62"/>
    <mergeCell ref="J59:J62"/>
    <mergeCell ref="K59:K62"/>
    <mergeCell ref="L59:L62"/>
    <mergeCell ref="P63:P65"/>
    <mergeCell ref="Q63:Q65"/>
    <mergeCell ref="R63:R65"/>
    <mergeCell ref="S63:S65"/>
    <mergeCell ref="A66:A69"/>
    <mergeCell ref="B66:B69"/>
    <mergeCell ref="C66:C69"/>
    <mergeCell ref="D66:D69"/>
    <mergeCell ref="E66:E69"/>
    <mergeCell ref="F66:F69"/>
    <mergeCell ref="J63:J65"/>
    <mergeCell ref="K63:K65"/>
    <mergeCell ref="L63:L65"/>
    <mergeCell ref="M63:M65"/>
    <mergeCell ref="N63:N65"/>
    <mergeCell ref="O63:O65"/>
    <mergeCell ref="S66:S69"/>
    <mergeCell ref="M66:M69"/>
    <mergeCell ref="N66:N69"/>
    <mergeCell ref="O66:O69"/>
    <mergeCell ref="A59:A62"/>
    <mergeCell ref="B59:B62"/>
    <mergeCell ref="C59:C62"/>
    <mergeCell ref="D59:D62"/>
    <mergeCell ref="E59:E62"/>
    <mergeCell ref="F59:F62"/>
    <mergeCell ref="S59:S62"/>
    <mergeCell ref="A63:A65"/>
    <mergeCell ref="B63:B65"/>
    <mergeCell ref="C63:C65"/>
    <mergeCell ref="D63:D65"/>
    <mergeCell ref="E63:E65"/>
    <mergeCell ref="F63:F65"/>
    <mergeCell ref="G63:G65"/>
    <mergeCell ref="H63:H65"/>
    <mergeCell ref="I63:I65"/>
    <mergeCell ref="M59:M62"/>
    <mergeCell ref="N59:N62"/>
    <mergeCell ref="O59:O61"/>
    <mergeCell ref="P59:P62"/>
    <mergeCell ref="Q59:Q62"/>
    <mergeCell ref="R59:R62"/>
    <mergeCell ref="G59:G62"/>
    <mergeCell ref="H59:H62"/>
    <mergeCell ref="H57:H58"/>
    <mergeCell ref="I57:I58"/>
    <mergeCell ref="M53:M56"/>
    <mergeCell ref="N53:N58"/>
    <mergeCell ref="O53:O58"/>
    <mergeCell ref="P53:P58"/>
    <mergeCell ref="Q53:Q58"/>
    <mergeCell ref="R53:R58"/>
    <mergeCell ref="G53:G56"/>
    <mergeCell ref="H53:H56"/>
    <mergeCell ref="I53:I56"/>
    <mergeCell ref="J53:J56"/>
    <mergeCell ref="K53:K56"/>
    <mergeCell ref="L53:L56"/>
    <mergeCell ref="J57:J58"/>
    <mergeCell ref="K57:K58"/>
    <mergeCell ref="L57:L58"/>
    <mergeCell ref="M57:M58"/>
    <mergeCell ref="P51:P52"/>
    <mergeCell ref="Q51:Q52"/>
    <mergeCell ref="R51:R52"/>
    <mergeCell ref="S51:S52"/>
    <mergeCell ref="A53:A56"/>
    <mergeCell ref="B53:B56"/>
    <mergeCell ref="C53:C56"/>
    <mergeCell ref="D53:D56"/>
    <mergeCell ref="E53:E56"/>
    <mergeCell ref="F53:F56"/>
    <mergeCell ref="J51:J52"/>
    <mergeCell ref="K51:K52"/>
    <mergeCell ref="L51:L52"/>
    <mergeCell ref="M51:M52"/>
    <mergeCell ref="N51:N52"/>
    <mergeCell ref="O51:O52"/>
    <mergeCell ref="S53:S58"/>
    <mergeCell ref="A57:A58"/>
    <mergeCell ref="B57:B58"/>
    <mergeCell ref="C57:C58"/>
    <mergeCell ref="D57:D58"/>
    <mergeCell ref="E57:E58"/>
    <mergeCell ref="F57:F58"/>
    <mergeCell ref="G57:G58"/>
    <mergeCell ref="A51:A52"/>
    <mergeCell ref="B51:B52"/>
    <mergeCell ref="C51:C52"/>
    <mergeCell ref="D51:D52"/>
    <mergeCell ref="E51:E52"/>
    <mergeCell ref="F51:F52"/>
    <mergeCell ref="G51:G52"/>
    <mergeCell ref="H51:H52"/>
    <mergeCell ref="I51:I52"/>
    <mergeCell ref="S49:S50"/>
    <mergeCell ref="M49:M50"/>
    <mergeCell ref="N49:N50"/>
    <mergeCell ref="O49:O50"/>
    <mergeCell ref="P49:P50"/>
    <mergeCell ref="Q49:Q50"/>
    <mergeCell ref="R49:R50"/>
    <mergeCell ref="G49:G50"/>
    <mergeCell ref="H49:H50"/>
    <mergeCell ref="I49:I50"/>
    <mergeCell ref="J49:J50"/>
    <mergeCell ref="K49:K50"/>
    <mergeCell ref="L49:L50"/>
    <mergeCell ref="A49:A50"/>
    <mergeCell ref="B49:B50"/>
    <mergeCell ref="C49:C50"/>
    <mergeCell ref="D49:D50"/>
    <mergeCell ref="E49:E50"/>
    <mergeCell ref="F49:F50"/>
    <mergeCell ref="J41:J42"/>
    <mergeCell ref="K41:K42"/>
    <mergeCell ref="L41:L42"/>
    <mergeCell ref="A41:A42"/>
    <mergeCell ref="B41:B42"/>
    <mergeCell ref="C41:C42"/>
    <mergeCell ref="D41:D42"/>
    <mergeCell ref="E41:E42"/>
    <mergeCell ref="F41:F42"/>
    <mergeCell ref="G41:G42"/>
    <mergeCell ref="H39:H40"/>
    <mergeCell ref="I39:I40"/>
    <mergeCell ref="J39:J40"/>
    <mergeCell ref="K39:K40"/>
    <mergeCell ref="L39:L40"/>
    <mergeCell ref="P41:P42"/>
    <mergeCell ref="Q41:Q42"/>
    <mergeCell ref="R41:R42"/>
    <mergeCell ref="S41:S42"/>
    <mergeCell ref="M41:M42"/>
    <mergeCell ref="N41:N42"/>
    <mergeCell ref="O41:O42"/>
    <mergeCell ref="H41:H42"/>
    <mergeCell ref="I41:I42"/>
    <mergeCell ref="P37:P38"/>
    <mergeCell ref="Q37:Q38"/>
    <mergeCell ref="R37:R38"/>
    <mergeCell ref="S37:S38"/>
    <mergeCell ref="A39:A40"/>
    <mergeCell ref="B39:B40"/>
    <mergeCell ref="C39:C40"/>
    <mergeCell ref="D39:D40"/>
    <mergeCell ref="E39:E40"/>
    <mergeCell ref="F39:F40"/>
    <mergeCell ref="J37:J38"/>
    <mergeCell ref="K37:K38"/>
    <mergeCell ref="L37:L38"/>
    <mergeCell ref="M37:M38"/>
    <mergeCell ref="N37:N38"/>
    <mergeCell ref="O37:O38"/>
    <mergeCell ref="S39:S40"/>
    <mergeCell ref="M39:M40"/>
    <mergeCell ref="N39:N40"/>
    <mergeCell ref="O39:O40"/>
    <mergeCell ref="P39:P40"/>
    <mergeCell ref="Q39:Q40"/>
    <mergeCell ref="R39:R40"/>
    <mergeCell ref="G39:G40"/>
    <mergeCell ref="A37:A38"/>
    <mergeCell ref="B37:B38"/>
    <mergeCell ref="C37:C38"/>
    <mergeCell ref="D37:D38"/>
    <mergeCell ref="E37:E38"/>
    <mergeCell ref="F37:F38"/>
    <mergeCell ref="G37:G38"/>
    <mergeCell ref="H37:H38"/>
    <mergeCell ref="I37:I38"/>
    <mergeCell ref="S35:S36"/>
    <mergeCell ref="M35:M36"/>
    <mergeCell ref="N35:N36"/>
    <mergeCell ref="O35:O36"/>
    <mergeCell ref="P35:P36"/>
    <mergeCell ref="Q35:Q36"/>
    <mergeCell ref="R35:R36"/>
    <mergeCell ref="G35:G36"/>
    <mergeCell ref="H35:H36"/>
    <mergeCell ref="I35:I36"/>
    <mergeCell ref="J35:J36"/>
    <mergeCell ref="K35:K36"/>
    <mergeCell ref="L35:L36"/>
    <mergeCell ref="A35:A36"/>
    <mergeCell ref="B35:B36"/>
    <mergeCell ref="C35:C36"/>
    <mergeCell ref="D35:D36"/>
    <mergeCell ref="E35:E36"/>
    <mergeCell ref="F35:F36"/>
    <mergeCell ref="J33:J34"/>
    <mergeCell ref="K33:K34"/>
    <mergeCell ref="L33:L34"/>
    <mergeCell ref="A33:A34"/>
    <mergeCell ref="B33:B34"/>
    <mergeCell ref="C33:C34"/>
    <mergeCell ref="D33:D34"/>
    <mergeCell ref="E33:E34"/>
    <mergeCell ref="F33:F34"/>
    <mergeCell ref="G33:G34"/>
    <mergeCell ref="H28:H29"/>
    <mergeCell ref="I28:I29"/>
    <mergeCell ref="J28:J29"/>
    <mergeCell ref="K28:K29"/>
    <mergeCell ref="L28:L29"/>
    <mergeCell ref="P33:P34"/>
    <mergeCell ref="Q33:Q34"/>
    <mergeCell ref="R33:R34"/>
    <mergeCell ref="S33:S34"/>
    <mergeCell ref="M33:M34"/>
    <mergeCell ref="N33:N34"/>
    <mergeCell ref="O33:O34"/>
    <mergeCell ref="H33:H34"/>
    <mergeCell ref="I33:I34"/>
    <mergeCell ref="P25:P27"/>
    <mergeCell ref="Q25:Q27"/>
    <mergeCell ref="R25:R27"/>
    <mergeCell ref="S25:S27"/>
    <mergeCell ref="A28:A29"/>
    <mergeCell ref="B28:B29"/>
    <mergeCell ref="C28:C29"/>
    <mergeCell ref="D28:D29"/>
    <mergeCell ref="E28:E29"/>
    <mergeCell ref="F28:F29"/>
    <mergeCell ref="J25:J27"/>
    <mergeCell ref="K25:K27"/>
    <mergeCell ref="L25:L27"/>
    <mergeCell ref="M25:M27"/>
    <mergeCell ref="N25:N27"/>
    <mergeCell ref="O25:O27"/>
    <mergeCell ref="S28:S29"/>
    <mergeCell ref="M28:M29"/>
    <mergeCell ref="N28:N29"/>
    <mergeCell ref="O28:O29"/>
    <mergeCell ref="P28:P29"/>
    <mergeCell ref="Q28:Q29"/>
    <mergeCell ref="R28:R29"/>
    <mergeCell ref="G28:G29"/>
    <mergeCell ref="A25:A27"/>
    <mergeCell ref="B25:B27"/>
    <mergeCell ref="C25:C27"/>
    <mergeCell ref="D25:D27"/>
    <mergeCell ref="E25:E27"/>
    <mergeCell ref="F25:F27"/>
    <mergeCell ref="G25:G27"/>
    <mergeCell ref="H25:H27"/>
    <mergeCell ref="I25:I27"/>
    <mergeCell ref="S22:S23"/>
    <mergeCell ref="M22:M23"/>
    <mergeCell ref="N22:N23"/>
    <mergeCell ref="O22:O23"/>
    <mergeCell ref="P22:P23"/>
    <mergeCell ref="Q22:Q23"/>
    <mergeCell ref="R22:R23"/>
    <mergeCell ref="G22:G23"/>
    <mergeCell ref="H22:H23"/>
    <mergeCell ref="I22:I23"/>
    <mergeCell ref="J22:J23"/>
    <mergeCell ref="K22:K23"/>
    <mergeCell ref="L22:L23"/>
    <mergeCell ref="A22:A23"/>
    <mergeCell ref="B22:B23"/>
    <mergeCell ref="C22:C23"/>
    <mergeCell ref="D22:D23"/>
    <mergeCell ref="E22:E23"/>
    <mergeCell ref="F22:F23"/>
    <mergeCell ref="J19:J21"/>
    <mergeCell ref="K19:K21"/>
    <mergeCell ref="L19:L21"/>
    <mergeCell ref="A19:A21"/>
    <mergeCell ref="B19:B21"/>
    <mergeCell ref="C19:C21"/>
    <mergeCell ref="D19:D21"/>
    <mergeCell ref="E19:E21"/>
    <mergeCell ref="F19:F21"/>
    <mergeCell ref="G19:G21"/>
    <mergeCell ref="P19:P21"/>
    <mergeCell ref="Q19:Q21"/>
    <mergeCell ref="R19:R21"/>
    <mergeCell ref="S19:S21"/>
    <mergeCell ref="M19:M21"/>
    <mergeCell ref="N19:N21"/>
    <mergeCell ref="O19:O21"/>
    <mergeCell ref="H19:H21"/>
    <mergeCell ref="I19:I21"/>
    <mergeCell ref="S16:S17"/>
    <mergeCell ref="M16:M17"/>
    <mergeCell ref="N16:N17"/>
    <mergeCell ref="O16:O17"/>
    <mergeCell ref="P16:P17"/>
    <mergeCell ref="Q16:Q17"/>
    <mergeCell ref="R16:R17"/>
    <mergeCell ref="G16:G17"/>
    <mergeCell ref="H16:H17"/>
    <mergeCell ref="I16:I17"/>
    <mergeCell ref="J16:J17"/>
    <mergeCell ref="K16:K17"/>
    <mergeCell ref="L16:L17"/>
    <mergeCell ref="A16:A17"/>
    <mergeCell ref="B16:B17"/>
    <mergeCell ref="C16:C17"/>
    <mergeCell ref="D16:D17"/>
    <mergeCell ref="E16:E17"/>
    <mergeCell ref="F16:F17"/>
    <mergeCell ref="J12:J15"/>
    <mergeCell ref="K12:K15"/>
    <mergeCell ref="L12:L15"/>
    <mergeCell ref="A10:A11"/>
    <mergeCell ref="B10:B11"/>
    <mergeCell ref="C10:C11"/>
    <mergeCell ref="D10:D11"/>
    <mergeCell ref="E10:E11"/>
    <mergeCell ref="P12:P15"/>
    <mergeCell ref="Q12:Q15"/>
    <mergeCell ref="R12:R15"/>
    <mergeCell ref="S12:S15"/>
    <mergeCell ref="M12:M15"/>
    <mergeCell ref="N12:N15"/>
    <mergeCell ref="O12:O15"/>
    <mergeCell ref="A12:A15"/>
    <mergeCell ref="B12:B15"/>
    <mergeCell ref="C12:C15"/>
    <mergeCell ref="D12:D15"/>
    <mergeCell ref="E12:E15"/>
    <mergeCell ref="F12:F15"/>
    <mergeCell ref="G12:G15"/>
    <mergeCell ref="H12:H15"/>
    <mergeCell ref="I12:I15"/>
    <mergeCell ref="F10:F11"/>
    <mergeCell ref="S10:S11"/>
    <mergeCell ref="M10:M11"/>
    <mergeCell ref="N10:N11"/>
    <mergeCell ref="O10:O11"/>
    <mergeCell ref="P10:P11"/>
    <mergeCell ref="Q10:Q11"/>
    <mergeCell ref="R10:R11"/>
    <mergeCell ref="G10:G11"/>
    <mergeCell ref="H10:H11"/>
    <mergeCell ref="I10:I11"/>
    <mergeCell ref="J10:J11"/>
    <mergeCell ref="K10:K11"/>
    <mergeCell ref="L10:L11"/>
    <mergeCell ref="A1:E4"/>
    <mergeCell ref="F2:G2"/>
    <mergeCell ref="F3:G3"/>
    <mergeCell ref="F4:G4"/>
    <mergeCell ref="A5:S5"/>
    <mergeCell ref="F1:W1"/>
    <mergeCell ref="A6:E6"/>
    <mergeCell ref="F6:O6"/>
    <mergeCell ref="A7:A9"/>
    <mergeCell ref="B7:B9"/>
    <mergeCell ref="C7:C9"/>
    <mergeCell ref="D7:D9"/>
    <mergeCell ref="E7:E9"/>
    <mergeCell ref="F7:H7"/>
    <mergeCell ref="I7:O7"/>
    <mergeCell ref="P7:P9"/>
    <mergeCell ref="Q7:Q9"/>
    <mergeCell ref="R7:R9"/>
    <mergeCell ref="S7:S9"/>
    <mergeCell ref="F8:H8"/>
    <mergeCell ref="I8:I9"/>
    <mergeCell ref="J8:L8"/>
    <mergeCell ref="M8:O8"/>
    <mergeCell ref="T7:T9"/>
    <mergeCell ref="V59:V62"/>
    <mergeCell ref="W59:W62"/>
    <mergeCell ref="V63:V65"/>
    <mergeCell ref="V86:V87"/>
    <mergeCell ref="W86:W87"/>
    <mergeCell ref="T39:T40"/>
    <mergeCell ref="U39:U40"/>
    <mergeCell ref="U41:U42"/>
    <mergeCell ref="T59:T62"/>
    <mergeCell ref="U59:U62"/>
    <mergeCell ref="T63:T65"/>
    <mergeCell ref="U63:U65"/>
    <mergeCell ref="T51:T52"/>
    <mergeCell ref="U51:U52"/>
    <mergeCell ref="T57:T58"/>
    <mergeCell ref="T53:T56"/>
    <mergeCell ref="U53:U56"/>
    <mergeCell ref="U57:U58"/>
    <mergeCell ref="T84:T85"/>
    <mergeCell ref="U84:U85"/>
    <mergeCell ref="T86:T87"/>
    <mergeCell ref="U86:U87"/>
    <mergeCell ref="T49:T50"/>
    <mergeCell ref="U49:U50"/>
    <mergeCell ref="T70:T71"/>
    <mergeCell ref="U70:U71"/>
    <mergeCell ref="T72:T73"/>
    <mergeCell ref="T74:T75"/>
    <mergeCell ref="U72:U73"/>
    <mergeCell ref="U74:U75"/>
    <mergeCell ref="T76:T79"/>
    <mergeCell ref="U76:U79"/>
    <mergeCell ref="T80:T82"/>
    <mergeCell ref="U80:U82"/>
    <mergeCell ref="T66:T69"/>
    <mergeCell ref="U66:U69"/>
    <mergeCell ref="V7:V9"/>
    <mergeCell ref="W7:W9"/>
    <mergeCell ref="V10:V11"/>
    <mergeCell ref="W10:W11"/>
    <mergeCell ref="V12:V15"/>
    <mergeCell ref="W12:W15"/>
    <mergeCell ref="V16:V17"/>
    <mergeCell ref="W16:W17"/>
    <mergeCell ref="V19:V21"/>
    <mergeCell ref="W19:W21"/>
    <mergeCell ref="V22:V23"/>
    <mergeCell ref="W22:W23"/>
    <mergeCell ref="V25:V27"/>
    <mergeCell ref="W25:W27"/>
    <mergeCell ref="V28:V29"/>
    <mergeCell ref="W28:W29"/>
    <mergeCell ref="V33:V34"/>
    <mergeCell ref="W33:W34"/>
    <mergeCell ref="V35:V36"/>
    <mergeCell ref="W35:W36"/>
    <mergeCell ref="V53:V56"/>
    <mergeCell ref="V57:V58"/>
    <mergeCell ref="V76:V79"/>
    <mergeCell ref="W76:W79"/>
    <mergeCell ref="V80:V82"/>
    <mergeCell ref="W80:W82"/>
    <mergeCell ref="V84:V85"/>
    <mergeCell ref="W84:W85"/>
    <mergeCell ref="W63:W65"/>
    <mergeCell ref="V66:V69"/>
    <mergeCell ref="W66:W69"/>
    <mergeCell ref="V70:V71"/>
    <mergeCell ref="W70:W71"/>
    <mergeCell ref="V72:V73"/>
    <mergeCell ref="W72:W73"/>
    <mergeCell ref="V74:V75"/>
    <mergeCell ref="W74:W75"/>
    <mergeCell ref="W53:W56"/>
    <mergeCell ref="W57:W58"/>
    <mergeCell ref="V37:V38"/>
    <mergeCell ref="W37:W38"/>
    <mergeCell ref="V39:V40"/>
    <mergeCell ref="W39:W40"/>
    <mergeCell ref="W41:W42"/>
    <mergeCell ref="V49:V50"/>
    <mergeCell ref="W49:W50"/>
    <mergeCell ref="V51:V52"/>
    <mergeCell ref="W51:W52"/>
    <mergeCell ref="X35:X36"/>
    <mergeCell ref="Y35:Y36"/>
    <mergeCell ref="X37:X38"/>
    <mergeCell ref="Y37:Y38"/>
    <mergeCell ref="X39:X40"/>
    <mergeCell ref="Y39:Y40"/>
    <mergeCell ref="Y41:Y42"/>
    <mergeCell ref="X25:X27"/>
    <mergeCell ref="Y25:Y27"/>
    <mergeCell ref="X28:X29"/>
    <mergeCell ref="Y28:Y29"/>
    <mergeCell ref="X33:X34"/>
    <mergeCell ref="Y33:Y34"/>
    <mergeCell ref="Y86:Y87"/>
    <mergeCell ref="Z97:AA97"/>
    <mergeCell ref="Z70:Z71"/>
    <mergeCell ref="AA70:AA71"/>
    <mergeCell ref="Z72:Z73"/>
    <mergeCell ref="AA72:AA73"/>
    <mergeCell ref="X49:X50"/>
    <mergeCell ref="Y49:Y50"/>
    <mergeCell ref="X51:X52"/>
    <mergeCell ref="Y51:Y52"/>
    <mergeCell ref="X53:X56"/>
    <mergeCell ref="Y53:Y56"/>
    <mergeCell ref="X76:X79"/>
    <mergeCell ref="Y76:Y79"/>
    <mergeCell ref="X80:X82"/>
    <mergeCell ref="Y80:Y82"/>
    <mergeCell ref="Z53:Z56"/>
    <mergeCell ref="AA53:AA56"/>
    <mergeCell ref="Z57:Z58"/>
    <mergeCell ref="AA57:AA58"/>
    <mergeCell ref="Z59:Z62"/>
    <mergeCell ref="AA59:AA62"/>
    <mergeCell ref="Z63:Z65"/>
    <mergeCell ref="AA63:AA65"/>
    <mergeCell ref="AL97:AM97"/>
    <mergeCell ref="Y5:AA5"/>
    <mergeCell ref="X1:AA4"/>
    <mergeCell ref="I2:W2"/>
    <mergeCell ref="I4:W4"/>
    <mergeCell ref="M3:W3"/>
    <mergeCell ref="AH97:AI97"/>
    <mergeCell ref="X59:X62"/>
    <mergeCell ref="Y59:Y62"/>
    <mergeCell ref="X57:X58"/>
    <mergeCell ref="Y57:Y58"/>
    <mergeCell ref="X63:X65"/>
    <mergeCell ref="Y63:Y65"/>
    <mergeCell ref="X66:X69"/>
    <mergeCell ref="Y66:Y69"/>
    <mergeCell ref="X70:X71"/>
    <mergeCell ref="Y70:Y71"/>
    <mergeCell ref="X72:X73"/>
    <mergeCell ref="Y72:Y73"/>
    <mergeCell ref="X74:X75"/>
    <mergeCell ref="Y74:Y75"/>
    <mergeCell ref="X84:X85"/>
    <mergeCell ref="Y84:Y85"/>
    <mergeCell ref="X86:X87"/>
  </mergeCells>
  <phoneticPr fontId="8" type="noConversion"/>
  <conditionalFormatting sqref="H10 L12 H16 L16 O16 Q16 O18 Q18 H18:H19 L18:L19 O19:Q19 H24:H25 L24:L25 O25 Q25 H28 L28 O28:Q28 H30:H32 L30:L33 O30:Q33 L35 O35:Q35 L37 O37:Q37 L39 O39:Q39 L41 O41:Q41 H43:H48 L43:L49 O43:Q49 L51 O51:Q51 L53 O53:Q53 L57 H60:H61 H64 L66 O66:Q66 H67:H68 L70 O70:Q70 L72 O72:Q72 L74 O74:Q74 H76 L76 O76:Q76 H80 L80 O80:Q80 H83:H84 L83:L84 O83:Q84 L86 O86:Q86">
    <cfRule type="cellIs" dxfId="31" priority="29" operator="equal">
      <formula>"Extrema"</formula>
    </cfRule>
    <cfRule type="cellIs" dxfId="30" priority="30" operator="equal">
      <formula>"Alta"</formula>
    </cfRule>
    <cfRule type="cellIs" dxfId="29" priority="31" operator="equal">
      <formula>"Baja"</formula>
    </cfRule>
    <cfRule type="cellIs" dxfId="28" priority="32" operator="equal">
      <formula>"Moderado"</formula>
    </cfRule>
  </conditionalFormatting>
  <conditionalFormatting sqref="H51">
    <cfRule type="cellIs" dxfId="27" priority="25" operator="equal">
      <formula>"Extrema"</formula>
    </cfRule>
    <cfRule type="cellIs" dxfId="26" priority="26" operator="equal">
      <formula>"Alta"</formula>
    </cfRule>
    <cfRule type="cellIs" dxfId="25" priority="27" operator="equal">
      <formula>"Baja"</formula>
    </cfRule>
    <cfRule type="cellIs" dxfId="24" priority="28" operator="equal">
      <formula>"Moderado"</formula>
    </cfRule>
  </conditionalFormatting>
  <conditionalFormatting sqref="H53">
    <cfRule type="cellIs" dxfId="23" priority="21" operator="equal">
      <formula>"Extrema"</formula>
    </cfRule>
    <cfRule type="cellIs" dxfId="22" priority="22" operator="equal">
      <formula>"Alta"</formula>
    </cfRule>
    <cfRule type="cellIs" dxfId="21" priority="23" operator="equal">
      <formula>"Baja"</formula>
    </cfRule>
    <cfRule type="cellIs" dxfId="20" priority="24" operator="equal">
      <formula>"Moderado"</formula>
    </cfRule>
  </conditionalFormatting>
  <conditionalFormatting sqref="H74">
    <cfRule type="cellIs" dxfId="19" priority="13" operator="equal">
      <formula>"Extrema"</formula>
    </cfRule>
    <cfRule type="cellIs" dxfId="18" priority="14" operator="equal">
      <formula>"Alta"</formula>
    </cfRule>
    <cfRule type="cellIs" dxfId="17" priority="15" operator="equal">
      <formula>"Baja"</formula>
    </cfRule>
    <cfRule type="cellIs" dxfId="16" priority="16" operator="equal">
      <formula>"Moderado"</formula>
    </cfRule>
  </conditionalFormatting>
  <conditionalFormatting sqref="H86">
    <cfRule type="cellIs" dxfId="15" priority="17" operator="equal">
      <formula>"Extrema"</formula>
    </cfRule>
    <cfRule type="cellIs" dxfId="14" priority="18" operator="equal">
      <formula>"Alta"</formula>
    </cfRule>
    <cfRule type="cellIs" dxfId="13" priority="19" operator="equal">
      <formula>"Baja"</formula>
    </cfRule>
    <cfRule type="cellIs" dxfId="12" priority="20" operator="equal">
      <formula>"Moderado"</formula>
    </cfRule>
  </conditionalFormatting>
  <conditionalFormatting sqref="L10">
    <cfRule type="cellIs" dxfId="11" priority="9" operator="equal">
      <formula>"Extrema"</formula>
    </cfRule>
    <cfRule type="cellIs" dxfId="10" priority="10" operator="equal">
      <formula>"Alta"</formula>
    </cfRule>
    <cfRule type="cellIs" dxfId="9" priority="11" operator="equal">
      <formula>"Baja"</formula>
    </cfRule>
    <cfRule type="cellIs" dxfId="8" priority="12" operator="equal">
      <formula>"Moderado"</formula>
    </cfRule>
  </conditionalFormatting>
  <conditionalFormatting sqref="L22">
    <cfRule type="cellIs" dxfId="7" priority="5" operator="equal">
      <formula>"Extrema"</formula>
    </cfRule>
    <cfRule type="cellIs" dxfId="6" priority="6" operator="equal">
      <formula>"Alta"</formula>
    </cfRule>
    <cfRule type="cellIs" dxfId="5" priority="7" operator="equal">
      <formula>"Baja"</formula>
    </cfRule>
    <cfRule type="cellIs" dxfId="4" priority="8" operator="equal">
      <formula>"Moderado"</formula>
    </cfRule>
  </conditionalFormatting>
  <conditionalFormatting sqref="S41">
    <cfRule type="cellIs" dxfId="3" priority="1" operator="equal">
      <formula>"Extrema"</formula>
    </cfRule>
    <cfRule type="cellIs" dxfId="2" priority="2" operator="equal">
      <formula>"Alta"</formula>
    </cfRule>
    <cfRule type="cellIs" dxfId="1" priority="3" operator="equal">
      <formula>"Baja"</formula>
    </cfRule>
    <cfRule type="cellIs" dxfId="0" priority="4" operator="equal">
      <formula>"Moderado"</formula>
    </cfRule>
  </conditionalFormatting>
  <hyperlinks>
    <hyperlink ref="V76:V79" r:id="rId1" display="Se realiza mantenimeiento preventivo y correctivo de los computadores y se realiza copia de seguridad de la información." xr:uid="{05702664-0F00-4F2D-A8D0-D69BFB534270}"/>
    <hyperlink ref="V80:V82" r:id="rId2" display="Se realiza la proyección y verificación de especificaciones técnicas para la estructuración de estudios técnicos para la adquisición de licencias de Office 365, licencia de antivirus y Hosting para la página web de la entidad, con la Oficina de Almacén General y posteriormente la Oficina Asesora de Jurídica." xr:uid="{A41395ED-8AA5-49B6-9023-C31295C3C922}"/>
    <hyperlink ref="X80:X82" r:id="rId3" display="Se realiza la proyección y verificación de especificaciones técnicas para la estructuración de estudios técnicos para la adquisición de licencias de Office 365, licencia de antivirus y Hosting para la página web de la entidad, con la Oficina de Almacén General y posteriormente la Oficina Asesora de Jurídica." xr:uid="{8333683B-050A-4960-83F1-D32AB0759354}"/>
    <hyperlink ref="Z80:Z82" r:id="rId4" display="Se realiza la proyección y verificación de especificaciones técnicas para la estructuración de estudios técnicos para la adquisición de licencias de Office 365, licencia de antivirus y Hosting para la página web de la entidad, con la Oficina de Almacén General y posteriormente la Oficina Asesora de Jurídica." xr:uid="{E55B749A-AC6C-4319-832D-244728EE9432}"/>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9F3BF-6552-4397-B98A-4B9E8CDF2E76}">
  <dimension ref="A1:P15"/>
  <sheetViews>
    <sheetView topLeftCell="J9" zoomScale="90" zoomScaleNormal="90" workbookViewId="0">
      <selection activeCell="A3" sqref="A3:P3"/>
    </sheetView>
  </sheetViews>
  <sheetFormatPr baseColWidth="10" defaultRowHeight="14.4"/>
  <cols>
    <col min="1" max="1" width="20.33203125" customWidth="1"/>
    <col min="2" max="2" width="9.109375" customWidth="1"/>
    <col min="3" max="3" width="31.33203125" customWidth="1"/>
    <col min="4" max="4" width="17.88671875" customWidth="1"/>
    <col min="5" max="5" width="20.88671875" customWidth="1"/>
    <col min="6" max="6" width="22" customWidth="1"/>
    <col min="7" max="7" width="18.33203125" customWidth="1"/>
    <col min="8" max="8" width="23.33203125" customWidth="1"/>
    <col min="9" max="9" width="74.33203125" customWidth="1"/>
    <col min="11" max="11" width="45.33203125" customWidth="1"/>
    <col min="12" max="12" width="26.109375" customWidth="1"/>
    <col min="13" max="13" width="44.5546875" customWidth="1"/>
    <col min="14" max="14" width="22.88671875" customWidth="1"/>
    <col min="15" max="15" width="40.109375" customWidth="1"/>
    <col min="16" max="16" width="18.6640625" customWidth="1"/>
  </cols>
  <sheetData>
    <row r="1" spans="1:16" ht="15" thickBot="1"/>
    <row r="2" spans="1:16" s="57" customFormat="1" ht="18.75" customHeight="1" thickBot="1">
      <c r="A2" s="401" t="s">
        <v>159</v>
      </c>
      <c r="B2" s="402"/>
      <c r="C2" s="402"/>
      <c r="D2" s="402"/>
      <c r="E2" s="402"/>
      <c r="F2" s="402"/>
      <c r="G2" s="402"/>
      <c r="H2" s="402"/>
      <c r="I2" s="402"/>
      <c r="J2" s="402"/>
      <c r="K2" s="402"/>
      <c r="L2" s="402"/>
      <c r="M2" s="402"/>
      <c r="N2" s="402"/>
      <c r="O2" s="402"/>
      <c r="P2" s="403"/>
    </row>
    <row r="3" spans="1:16" s="57" customFormat="1" ht="15" customHeight="1" thickBot="1">
      <c r="A3" s="404" t="s">
        <v>10</v>
      </c>
      <c r="B3" s="405"/>
      <c r="C3" s="405"/>
      <c r="D3" s="405"/>
      <c r="E3" s="405"/>
      <c r="F3" s="405"/>
      <c r="G3" s="405"/>
      <c r="H3" s="405"/>
      <c r="I3" s="405"/>
      <c r="J3" s="405"/>
      <c r="K3" s="405"/>
      <c r="L3" s="405"/>
      <c r="M3" s="405"/>
      <c r="N3" s="405"/>
      <c r="O3" s="405"/>
      <c r="P3" s="406"/>
    </row>
    <row r="4" spans="1:16" s="57" customFormat="1" ht="15.75" customHeight="1">
      <c r="A4" s="413" t="s">
        <v>9</v>
      </c>
      <c r="B4" s="412" t="s">
        <v>1</v>
      </c>
      <c r="C4" s="415" t="s">
        <v>2</v>
      </c>
      <c r="D4" s="417" t="s">
        <v>3</v>
      </c>
      <c r="E4" s="411" t="s">
        <v>8</v>
      </c>
      <c r="F4" s="417" t="s">
        <v>4</v>
      </c>
      <c r="G4" s="417" t="s">
        <v>5</v>
      </c>
      <c r="H4" s="417"/>
      <c r="I4" s="410" t="s">
        <v>533</v>
      </c>
      <c r="J4" s="410" t="s">
        <v>536</v>
      </c>
      <c r="K4" s="399" t="s">
        <v>627</v>
      </c>
      <c r="L4" s="399" t="s">
        <v>741</v>
      </c>
      <c r="M4" s="399" t="s">
        <v>770</v>
      </c>
      <c r="N4" s="399" t="s">
        <v>778</v>
      </c>
      <c r="O4" s="399" t="s">
        <v>780</v>
      </c>
      <c r="P4" s="399" t="s">
        <v>779</v>
      </c>
    </row>
    <row r="5" spans="1:16" s="57" customFormat="1" ht="34.950000000000003" customHeight="1">
      <c r="A5" s="414"/>
      <c r="B5" s="412"/>
      <c r="C5" s="416"/>
      <c r="D5" s="418"/>
      <c r="E5" s="411"/>
      <c r="F5" s="418"/>
      <c r="G5" s="65" t="s">
        <v>6</v>
      </c>
      <c r="H5" s="65" t="s">
        <v>7</v>
      </c>
      <c r="I5" s="399"/>
      <c r="J5" s="399"/>
      <c r="K5" s="400"/>
      <c r="L5" s="400"/>
      <c r="M5" s="400"/>
      <c r="N5" s="400"/>
      <c r="O5" s="400"/>
      <c r="P5" s="400"/>
    </row>
    <row r="6" spans="1:16" s="57" customFormat="1" ht="72">
      <c r="A6" s="66" t="s">
        <v>183</v>
      </c>
      <c r="B6" s="67">
        <v>1</v>
      </c>
      <c r="C6" s="67" t="s">
        <v>177</v>
      </c>
      <c r="D6" s="69" t="s">
        <v>178</v>
      </c>
      <c r="E6" s="68" t="s">
        <v>579</v>
      </c>
      <c r="F6" s="67" t="s">
        <v>80</v>
      </c>
      <c r="G6" s="70">
        <v>45323</v>
      </c>
      <c r="H6" s="70">
        <v>45657</v>
      </c>
      <c r="I6" s="72" t="s">
        <v>537</v>
      </c>
      <c r="J6" s="71">
        <v>0.25</v>
      </c>
      <c r="K6" s="72" t="s">
        <v>658</v>
      </c>
      <c r="L6" s="71">
        <f>(J6+0%)</f>
        <v>0.25</v>
      </c>
      <c r="M6" s="72" t="s">
        <v>708</v>
      </c>
      <c r="N6" s="71">
        <f>(L6+50%)</f>
        <v>0.75</v>
      </c>
      <c r="O6" s="72" t="s">
        <v>708</v>
      </c>
      <c r="P6" s="71">
        <f>(N6+25%)</f>
        <v>1</v>
      </c>
    </row>
    <row r="7" spans="1:16" s="57" customFormat="1" ht="100.8">
      <c r="A7" s="67" t="s">
        <v>184</v>
      </c>
      <c r="B7" s="69">
        <v>2</v>
      </c>
      <c r="C7" s="67" t="s">
        <v>114</v>
      </c>
      <c r="D7" s="67" t="s">
        <v>11</v>
      </c>
      <c r="E7" s="67" t="s">
        <v>580</v>
      </c>
      <c r="F7" s="67" t="s">
        <v>80</v>
      </c>
      <c r="G7" s="70">
        <v>45323</v>
      </c>
      <c r="H7" s="70">
        <v>45657</v>
      </c>
      <c r="I7" s="72" t="s">
        <v>574</v>
      </c>
      <c r="J7" s="71">
        <v>0.25</v>
      </c>
      <c r="K7" s="72" t="s">
        <v>659</v>
      </c>
      <c r="L7" s="71">
        <f>J7+25%</f>
        <v>0.5</v>
      </c>
      <c r="M7" s="72" t="s">
        <v>707</v>
      </c>
      <c r="N7" s="71">
        <f>(L7+25%)</f>
        <v>0.75</v>
      </c>
      <c r="O7" s="72" t="s">
        <v>707</v>
      </c>
      <c r="P7" s="71">
        <f>(N7+25%)</f>
        <v>1</v>
      </c>
    </row>
    <row r="8" spans="1:16" s="57" customFormat="1" ht="72">
      <c r="A8" s="67" t="s">
        <v>185</v>
      </c>
      <c r="B8" s="69">
        <v>3</v>
      </c>
      <c r="C8" s="67" t="s">
        <v>158</v>
      </c>
      <c r="D8" s="67" t="s">
        <v>12</v>
      </c>
      <c r="E8" s="67" t="s">
        <v>577</v>
      </c>
      <c r="F8" s="67" t="s">
        <v>179</v>
      </c>
      <c r="G8" s="70">
        <v>45323</v>
      </c>
      <c r="H8" s="70">
        <v>45657</v>
      </c>
      <c r="I8" s="72" t="s">
        <v>575</v>
      </c>
      <c r="J8" s="71">
        <v>1</v>
      </c>
      <c r="K8" s="72" t="s">
        <v>575</v>
      </c>
      <c r="L8" s="71">
        <f>J8+0%</f>
        <v>1</v>
      </c>
      <c r="M8" s="120" t="s">
        <v>575</v>
      </c>
      <c r="N8" s="71">
        <f>(L8+0%)</f>
        <v>1</v>
      </c>
      <c r="O8" s="120" t="s">
        <v>575</v>
      </c>
      <c r="P8" s="71">
        <f>(N8+0%)</f>
        <v>1</v>
      </c>
    </row>
    <row r="9" spans="1:16" s="57" customFormat="1" ht="115.2">
      <c r="A9" s="67" t="s">
        <v>186</v>
      </c>
      <c r="B9" s="69">
        <v>4</v>
      </c>
      <c r="C9" s="73" t="s">
        <v>182</v>
      </c>
      <c r="D9" s="73" t="s">
        <v>115</v>
      </c>
      <c r="E9" s="73" t="s">
        <v>578</v>
      </c>
      <c r="F9" s="73" t="s">
        <v>80</v>
      </c>
      <c r="G9" s="70">
        <v>45323</v>
      </c>
      <c r="H9" s="70">
        <v>45657</v>
      </c>
      <c r="I9" s="72" t="s">
        <v>576</v>
      </c>
      <c r="J9" s="71">
        <v>0.33</v>
      </c>
      <c r="K9" s="72" t="s">
        <v>576</v>
      </c>
      <c r="L9" s="71">
        <f>J9+33%</f>
        <v>0.66</v>
      </c>
      <c r="M9" s="72" t="s">
        <v>706</v>
      </c>
      <c r="N9" s="71">
        <f>(L9+24%)</f>
        <v>0.9</v>
      </c>
      <c r="O9" s="72" t="s">
        <v>706</v>
      </c>
      <c r="P9" s="71">
        <f>(N9+10%)</f>
        <v>1</v>
      </c>
    </row>
    <row r="10" spans="1:16" s="57" customFormat="1" ht="57.6">
      <c r="A10" s="67" t="s">
        <v>187</v>
      </c>
      <c r="B10" s="69">
        <v>5</v>
      </c>
      <c r="C10" s="73" t="s">
        <v>181</v>
      </c>
      <c r="D10" s="74" t="s">
        <v>116</v>
      </c>
      <c r="E10" s="73" t="s">
        <v>578</v>
      </c>
      <c r="F10" s="73" t="s">
        <v>180</v>
      </c>
      <c r="G10" s="70">
        <v>45323</v>
      </c>
      <c r="H10" s="70">
        <v>45657</v>
      </c>
      <c r="I10" s="72" t="s">
        <v>739</v>
      </c>
      <c r="J10" s="71">
        <v>0.33</v>
      </c>
      <c r="K10" s="72" t="s">
        <v>710</v>
      </c>
      <c r="L10" s="71">
        <f>J10+33%</f>
        <v>0.66</v>
      </c>
      <c r="M10" s="72" t="s">
        <v>709</v>
      </c>
      <c r="N10" s="71">
        <f>(L10+24%)</f>
        <v>0.9</v>
      </c>
      <c r="O10" s="72" t="s">
        <v>805</v>
      </c>
      <c r="P10" s="71">
        <f>(N10+10%)</f>
        <v>1</v>
      </c>
    </row>
    <row r="11" spans="1:16" s="76" customFormat="1" ht="18">
      <c r="A11" s="407"/>
      <c r="B11" s="408"/>
      <c r="C11" s="408"/>
      <c r="D11" s="408"/>
      <c r="E11" s="408"/>
      <c r="F11" s="408"/>
      <c r="G11" s="408"/>
      <c r="H11" s="409"/>
      <c r="I11" s="22" t="s">
        <v>573</v>
      </c>
      <c r="J11" s="134">
        <f>SUM(J6:J10)/5</f>
        <v>0.43200000000000005</v>
      </c>
      <c r="K11" s="132"/>
      <c r="L11" s="134">
        <f>AVERAGE(L6:L10)</f>
        <v>0.6140000000000001</v>
      </c>
      <c r="M11" s="129"/>
      <c r="N11" s="133">
        <f>AVERAGE(N6:N10)</f>
        <v>0.86</v>
      </c>
      <c r="O11" s="129"/>
      <c r="P11" s="133">
        <f>AVERAGE(P6:P10)</f>
        <v>1</v>
      </c>
    </row>
    <row r="15" spans="1:16">
      <c r="C15" s="1"/>
    </row>
  </sheetData>
  <mergeCells count="18">
    <mergeCell ref="A11:H11"/>
    <mergeCell ref="I4:I5"/>
    <mergeCell ref="J4:J5"/>
    <mergeCell ref="E4:E5"/>
    <mergeCell ref="B4:B5"/>
    <mergeCell ref="A4:A5"/>
    <mergeCell ref="C4:C5"/>
    <mergeCell ref="D4:D5"/>
    <mergeCell ref="F4:F5"/>
    <mergeCell ref="G4:H4"/>
    <mergeCell ref="K4:K5"/>
    <mergeCell ref="L4:L5"/>
    <mergeCell ref="O4:O5"/>
    <mergeCell ref="A2:P2"/>
    <mergeCell ref="A3:P3"/>
    <mergeCell ref="P4:P5"/>
    <mergeCell ref="M4:M5"/>
    <mergeCell ref="N4:N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54C0B-8D21-4842-89D6-5CFE6E6CE28D}">
  <dimension ref="A1:Q10"/>
  <sheetViews>
    <sheetView topLeftCell="J9" workbookViewId="0">
      <selection activeCell="A3" sqref="A3:P3"/>
    </sheetView>
  </sheetViews>
  <sheetFormatPr baseColWidth="10" defaultRowHeight="14.4"/>
  <cols>
    <col min="1" max="1" width="28.6640625" customWidth="1"/>
    <col min="2" max="2" width="8" customWidth="1"/>
    <col min="3" max="3" width="27.109375" customWidth="1"/>
    <col min="4" max="4" width="27.33203125" customWidth="1"/>
    <col min="5" max="5" width="20.33203125" customWidth="1"/>
    <col min="6" max="6" width="15" customWidth="1"/>
    <col min="8" max="8" width="22.88671875" customWidth="1"/>
    <col min="9" max="9" width="23.88671875" customWidth="1"/>
    <col min="10" max="10" width="16.88671875" customWidth="1"/>
    <col min="11" max="11" width="31.44140625" customWidth="1"/>
    <col min="12" max="12" width="14.6640625" customWidth="1"/>
    <col min="13" max="13" width="31.88671875" customWidth="1"/>
    <col min="14" max="14" width="20.33203125" customWidth="1"/>
    <col min="15" max="15" width="25.109375" customWidth="1"/>
    <col min="16" max="16" width="21" customWidth="1"/>
  </cols>
  <sheetData>
    <row r="1" spans="1:17" ht="15" thickBot="1"/>
    <row r="2" spans="1:17" ht="14.4" customHeight="1" thickBot="1">
      <c r="A2" s="433" t="s">
        <v>683</v>
      </c>
      <c r="B2" s="434"/>
      <c r="C2" s="434"/>
      <c r="D2" s="434"/>
      <c r="E2" s="434"/>
      <c r="F2" s="434"/>
      <c r="G2" s="434"/>
      <c r="H2" s="434"/>
      <c r="I2" s="434"/>
      <c r="J2" s="434"/>
      <c r="K2" s="434"/>
      <c r="L2" s="434"/>
      <c r="M2" s="434"/>
      <c r="N2" s="434"/>
      <c r="O2" s="434"/>
      <c r="P2" s="435"/>
      <c r="Q2" t="s">
        <v>771</v>
      </c>
    </row>
    <row r="3" spans="1:17" ht="15" thickBot="1">
      <c r="A3" s="436" t="s">
        <v>0</v>
      </c>
      <c r="B3" s="437"/>
      <c r="C3" s="437"/>
      <c r="D3" s="437"/>
      <c r="E3" s="437"/>
      <c r="F3" s="437"/>
      <c r="G3" s="437"/>
      <c r="H3" s="437"/>
      <c r="I3" s="437"/>
      <c r="J3" s="437"/>
      <c r="K3" s="437"/>
      <c r="L3" s="437"/>
      <c r="M3" s="437"/>
      <c r="N3" s="437"/>
      <c r="O3" s="437"/>
      <c r="P3" s="438"/>
    </row>
    <row r="4" spans="1:17" ht="15" customHeight="1">
      <c r="A4" s="428" t="s">
        <v>9</v>
      </c>
      <c r="B4" s="430" t="s">
        <v>1</v>
      </c>
      <c r="C4" s="428" t="s">
        <v>2</v>
      </c>
      <c r="D4" s="428" t="s">
        <v>3</v>
      </c>
      <c r="E4" s="428" t="s">
        <v>8</v>
      </c>
      <c r="F4" s="428" t="s">
        <v>4</v>
      </c>
      <c r="G4" s="428" t="s">
        <v>5</v>
      </c>
      <c r="H4" s="428"/>
      <c r="I4" s="422" t="s">
        <v>533</v>
      </c>
      <c r="J4" s="422" t="s">
        <v>536</v>
      </c>
      <c r="K4" s="423" t="s">
        <v>633</v>
      </c>
      <c r="L4" s="423" t="s">
        <v>638</v>
      </c>
      <c r="M4" s="423" t="s">
        <v>702</v>
      </c>
      <c r="N4" s="423" t="s">
        <v>742</v>
      </c>
      <c r="O4" s="423" t="s">
        <v>702</v>
      </c>
      <c r="P4" s="423" t="s">
        <v>742</v>
      </c>
    </row>
    <row r="5" spans="1:17" ht="22.5" customHeight="1">
      <c r="A5" s="429"/>
      <c r="B5" s="431"/>
      <c r="C5" s="429"/>
      <c r="D5" s="429"/>
      <c r="E5" s="429"/>
      <c r="F5" s="429"/>
      <c r="G5" s="56" t="s">
        <v>6</v>
      </c>
      <c r="H5" s="56" t="s">
        <v>7</v>
      </c>
      <c r="I5" s="423"/>
      <c r="J5" s="423"/>
      <c r="K5" s="432"/>
      <c r="L5" s="432"/>
      <c r="M5" s="432"/>
      <c r="N5" s="432"/>
      <c r="O5" s="432"/>
      <c r="P5" s="432"/>
    </row>
    <row r="6" spans="1:17" ht="81.75" customHeight="1">
      <c r="A6" s="58" t="s">
        <v>188</v>
      </c>
      <c r="B6" s="59">
        <v>1</v>
      </c>
      <c r="C6" s="60" t="s">
        <v>160</v>
      </c>
      <c r="D6" s="61" t="s">
        <v>13</v>
      </c>
      <c r="E6" s="61" t="s">
        <v>167</v>
      </c>
      <c r="F6" s="61" t="s">
        <v>166</v>
      </c>
      <c r="G6" s="62">
        <v>45323</v>
      </c>
      <c r="H6" s="62">
        <v>45657</v>
      </c>
      <c r="I6" s="61" t="s">
        <v>582</v>
      </c>
      <c r="J6" s="63">
        <v>1</v>
      </c>
      <c r="K6" s="61" t="s">
        <v>582</v>
      </c>
      <c r="L6" s="63">
        <f>J6+0%</f>
        <v>1</v>
      </c>
      <c r="M6" s="72" t="s">
        <v>711</v>
      </c>
      <c r="N6" s="71">
        <f>(L6+0%)</f>
        <v>1</v>
      </c>
      <c r="O6" s="72" t="s">
        <v>711</v>
      </c>
      <c r="P6" s="71">
        <f>(N6+0%)</f>
        <v>1</v>
      </c>
    </row>
    <row r="7" spans="1:17" ht="72">
      <c r="A7" s="58" t="s">
        <v>189</v>
      </c>
      <c r="B7" s="59">
        <v>2</v>
      </c>
      <c r="C7" s="61" t="s">
        <v>87</v>
      </c>
      <c r="D7" s="61" t="s">
        <v>88</v>
      </c>
      <c r="E7" s="64" t="s">
        <v>581</v>
      </c>
      <c r="F7" s="61" t="s">
        <v>168</v>
      </c>
      <c r="G7" s="62">
        <v>45323</v>
      </c>
      <c r="H7" s="62">
        <v>45657</v>
      </c>
      <c r="I7" s="61" t="s">
        <v>583</v>
      </c>
      <c r="J7" s="63">
        <v>0.1</v>
      </c>
      <c r="K7" s="61" t="s">
        <v>660</v>
      </c>
      <c r="L7" s="63">
        <f>(J7+20%)</f>
        <v>0.30000000000000004</v>
      </c>
      <c r="M7" s="72" t="s">
        <v>660</v>
      </c>
      <c r="N7" s="71">
        <f>(L7+20%)</f>
        <v>0.5</v>
      </c>
      <c r="O7" s="72" t="s">
        <v>660</v>
      </c>
      <c r="P7" s="71">
        <f>(N7+35%)</f>
        <v>0.85</v>
      </c>
    </row>
    <row r="8" spans="1:17" ht="99.6" customHeight="1">
      <c r="A8" s="424" t="s">
        <v>190</v>
      </c>
      <c r="B8" s="426">
        <v>3</v>
      </c>
      <c r="C8" s="60" t="s">
        <v>161</v>
      </c>
      <c r="D8" s="61" t="s">
        <v>162</v>
      </c>
      <c r="E8" s="61" t="s">
        <v>164</v>
      </c>
      <c r="F8" s="61" t="s">
        <v>168</v>
      </c>
      <c r="G8" s="62">
        <v>45323</v>
      </c>
      <c r="H8" s="62">
        <v>45657</v>
      </c>
      <c r="I8" s="61" t="s">
        <v>634</v>
      </c>
      <c r="J8" s="63">
        <v>0.25</v>
      </c>
      <c r="K8" s="61" t="s">
        <v>661</v>
      </c>
      <c r="L8" s="63">
        <f>J8+25%</f>
        <v>0.5</v>
      </c>
      <c r="M8" s="72" t="s">
        <v>738</v>
      </c>
      <c r="N8" s="71">
        <f>(L8+25%)</f>
        <v>0.75</v>
      </c>
      <c r="O8" s="72" t="s">
        <v>738</v>
      </c>
      <c r="P8" s="71">
        <f>(N8+25%)</f>
        <v>1</v>
      </c>
    </row>
    <row r="9" spans="1:17" ht="96" customHeight="1">
      <c r="A9" s="425"/>
      <c r="B9" s="427"/>
      <c r="C9" s="60" t="s">
        <v>165</v>
      </c>
      <c r="D9" s="61" t="s">
        <v>163</v>
      </c>
      <c r="E9" s="61" t="s">
        <v>584</v>
      </c>
      <c r="F9" s="61" t="s">
        <v>166</v>
      </c>
      <c r="G9" s="62">
        <v>45323</v>
      </c>
      <c r="H9" s="62">
        <v>45657</v>
      </c>
      <c r="I9" s="61" t="s">
        <v>585</v>
      </c>
      <c r="J9" s="63">
        <v>0</v>
      </c>
      <c r="K9" s="61" t="s">
        <v>585</v>
      </c>
      <c r="L9" s="63">
        <f>J9+0%</f>
        <v>0</v>
      </c>
      <c r="M9" s="72" t="s">
        <v>712</v>
      </c>
      <c r="N9" s="117">
        <f>(L9+50%)</f>
        <v>0.5</v>
      </c>
      <c r="O9" s="72" t="s">
        <v>712</v>
      </c>
      <c r="P9" s="117">
        <f>(N9+50%)</f>
        <v>1</v>
      </c>
    </row>
    <row r="10" spans="1:17" ht="18">
      <c r="A10" s="419"/>
      <c r="B10" s="420"/>
      <c r="C10" s="420"/>
      <c r="D10" s="420"/>
      <c r="E10" s="420"/>
      <c r="F10" s="420"/>
      <c r="G10" s="420"/>
      <c r="H10" s="421"/>
      <c r="I10" s="130" t="s">
        <v>573</v>
      </c>
      <c r="J10" s="131">
        <f>SUM(J6:J9)/4</f>
        <v>0.33750000000000002</v>
      </c>
      <c r="K10" s="132"/>
      <c r="L10" s="131">
        <f>AVERAGE(L6:L9)</f>
        <v>0.45</v>
      </c>
      <c r="M10" s="129"/>
      <c r="N10" s="133">
        <f>AVERAGE(N6:N9)</f>
        <v>0.6875</v>
      </c>
      <c r="O10" s="129"/>
      <c r="P10" s="133">
        <f>AVERAGE(P6:P9)</f>
        <v>0.96250000000000002</v>
      </c>
    </row>
  </sheetData>
  <mergeCells count="20">
    <mergeCell ref="A2:P2"/>
    <mergeCell ref="A3:P3"/>
    <mergeCell ref="O4:O5"/>
    <mergeCell ref="P4:P5"/>
    <mergeCell ref="M4:M5"/>
    <mergeCell ref="N4:N5"/>
    <mergeCell ref="K4:K5"/>
    <mergeCell ref="L4:L5"/>
    <mergeCell ref="A10:H10"/>
    <mergeCell ref="I4:I5"/>
    <mergeCell ref="J4:J5"/>
    <mergeCell ref="A8:A9"/>
    <mergeCell ref="B8:B9"/>
    <mergeCell ref="A4:A5"/>
    <mergeCell ref="B4:B5"/>
    <mergeCell ref="C4:C5"/>
    <mergeCell ref="D4:D5"/>
    <mergeCell ref="E4:E5"/>
    <mergeCell ref="F4:F5"/>
    <mergeCell ref="G4:H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F2776-8452-418B-AC4E-CB1C40B8F944}">
  <dimension ref="A1:P40"/>
  <sheetViews>
    <sheetView topLeftCell="I35" zoomScale="78" zoomScaleNormal="78" workbookViewId="0">
      <selection activeCell="E6" sqref="E6:E8"/>
    </sheetView>
  </sheetViews>
  <sheetFormatPr baseColWidth="10" defaultRowHeight="14.4"/>
  <cols>
    <col min="1" max="1" width="20.88671875" customWidth="1"/>
    <col min="3" max="3" width="28.88671875" customWidth="1"/>
    <col min="4" max="4" width="26.33203125" customWidth="1"/>
    <col min="5" max="5" width="18.33203125" customWidth="1"/>
    <col min="6" max="6" width="16" customWidth="1"/>
    <col min="7" max="7" width="13.44140625" customWidth="1"/>
    <col min="8" max="8" width="12.88671875" customWidth="1"/>
    <col min="9" max="9" width="46.5546875" customWidth="1"/>
    <col min="10" max="10" width="13.33203125" customWidth="1"/>
    <col min="11" max="11" width="45.6640625" customWidth="1"/>
    <col min="12" max="12" width="22.88671875" customWidth="1"/>
    <col min="13" max="13" width="42.5546875" customWidth="1"/>
    <col min="14" max="14" width="22.6640625" customWidth="1"/>
    <col min="15" max="15" width="43.109375" customWidth="1"/>
    <col min="16" max="16" width="15.77734375" customWidth="1"/>
  </cols>
  <sheetData>
    <row r="1" spans="1:16" ht="15" thickBot="1"/>
    <row r="2" spans="1:16" ht="24" customHeight="1" thickBot="1">
      <c r="A2" s="439" t="s">
        <v>169</v>
      </c>
      <c r="B2" s="440"/>
      <c r="C2" s="440"/>
      <c r="D2" s="440"/>
      <c r="E2" s="440"/>
      <c r="F2" s="440"/>
      <c r="G2" s="440"/>
      <c r="H2" s="440"/>
      <c r="I2" s="440"/>
      <c r="J2" s="440"/>
      <c r="K2" s="440"/>
      <c r="L2" s="440"/>
      <c r="M2" s="440"/>
      <c r="N2" s="440"/>
      <c r="O2" s="440"/>
      <c r="P2" s="441"/>
    </row>
    <row r="3" spans="1:16" ht="31.95" customHeight="1" thickBot="1">
      <c r="A3" s="436" t="s">
        <v>14</v>
      </c>
      <c r="B3" s="437"/>
      <c r="C3" s="437"/>
      <c r="D3" s="437"/>
      <c r="E3" s="437"/>
      <c r="F3" s="437"/>
      <c r="G3" s="437"/>
      <c r="H3" s="437"/>
      <c r="I3" s="437"/>
      <c r="J3" s="437"/>
      <c r="K3" s="437"/>
      <c r="L3" s="437"/>
      <c r="M3" s="437"/>
      <c r="N3" s="437"/>
      <c r="O3" s="437"/>
      <c r="P3" s="438"/>
    </row>
    <row r="4" spans="1:16">
      <c r="A4" s="456" t="s">
        <v>9</v>
      </c>
      <c r="B4" s="458" t="s">
        <v>1</v>
      </c>
      <c r="C4" s="456" t="s">
        <v>2</v>
      </c>
      <c r="D4" s="456" t="s">
        <v>3</v>
      </c>
      <c r="E4" s="456" t="s">
        <v>8</v>
      </c>
      <c r="F4" s="456" t="s">
        <v>4</v>
      </c>
      <c r="G4" s="456" t="s">
        <v>5</v>
      </c>
      <c r="H4" s="456"/>
      <c r="I4" s="451" t="s">
        <v>533</v>
      </c>
      <c r="J4" s="451" t="s">
        <v>538</v>
      </c>
      <c r="K4" s="451" t="s">
        <v>743</v>
      </c>
      <c r="L4" s="451" t="s">
        <v>741</v>
      </c>
      <c r="M4" s="452" t="s">
        <v>702</v>
      </c>
      <c r="N4" s="452" t="s">
        <v>769</v>
      </c>
      <c r="O4" s="452" t="s">
        <v>772</v>
      </c>
      <c r="P4" s="452" t="s">
        <v>773</v>
      </c>
    </row>
    <row r="5" spans="1:16" ht="31.5" customHeight="1">
      <c r="A5" s="457"/>
      <c r="B5" s="459"/>
      <c r="C5" s="457"/>
      <c r="D5" s="457"/>
      <c r="E5" s="457"/>
      <c r="F5" s="457"/>
      <c r="G5" s="13" t="s">
        <v>6</v>
      </c>
      <c r="H5" s="13" t="s">
        <v>7</v>
      </c>
      <c r="I5" s="452"/>
      <c r="J5" s="452"/>
      <c r="K5" s="452"/>
      <c r="L5" s="452"/>
      <c r="M5" s="471"/>
      <c r="N5" s="471"/>
      <c r="O5" s="471"/>
      <c r="P5" s="471"/>
    </row>
    <row r="6" spans="1:16" ht="15" customHeight="1">
      <c r="A6" s="449" t="s">
        <v>66</v>
      </c>
      <c r="B6" s="448" t="s">
        <v>15</v>
      </c>
      <c r="C6" s="448" t="s">
        <v>16</v>
      </c>
      <c r="D6" s="448" t="s">
        <v>17</v>
      </c>
      <c r="E6" s="448" t="s">
        <v>18</v>
      </c>
      <c r="F6" s="460" t="s">
        <v>67</v>
      </c>
      <c r="G6" s="14">
        <v>45323</v>
      </c>
      <c r="H6" s="14">
        <v>45657</v>
      </c>
      <c r="I6" s="453" t="s">
        <v>586</v>
      </c>
      <c r="J6" s="454">
        <v>0.25</v>
      </c>
      <c r="K6" s="453" t="s">
        <v>586</v>
      </c>
      <c r="L6" s="454">
        <v>0.5</v>
      </c>
      <c r="M6" s="472" t="s">
        <v>586</v>
      </c>
      <c r="N6" s="473">
        <f>(L6+25%)</f>
        <v>0.75</v>
      </c>
      <c r="O6" s="472" t="s">
        <v>586</v>
      </c>
      <c r="P6" s="473">
        <f>(N6+25%)</f>
        <v>1</v>
      </c>
    </row>
    <row r="7" spans="1:16" ht="36" customHeight="1">
      <c r="A7" s="450"/>
      <c r="B7" s="448"/>
      <c r="C7" s="448"/>
      <c r="D7" s="448"/>
      <c r="E7" s="448"/>
      <c r="F7" s="461"/>
      <c r="G7" s="14">
        <v>45323</v>
      </c>
      <c r="H7" s="14">
        <v>45657</v>
      </c>
      <c r="I7" s="453"/>
      <c r="J7" s="455"/>
      <c r="K7" s="453"/>
      <c r="L7" s="455"/>
      <c r="M7" s="472"/>
      <c r="N7" s="473"/>
      <c r="O7" s="472"/>
      <c r="P7" s="473"/>
    </row>
    <row r="8" spans="1:16" ht="58.2" customHeight="1">
      <c r="A8" s="450"/>
      <c r="B8" s="448"/>
      <c r="C8" s="448"/>
      <c r="D8" s="448"/>
      <c r="E8" s="448"/>
      <c r="F8" s="5" t="s">
        <v>68</v>
      </c>
      <c r="G8" s="14">
        <v>45323</v>
      </c>
      <c r="H8" s="14">
        <v>45657</v>
      </c>
      <c r="I8" s="453"/>
      <c r="J8" s="455"/>
      <c r="K8" s="453"/>
      <c r="L8" s="455"/>
      <c r="M8" s="472"/>
      <c r="N8" s="473"/>
      <c r="O8" s="472"/>
      <c r="P8" s="473"/>
    </row>
    <row r="9" spans="1:16" ht="22.5" customHeight="1">
      <c r="A9" s="450"/>
      <c r="B9" s="448" t="s">
        <v>19</v>
      </c>
      <c r="C9" s="448" t="s">
        <v>20</v>
      </c>
      <c r="D9" s="448" t="s">
        <v>21</v>
      </c>
      <c r="E9" s="448" t="s">
        <v>22</v>
      </c>
      <c r="F9" s="6" t="s">
        <v>69</v>
      </c>
      <c r="G9" s="14">
        <v>45323</v>
      </c>
      <c r="H9" s="14">
        <v>45657</v>
      </c>
      <c r="I9" s="453" t="s">
        <v>663</v>
      </c>
      <c r="J9" s="454">
        <v>0.25</v>
      </c>
      <c r="K9" s="453" t="s">
        <v>662</v>
      </c>
      <c r="L9" s="454">
        <f>25%+J9</f>
        <v>0.5</v>
      </c>
      <c r="M9" s="472" t="s">
        <v>713</v>
      </c>
      <c r="N9" s="466">
        <f>(L9+25%)</f>
        <v>0.75</v>
      </c>
      <c r="O9" s="472" t="s">
        <v>806</v>
      </c>
      <c r="P9" s="466">
        <f>(N9+25%)</f>
        <v>1</v>
      </c>
    </row>
    <row r="10" spans="1:16" ht="20.399999999999999">
      <c r="A10" s="450"/>
      <c r="B10" s="448"/>
      <c r="C10" s="448"/>
      <c r="D10" s="448"/>
      <c r="E10" s="448"/>
      <c r="F10" s="6" t="s">
        <v>70</v>
      </c>
      <c r="G10" s="14">
        <v>45323</v>
      </c>
      <c r="H10" s="14">
        <v>45657</v>
      </c>
      <c r="I10" s="453"/>
      <c r="J10" s="455"/>
      <c r="K10" s="453"/>
      <c r="L10" s="455"/>
      <c r="M10" s="472"/>
      <c r="N10" s="467"/>
      <c r="O10" s="472"/>
      <c r="P10" s="467"/>
    </row>
    <row r="11" spans="1:16" ht="20.399999999999999">
      <c r="A11" s="450"/>
      <c r="B11" s="448"/>
      <c r="C11" s="448"/>
      <c r="D11" s="448"/>
      <c r="E11" s="448"/>
      <c r="F11" s="6" t="s">
        <v>71</v>
      </c>
      <c r="G11" s="14">
        <v>45323</v>
      </c>
      <c r="H11" s="14">
        <v>45657</v>
      </c>
      <c r="I11" s="453"/>
      <c r="J11" s="455"/>
      <c r="K11" s="453"/>
      <c r="L11" s="455"/>
      <c r="M11" s="472"/>
      <c r="N11" s="467"/>
      <c r="O11" s="472"/>
      <c r="P11" s="467"/>
    </row>
    <row r="12" spans="1:16" ht="49.2" customHeight="1">
      <c r="A12" s="450"/>
      <c r="B12" s="448"/>
      <c r="C12" s="448"/>
      <c r="D12" s="448"/>
      <c r="E12" s="448"/>
      <c r="F12" s="5" t="s">
        <v>68</v>
      </c>
      <c r="G12" s="14">
        <v>45323</v>
      </c>
      <c r="H12" s="14">
        <v>45657</v>
      </c>
      <c r="I12" s="453"/>
      <c r="J12" s="455"/>
      <c r="K12" s="453"/>
      <c r="L12" s="455"/>
      <c r="M12" s="472"/>
      <c r="N12" s="467"/>
      <c r="O12" s="472"/>
      <c r="P12" s="467"/>
    </row>
    <row r="13" spans="1:16" ht="22.5" customHeight="1">
      <c r="A13" s="450"/>
      <c r="B13" s="448" t="s">
        <v>23</v>
      </c>
      <c r="C13" s="448" t="s">
        <v>24</v>
      </c>
      <c r="D13" s="448" t="s">
        <v>25</v>
      </c>
      <c r="E13" s="448" t="s">
        <v>26</v>
      </c>
      <c r="F13" s="6" t="s">
        <v>71</v>
      </c>
      <c r="G13" s="14">
        <v>45323</v>
      </c>
      <c r="H13" s="14">
        <v>45657</v>
      </c>
      <c r="I13" s="453" t="s">
        <v>587</v>
      </c>
      <c r="J13" s="454">
        <v>0.25</v>
      </c>
      <c r="K13" s="453" t="s">
        <v>664</v>
      </c>
      <c r="L13" s="454">
        <v>0.5</v>
      </c>
      <c r="M13" s="463" t="s">
        <v>714</v>
      </c>
      <c r="N13" s="468">
        <f>((L13+25%))</f>
        <v>0.75</v>
      </c>
      <c r="O13" s="463" t="s">
        <v>807</v>
      </c>
      <c r="P13" s="468">
        <f>(N13+25%)</f>
        <v>1</v>
      </c>
    </row>
    <row r="14" spans="1:16" ht="39.6" customHeight="1">
      <c r="A14" s="450"/>
      <c r="B14" s="448"/>
      <c r="C14" s="448"/>
      <c r="D14" s="448"/>
      <c r="E14" s="448"/>
      <c r="F14" s="6" t="s">
        <v>72</v>
      </c>
      <c r="G14" s="14">
        <v>45323</v>
      </c>
      <c r="H14" s="14">
        <v>45657</v>
      </c>
      <c r="I14" s="453"/>
      <c r="J14" s="455"/>
      <c r="K14" s="453"/>
      <c r="L14" s="455"/>
      <c r="M14" s="465"/>
      <c r="N14" s="470"/>
      <c r="O14" s="465"/>
      <c r="P14" s="470"/>
    </row>
    <row r="15" spans="1:16" ht="33.75" customHeight="1">
      <c r="A15" s="450"/>
      <c r="B15" s="448" t="s">
        <v>27</v>
      </c>
      <c r="C15" s="448" t="s">
        <v>28</v>
      </c>
      <c r="D15" s="448" t="s">
        <v>29</v>
      </c>
      <c r="E15" s="448" t="s">
        <v>30</v>
      </c>
      <c r="F15" s="6" t="s">
        <v>73</v>
      </c>
      <c r="G15" s="14">
        <v>45323</v>
      </c>
      <c r="H15" s="14">
        <v>45657</v>
      </c>
      <c r="I15" s="453" t="s">
        <v>588</v>
      </c>
      <c r="J15" s="454">
        <v>0.25</v>
      </c>
      <c r="K15" s="453" t="s">
        <v>665</v>
      </c>
      <c r="L15" s="454">
        <v>0.5</v>
      </c>
      <c r="M15" s="463" t="s">
        <v>715</v>
      </c>
      <c r="N15" s="468">
        <f>(L15+25%)</f>
        <v>0.75</v>
      </c>
      <c r="O15" s="463" t="s">
        <v>715</v>
      </c>
      <c r="P15" s="468">
        <f>(N15+25%)</f>
        <v>1</v>
      </c>
    </row>
    <row r="16" spans="1:16" ht="27" customHeight="1">
      <c r="A16" s="450"/>
      <c r="B16" s="448"/>
      <c r="C16" s="448"/>
      <c r="D16" s="448"/>
      <c r="E16" s="448"/>
      <c r="F16" s="6" t="s">
        <v>74</v>
      </c>
      <c r="G16" s="14">
        <v>45323</v>
      </c>
      <c r="H16" s="14">
        <v>45657</v>
      </c>
      <c r="I16" s="453"/>
      <c r="J16" s="455"/>
      <c r="K16" s="453"/>
      <c r="L16" s="455"/>
      <c r="M16" s="465"/>
      <c r="N16" s="470"/>
      <c r="O16" s="465"/>
      <c r="P16" s="470"/>
    </row>
    <row r="17" spans="1:16" ht="70.95" customHeight="1">
      <c r="A17" s="450"/>
      <c r="B17" s="448" t="s">
        <v>31</v>
      </c>
      <c r="C17" s="448" t="s">
        <v>32</v>
      </c>
      <c r="D17" s="448" t="s">
        <v>33</v>
      </c>
      <c r="E17" s="448" t="s">
        <v>34</v>
      </c>
      <c r="F17" s="6" t="s">
        <v>75</v>
      </c>
      <c r="G17" s="14">
        <v>45323</v>
      </c>
      <c r="H17" s="14">
        <v>45657</v>
      </c>
      <c r="I17" s="442" t="s">
        <v>589</v>
      </c>
      <c r="J17" s="445">
        <v>0</v>
      </c>
      <c r="K17" s="442" t="s">
        <v>668</v>
      </c>
      <c r="L17" s="445">
        <v>0.15</v>
      </c>
      <c r="M17" s="472" t="s">
        <v>716</v>
      </c>
      <c r="N17" s="466">
        <f>(L17+35%)</f>
        <v>0.5</v>
      </c>
      <c r="O17" s="472" t="s">
        <v>808</v>
      </c>
      <c r="P17" s="466">
        <f>(N17+35%)</f>
        <v>0.85</v>
      </c>
    </row>
    <row r="18" spans="1:16" ht="54" customHeight="1">
      <c r="A18" s="450"/>
      <c r="B18" s="448"/>
      <c r="C18" s="448"/>
      <c r="D18" s="448"/>
      <c r="E18" s="448"/>
      <c r="F18" s="6" t="s">
        <v>76</v>
      </c>
      <c r="G18" s="14">
        <v>45323</v>
      </c>
      <c r="H18" s="14">
        <v>45657</v>
      </c>
      <c r="I18" s="443"/>
      <c r="J18" s="446"/>
      <c r="K18" s="443"/>
      <c r="L18" s="446"/>
      <c r="M18" s="472"/>
      <c r="N18" s="467"/>
      <c r="O18" s="472"/>
      <c r="P18" s="467"/>
    </row>
    <row r="19" spans="1:16" ht="54" customHeight="1">
      <c r="A19" s="450"/>
      <c r="B19" s="448"/>
      <c r="C19" s="448"/>
      <c r="D19" s="448"/>
      <c r="E19" s="448"/>
      <c r="F19" s="6" t="s">
        <v>77</v>
      </c>
      <c r="G19" s="14">
        <v>45323</v>
      </c>
      <c r="H19" s="14">
        <v>45657</v>
      </c>
      <c r="I19" s="443"/>
      <c r="J19" s="446"/>
      <c r="K19" s="443"/>
      <c r="L19" s="446"/>
      <c r="M19" s="472"/>
      <c r="N19" s="467"/>
      <c r="O19" s="472"/>
      <c r="P19" s="467"/>
    </row>
    <row r="20" spans="1:16" ht="63.6" customHeight="1">
      <c r="A20" s="450"/>
      <c r="B20" s="448"/>
      <c r="C20" s="448"/>
      <c r="D20" s="448"/>
      <c r="E20" s="448"/>
      <c r="F20" s="6" t="s">
        <v>78</v>
      </c>
      <c r="G20" s="14">
        <v>45323</v>
      </c>
      <c r="H20" s="14">
        <v>45657</v>
      </c>
      <c r="I20" s="444"/>
      <c r="J20" s="447"/>
      <c r="K20" s="444"/>
      <c r="L20" s="447"/>
      <c r="M20" s="472"/>
      <c r="N20" s="467"/>
      <c r="O20" s="472"/>
      <c r="P20" s="467"/>
    </row>
    <row r="21" spans="1:16" ht="51.6" customHeight="1">
      <c r="A21" s="450" t="s">
        <v>63</v>
      </c>
      <c r="B21" s="448" t="s">
        <v>35</v>
      </c>
      <c r="C21" s="448" t="s">
        <v>36</v>
      </c>
      <c r="D21" s="448" t="s">
        <v>37</v>
      </c>
      <c r="E21" s="448" t="s">
        <v>38</v>
      </c>
      <c r="F21" s="6" t="s">
        <v>75</v>
      </c>
      <c r="G21" s="14">
        <v>45323</v>
      </c>
      <c r="H21" s="14">
        <v>45657</v>
      </c>
      <c r="I21" s="442" t="s">
        <v>590</v>
      </c>
      <c r="J21" s="445">
        <v>0</v>
      </c>
      <c r="K21" s="442" t="s">
        <v>666</v>
      </c>
      <c r="L21" s="445">
        <v>0</v>
      </c>
      <c r="M21" s="472" t="s">
        <v>717</v>
      </c>
      <c r="N21" s="466">
        <f>(J21+L21+100%)</f>
        <v>1</v>
      </c>
      <c r="O21" s="472" t="s">
        <v>809</v>
      </c>
      <c r="P21" s="466">
        <v>1</v>
      </c>
    </row>
    <row r="22" spans="1:16" ht="27" customHeight="1">
      <c r="A22" s="450"/>
      <c r="B22" s="448"/>
      <c r="C22" s="448"/>
      <c r="D22" s="448"/>
      <c r="E22" s="448"/>
      <c r="F22" s="6" t="s">
        <v>76</v>
      </c>
      <c r="G22" s="14">
        <v>45323</v>
      </c>
      <c r="H22" s="14">
        <v>45657</v>
      </c>
      <c r="I22" s="443"/>
      <c r="J22" s="446"/>
      <c r="K22" s="443"/>
      <c r="L22" s="446"/>
      <c r="M22" s="472"/>
      <c r="N22" s="467"/>
      <c r="O22" s="472"/>
      <c r="P22" s="467"/>
    </row>
    <row r="23" spans="1:16" ht="30.6">
      <c r="A23" s="450"/>
      <c r="B23" s="448"/>
      <c r="C23" s="448"/>
      <c r="D23" s="448"/>
      <c r="E23" s="448"/>
      <c r="F23" s="6" t="s">
        <v>77</v>
      </c>
      <c r="G23" s="14">
        <v>45323</v>
      </c>
      <c r="H23" s="14">
        <v>45657</v>
      </c>
      <c r="I23" s="443"/>
      <c r="J23" s="446"/>
      <c r="K23" s="443"/>
      <c r="L23" s="446"/>
      <c r="M23" s="472"/>
      <c r="N23" s="467"/>
      <c r="O23" s="472"/>
      <c r="P23" s="467"/>
    </row>
    <row r="24" spans="1:16" ht="48.75" customHeight="1">
      <c r="A24" s="450"/>
      <c r="B24" s="448"/>
      <c r="C24" s="448"/>
      <c r="D24" s="448"/>
      <c r="E24" s="448"/>
      <c r="F24" s="6" t="s">
        <v>79</v>
      </c>
      <c r="G24" s="14">
        <v>45323</v>
      </c>
      <c r="H24" s="14">
        <v>45657</v>
      </c>
      <c r="I24" s="444"/>
      <c r="J24" s="447"/>
      <c r="K24" s="444"/>
      <c r="L24" s="447"/>
      <c r="M24" s="472"/>
      <c r="N24" s="467"/>
      <c r="O24" s="472"/>
      <c r="P24" s="467"/>
    </row>
    <row r="25" spans="1:16" ht="43.95" customHeight="1">
      <c r="A25" s="450"/>
      <c r="B25" s="448" t="s">
        <v>39</v>
      </c>
      <c r="C25" s="448" t="s">
        <v>40</v>
      </c>
      <c r="D25" s="448" t="s">
        <v>41</v>
      </c>
      <c r="E25" s="448" t="s">
        <v>42</v>
      </c>
      <c r="F25" s="6" t="s">
        <v>80</v>
      </c>
      <c r="G25" s="14">
        <v>45323</v>
      </c>
      <c r="H25" s="14">
        <v>45657</v>
      </c>
      <c r="I25" s="442" t="s">
        <v>591</v>
      </c>
      <c r="J25" s="445">
        <v>0</v>
      </c>
      <c r="K25" s="442" t="s">
        <v>667</v>
      </c>
      <c r="L25" s="445">
        <v>0</v>
      </c>
      <c r="M25" s="463" t="s">
        <v>718</v>
      </c>
      <c r="N25" s="466">
        <f>(J25+L25+50%)</f>
        <v>0.5</v>
      </c>
      <c r="O25" s="463" t="s">
        <v>810</v>
      </c>
      <c r="P25" s="466">
        <f>(N25+20%)</f>
        <v>0.7</v>
      </c>
    </row>
    <row r="26" spans="1:16" ht="43.2" customHeight="1">
      <c r="A26" s="450"/>
      <c r="B26" s="448"/>
      <c r="C26" s="448"/>
      <c r="D26" s="448"/>
      <c r="E26" s="448"/>
      <c r="F26" s="6" t="s">
        <v>77</v>
      </c>
      <c r="G26" s="14">
        <v>45323</v>
      </c>
      <c r="H26" s="14">
        <v>45657</v>
      </c>
      <c r="I26" s="443"/>
      <c r="J26" s="446"/>
      <c r="K26" s="443"/>
      <c r="L26" s="446"/>
      <c r="M26" s="464"/>
      <c r="N26" s="467"/>
      <c r="O26" s="464"/>
      <c r="P26" s="467"/>
    </row>
    <row r="27" spans="1:16" ht="43.2" customHeight="1">
      <c r="A27" s="450"/>
      <c r="B27" s="448"/>
      <c r="C27" s="448"/>
      <c r="D27" s="448"/>
      <c r="E27" s="448"/>
      <c r="F27" s="6" t="s">
        <v>72</v>
      </c>
      <c r="G27" s="14">
        <v>45323</v>
      </c>
      <c r="H27" s="14">
        <v>45657</v>
      </c>
      <c r="I27" s="444"/>
      <c r="J27" s="447"/>
      <c r="K27" s="444"/>
      <c r="L27" s="447"/>
      <c r="M27" s="465"/>
      <c r="N27" s="467"/>
      <c r="O27" s="465"/>
      <c r="P27" s="467"/>
    </row>
    <row r="28" spans="1:16" ht="59.4" customHeight="1">
      <c r="A28" s="450"/>
      <c r="B28" s="448" t="s">
        <v>43</v>
      </c>
      <c r="C28" s="448" t="s">
        <v>44</v>
      </c>
      <c r="D28" s="448" t="s">
        <v>45</v>
      </c>
      <c r="E28" s="448" t="s">
        <v>42</v>
      </c>
      <c r="F28" s="6" t="s">
        <v>81</v>
      </c>
      <c r="G28" s="14">
        <v>45323</v>
      </c>
      <c r="H28" s="14">
        <v>45657</v>
      </c>
      <c r="I28" s="442" t="s">
        <v>592</v>
      </c>
      <c r="J28" s="445">
        <v>0</v>
      </c>
      <c r="K28" s="442" t="s">
        <v>669</v>
      </c>
      <c r="L28" s="445">
        <v>0</v>
      </c>
      <c r="M28" s="463" t="s">
        <v>719</v>
      </c>
      <c r="N28" s="466">
        <f>(J28+L28+50%)</f>
        <v>0.5</v>
      </c>
      <c r="O28" s="463" t="s">
        <v>811</v>
      </c>
      <c r="P28" s="466">
        <f>N28</f>
        <v>0.5</v>
      </c>
    </row>
    <row r="29" spans="1:16" ht="63" customHeight="1">
      <c r="A29" s="450"/>
      <c r="B29" s="448"/>
      <c r="C29" s="448"/>
      <c r="D29" s="448"/>
      <c r="E29" s="448"/>
      <c r="F29" s="6" t="s">
        <v>82</v>
      </c>
      <c r="G29" s="14">
        <v>45323</v>
      </c>
      <c r="H29" s="14">
        <v>45657</v>
      </c>
      <c r="I29" s="443"/>
      <c r="J29" s="446"/>
      <c r="K29" s="443"/>
      <c r="L29" s="446"/>
      <c r="M29" s="464"/>
      <c r="N29" s="467"/>
      <c r="O29" s="464"/>
      <c r="P29" s="467"/>
    </row>
    <row r="30" spans="1:16" ht="47.4" customHeight="1">
      <c r="A30" s="450"/>
      <c r="B30" s="448"/>
      <c r="C30" s="448"/>
      <c r="D30" s="448"/>
      <c r="E30" s="448"/>
      <c r="F30" s="6" t="s">
        <v>83</v>
      </c>
      <c r="G30" s="14">
        <v>45323</v>
      </c>
      <c r="H30" s="14">
        <v>45657</v>
      </c>
      <c r="I30" s="444"/>
      <c r="J30" s="447"/>
      <c r="K30" s="444"/>
      <c r="L30" s="447"/>
      <c r="M30" s="465"/>
      <c r="N30" s="467"/>
      <c r="O30" s="465"/>
      <c r="P30" s="467"/>
    </row>
    <row r="31" spans="1:16" ht="41.4">
      <c r="A31" s="450" t="s">
        <v>64</v>
      </c>
      <c r="B31" s="6" t="s">
        <v>46</v>
      </c>
      <c r="C31" s="6" t="s">
        <v>47</v>
      </c>
      <c r="D31" s="6" t="s">
        <v>48</v>
      </c>
      <c r="E31" s="6" t="s">
        <v>49</v>
      </c>
      <c r="F31" s="6" t="s">
        <v>77</v>
      </c>
      <c r="G31" s="14">
        <v>45323</v>
      </c>
      <c r="H31" s="14">
        <v>45657</v>
      </c>
      <c r="I31" s="26" t="s">
        <v>594</v>
      </c>
      <c r="J31" s="445">
        <v>0</v>
      </c>
      <c r="K31" s="26" t="s">
        <v>670</v>
      </c>
      <c r="L31" s="445">
        <v>0</v>
      </c>
      <c r="M31" s="463" t="s">
        <v>720</v>
      </c>
      <c r="N31" s="468">
        <f>(J31+L31+65%)</f>
        <v>0.65</v>
      </c>
      <c r="O31" s="463" t="s">
        <v>720</v>
      </c>
      <c r="P31" s="468">
        <f>(N31+30%)</f>
        <v>0.95</v>
      </c>
    </row>
    <row r="32" spans="1:16" ht="45" customHeight="1">
      <c r="A32" s="450"/>
      <c r="B32" s="448" t="s">
        <v>50</v>
      </c>
      <c r="C32" s="448" t="s">
        <v>51</v>
      </c>
      <c r="D32" s="6" t="s">
        <v>48</v>
      </c>
      <c r="E32" s="6" t="s">
        <v>52</v>
      </c>
      <c r="F32" s="448" t="s">
        <v>77</v>
      </c>
      <c r="G32" s="14">
        <v>45323</v>
      </c>
      <c r="H32" s="14">
        <v>45657</v>
      </c>
      <c r="I32" s="26" t="s">
        <v>595</v>
      </c>
      <c r="J32" s="446"/>
      <c r="K32" s="26" t="s">
        <v>671</v>
      </c>
      <c r="L32" s="446"/>
      <c r="M32" s="464"/>
      <c r="N32" s="469"/>
      <c r="O32" s="464"/>
      <c r="P32" s="469"/>
    </row>
    <row r="33" spans="1:16" ht="40.799999999999997">
      <c r="A33" s="450"/>
      <c r="B33" s="448"/>
      <c r="C33" s="448"/>
      <c r="D33" s="6" t="s">
        <v>53</v>
      </c>
      <c r="E33" s="6" t="s">
        <v>54</v>
      </c>
      <c r="F33" s="448"/>
      <c r="G33" s="14">
        <v>45323</v>
      </c>
      <c r="H33" s="14">
        <v>45657</v>
      </c>
      <c r="I33" s="24" t="s">
        <v>593</v>
      </c>
      <c r="J33" s="447"/>
      <c r="K33" s="24" t="s">
        <v>593</v>
      </c>
      <c r="L33" s="447"/>
      <c r="M33" s="465"/>
      <c r="N33" s="470"/>
      <c r="O33" s="465"/>
      <c r="P33" s="470"/>
    </row>
    <row r="34" spans="1:16" ht="54" customHeight="1">
      <c r="A34" s="450"/>
      <c r="B34" s="448" t="s">
        <v>55</v>
      </c>
      <c r="C34" s="448" t="s">
        <v>56</v>
      </c>
      <c r="D34" s="448" t="s">
        <v>57</v>
      </c>
      <c r="E34" s="448" t="s">
        <v>58</v>
      </c>
      <c r="F34" s="6" t="s">
        <v>69</v>
      </c>
      <c r="G34" s="14">
        <v>45323</v>
      </c>
      <c r="H34" s="14">
        <v>45657</v>
      </c>
      <c r="I34" s="442" t="s">
        <v>589</v>
      </c>
      <c r="J34" s="445">
        <v>0</v>
      </c>
      <c r="K34" s="442" t="s">
        <v>589</v>
      </c>
      <c r="L34" s="445">
        <v>0</v>
      </c>
      <c r="M34" s="463" t="s">
        <v>721</v>
      </c>
      <c r="N34" s="466">
        <f>(J34+L34+100%)</f>
        <v>1</v>
      </c>
      <c r="O34" s="463" t="s">
        <v>812</v>
      </c>
      <c r="P34" s="466">
        <f>(N34)</f>
        <v>1</v>
      </c>
    </row>
    <row r="35" spans="1:16" ht="54" customHeight="1">
      <c r="A35" s="450"/>
      <c r="B35" s="448"/>
      <c r="C35" s="448"/>
      <c r="D35" s="448"/>
      <c r="E35" s="448"/>
      <c r="F35" s="6" t="s">
        <v>84</v>
      </c>
      <c r="G35" s="14">
        <v>45323</v>
      </c>
      <c r="H35" s="14">
        <v>45657</v>
      </c>
      <c r="I35" s="443"/>
      <c r="J35" s="446"/>
      <c r="K35" s="443"/>
      <c r="L35" s="446"/>
      <c r="M35" s="464"/>
      <c r="N35" s="467"/>
      <c r="O35" s="464"/>
      <c r="P35" s="467"/>
    </row>
    <row r="36" spans="1:16" ht="54" customHeight="1">
      <c r="A36" s="450"/>
      <c r="B36" s="448"/>
      <c r="C36" s="448"/>
      <c r="D36" s="448"/>
      <c r="E36" s="448"/>
      <c r="F36" s="6" t="s">
        <v>81</v>
      </c>
      <c r="G36" s="14">
        <v>45323</v>
      </c>
      <c r="H36" s="14">
        <v>45657</v>
      </c>
      <c r="I36" s="444"/>
      <c r="J36" s="447"/>
      <c r="K36" s="444"/>
      <c r="L36" s="447"/>
      <c r="M36" s="465"/>
      <c r="N36" s="467"/>
      <c r="O36" s="465"/>
      <c r="P36" s="467"/>
    </row>
    <row r="37" spans="1:16" ht="54" customHeight="1">
      <c r="A37" s="450" t="s">
        <v>65</v>
      </c>
      <c r="B37" s="448" t="s">
        <v>59</v>
      </c>
      <c r="C37" s="448" t="s">
        <v>60</v>
      </c>
      <c r="D37" s="448" t="s">
        <v>61</v>
      </c>
      <c r="E37" s="448" t="s">
        <v>62</v>
      </c>
      <c r="F37" s="6" t="s">
        <v>69</v>
      </c>
      <c r="G37" s="14">
        <v>45323</v>
      </c>
      <c r="H37" s="14">
        <v>45657</v>
      </c>
      <c r="I37" s="442" t="s">
        <v>589</v>
      </c>
      <c r="J37" s="445">
        <v>0</v>
      </c>
      <c r="K37" s="442" t="s">
        <v>589</v>
      </c>
      <c r="L37" s="445">
        <v>0</v>
      </c>
      <c r="M37" s="463" t="s">
        <v>722</v>
      </c>
      <c r="N37" s="466">
        <v>0</v>
      </c>
      <c r="O37" s="463" t="s">
        <v>813</v>
      </c>
      <c r="P37" s="466">
        <v>0</v>
      </c>
    </row>
    <row r="38" spans="1:16" ht="52.95" customHeight="1">
      <c r="A38" s="450"/>
      <c r="B38" s="448"/>
      <c r="C38" s="448"/>
      <c r="D38" s="448"/>
      <c r="E38" s="448"/>
      <c r="F38" s="6" t="s">
        <v>85</v>
      </c>
      <c r="G38" s="14">
        <v>45323</v>
      </c>
      <c r="H38" s="14">
        <v>45657</v>
      </c>
      <c r="I38" s="443"/>
      <c r="J38" s="446"/>
      <c r="K38" s="443"/>
      <c r="L38" s="446"/>
      <c r="M38" s="464"/>
      <c r="N38" s="467"/>
      <c r="O38" s="464"/>
      <c r="P38" s="467"/>
    </row>
    <row r="39" spans="1:16" ht="68.400000000000006" customHeight="1">
      <c r="A39" s="450"/>
      <c r="B39" s="448"/>
      <c r="C39" s="448"/>
      <c r="D39" s="448"/>
      <c r="E39" s="448"/>
      <c r="F39" s="6" t="s">
        <v>86</v>
      </c>
      <c r="G39" s="14">
        <v>45323</v>
      </c>
      <c r="H39" s="14">
        <v>45657</v>
      </c>
      <c r="I39" s="444"/>
      <c r="J39" s="447"/>
      <c r="K39" s="444"/>
      <c r="L39" s="447"/>
      <c r="M39" s="465"/>
      <c r="N39" s="467"/>
      <c r="O39" s="465"/>
      <c r="P39" s="467"/>
    </row>
    <row r="40" spans="1:16" ht="18">
      <c r="A40" s="462"/>
      <c r="B40" s="194"/>
      <c r="C40" s="194"/>
      <c r="D40" s="194"/>
      <c r="E40" s="194"/>
      <c r="F40" s="194"/>
      <c r="G40" s="194"/>
      <c r="H40" s="195"/>
      <c r="I40" s="22" t="s">
        <v>573</v>
      </c>
      <c r="J40" s="23">
        <f>+AVERAGE(J6:J39)</f>
        <v>9.0909090909090912E-2</v>
      </c>
      <c r="K40" s="22" t="s">
        <v>573</v>
      </c>
      <c r="L40" s="23">
        <f>+AVERAGE(L6:L39)</f>
        <v>0.19545454545454544</v>
      </c>
      <c r="M40" s="129"/>
      <c r="N40" s="123">
        <f>AVERAGE(N6:N39)</f>
        <v>0.65</v>
      </c>
      <c r="O40" s="129"/>
      <c r="P40" s="123">
        <f>AVERAGE(P6:P39)</f>
        <v>0.81818181818181823</v>
      </c>
    </row>
  </sheetData>
  <mergeCells count="152">
    <mergeCell ref="O34:O36"/>
    <mergeCell ref="P34:P36"/>
    <mergeCell ref="O37:O39"/>
    <mergeCell ref="P37:P39"/>
    <mergeCell ref="O17:O20"/>
    <mergeCell ref="P17:P20"/>
    <mergeCell ref="O21:O24"/>
    <mergeCell ref="P21:P24"/>
    <mergeCell ref="O25:O27"/>
    <mergeCell ref="P25:P27"/>
    <mergeCell ref="O28:O30"/>
    <mergeCell ref="P28:P30"/>
    <mergeCell ref="O31:O33"/>
    <mergeCell ref="P31:P33"/>
    <mergeCell ref="O4:O5"/>
    <mergeCell ref="P4:P5"/>
    <mergeCell ref="O6:O8"/>
    <mergeCell ref="P6:P8"/>
    <mergeCell ref="O9:O12"/>
    <mergeCell ref="P9:P12"/>
    <mergeCell ref="O13:O14"/>
    <mergeCell ref="P13:P14"/>
    <mergeCell ref="O15:O16"/>
    <mergeCell ref="P15:P16"/>
    <mergeCell ref="M37:M39"/>
    <mergeCell ref="N37:N39"/>
    <mergeCell ref="M31:M33"/>
    <mergeCell ref="N31:N33"/>
    <mergeCell ref="M4:M5"/>
    <mergeCell ref="N4:N5"/>
    <mergeCell ref="M6:M8"/>
    <mergeCell ref="N6:N8"/>
    <mergeCell ref="M9:M12"/>
    <mergeCell ref="N9:N12"/>
    <mergeCell ref="M17:M20"/>
    <mergeCell ref="N17:N20"/>
    <mergeCell ref="M13:M14"/>
    <mergeCell ref="M15:M16"/>
    <mergeCell ref="N13:N14"/>
    <mergeCell ref="N15:N16"/>
    <mergeCell ref="M21:M24"/>
    <mergeCell ref="N21:N24"/>
    <mergeCell ref="M25:M27"/>
    <mergeCell ref="N25:N27"/>
    <mergeCell ref="M28:M30"/>
    <mergeCell ref="N28:N30"/>
    <mergeCell ref="M34:M36"/>
    <mergeCell ref="N34:N36"/>
    <mergeCell ref="K37:K39"/>
    <mergeCell ref="L37:L39"/>
    <mergeCell ref="K17:K20"/>
    <mergeCell ref="L17:L20"/>
    <mergeCell ref="K21:K24"/>
    <mergeCell ref="L21:L24"/>
    <mergeCell ref="K25:K27"/>
    <mergeCell ref="L25:L27"/>
    <mergeCell ref="L31:L33"/>
    <mergeCell ref="K28:K30"/>
    <mergeCell ref="L28:L30"/>
    <mergeCell ref="K34:K36"/>
    <mergeCell ref="L34:L36"/>
    <mergeCell ref="K9:K12"/>
    <mergeCell ref="L9:L12"/>
    <mergeCell ref="K13:K14"/>
    <mergeCell ref="L13:L14"/>
    <mergeCell ref="K15:K16"/>
    <mergeCell ref="L15:L16"/>
    <mergeCell ref="K4:K5"/>
    <mergeCell ref="L4:L5"/>
    <mergeCell ref="K6:K8"/>
    <mergeCell ref="L6:L8"/>
    <mergeCell ref="A40:H40"/>
    <mergeCell ref="I15:I16"/>
    <mergeCell ref="J15:J16"/>
    <mergeCell ref="I9:I12"/>
    <mergeCell ref="J9:J12"/>
    <mergeCell ref="I13:I14"/>
    <mergeCell ref="J13:J14"/>
    <mergeCell ref="D13:D14"/>
    <mergeCell ref="E13:E14"/>
    <mergeCell ref="B15:B16"/>
    <mergeCell ref="C15:C16"/>
    <mergeCell ref="D15:D16"/>
    <mergeCell ref="E15:E16"/>
    <mergeCell ref="B13:B14"/>
    <mergeCell ref="C13:C14"/>
    <mergeCell ref="D17:D20"/>
    <mergeCell ref="B9:B12"/>
    <mergeCell ref="C9:C12"/>
    <mergeCell ref="D9:D12"/>
    <mergeCell ref="E9:E12"/>
    <mergeCell ref="E17:E20"/>
    <mergeCell ref="B21:B24"/>
    <mergeCell ref="J31:J33"/>
    <mergeCell ref="I4:I5"/>
    <mergeCell ref="J4:J5"/>
    <mergeCell ref="I6:I8"/>
    <mergeCell ref="J6:J8"/>
    <mergeCell ref="A4:A5"/>
    <mergeCell ref="B4:B5"/>
    <mergeCell ref="C4:C5"/>
    <mergeCell ref="D4:D5"/>
    <mergeCell ref="E4:E5"/>
    <mergeCell ref="F4:F5"/>
    <mergeCell ref="G4:H4"/>
    <mergeCell ref="D6:D8"/>
    <mergeCell ref="E6:E8"/>
    <mergeCell ref="B6:B8"/>
    <mergeCell ref="C6:C8"/>
    <mergeCell ref="F6:F7"/>
    <mergeCell ref="D34:D36"/>
    <mergeCell ref="D25:D27"/>
    <mergeCell ref="E25:E27"/>
    <mergeCell ref="D28:D30"/>
    <mergeCell ref="E28:E30"/>
    <mergeCell ref="E21:E24"/>
    <mergeCell ref="B17:B20"/>
    <mergeCell ref="C17:C20"/>
    <mergeCell ref="C32:C33"/>
    <mergeCell ref="B32:B33"/>
    <mergeCell ref="B34:B36"/>
    <mergeCell ref="C34:C36"/>
    <mergeCell ref="B25:B27"/>
    <mergeCell ref="C25:C27"/>
    <mergeCell ref="B28:B30"/>
    <mergeCell ref="C28:C30"/>
    <mergeCell ref="C21:C24"/>
    <mergeCell ref="D21:D24"/>
    <mergeCell ref="A2:P2"/>
    <mergeCell ref="A3:P3"/>
    <mergeCell ref="I37:I39"/>
    <mergeCell ref="J37:J39"/>
    <mergeCell ref="F32:F33"/>
    <mergeCell ref="E34:E36"/>
    <mergeCell ref="A6:A20"/>
    <mergeCell ref="A31:A36"/>
    <mergeCell ref="I17:I20"/>
    <mergeCell ref="J17:J20"/>
    <mergeCell ref="I21:I24"/>
    <mergeCell ref="J21:J24"/>
    <mergeCell ref="I25:I27"/>
    <mergeCell ref="J25:J27"/>
    <mergeCell ref="I28:I30"/>
    <mergeCell ref="J28:J30"/>
    <mergeCell ref="I34:I36"/>
    <mergeCell ref="J34:J36"/>
    <mergeCell ref="A21:A30"/>
    <mergeCell ref="A37:A39"/>
    <mergeCell ref="B37:B39"/>
    <mergeCell ref="C37:C39"/>
    <mergeCell ref="D37:D39"/>
    <mergeCell ref="E37:E3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4D809-11F3-4081-9036-B29B59974655}">
  <dimension ref="A1:P19"/>
  <sheetViews>
    <sheetView topLeftCell="L13" zoomScale="70" zoomScaleNormal="70" workbookViewId="0">
      <selection activeCell="P17" sqref="P17"/>
    </sheetView>
  </sheetViews>
  <sheetFormatPr baseColWidth="10" defaultRowHeight="14.4"/>
  <cols>
    <col min="1" max="1" width="15.5546875" customWidth="1"/>
    <col min="2" max="2" width="9" customWidth="1"/>
    <col min="3" max="3" width="48" customWidth="1"/>
    <col min="4" max="4" width="14.88671875" customWidth="1"/>
    <col min="5" max="5" width="23.109375" customWidth="1"/>
    <col min="6" max="6" width="22.88671875" customWidth="1"/>
    <col min="8" max="8" width="8.6640625" bestFit="1" customWidth="1"/>
    <col min="9" max="9" width="68.88671875" customWidth="1"/>
    <col min="10" max="10" width="24.33203125" customWidth="1"/>
    <col min="11" max="11" width="73.88671875" bestFit="1" customWidth="1"/>
    <col min="13" max="13" width="39.109375" customWidth="1"/>
    <col min="14" max="14" width="23.5546875" customWidth="1"/>
    <col min="15" max="15" width="39.6640625" customWidth="1"/>
    <col min="16" max="16" width="21.109375" customWidth="1"/>
  </cols>
  <sheetData>
    <row r="1" spans="1:16" ht="15" thickBot="1">
      <c r="A1" s="8"/>
      <c r="B1" s="8"/>
      <c r="C1" s="8"/>
      <c r="D1" s="8"/>
      <c r="E1" s="8"/>
      <c r="F1" s="8"/>
      <c r="G1" s="8"/>
      <c r="H1" s="8"/>
      <c r="I1" s="8"/>
      <c r="J1" s="8"/>
      <c r="K1" s="8"/>
      <c r="L1" s="8"/>
      <c r="M1" s="8"/>
      <c r="N1" s="8"/>
    </row>
    <row r="2" spans="1:16" ht="14.4" customHeight="1" thickBot="1">
      <c r="A2" s="491" t="s">
        <v>170</v>
      </c>
      <c r="B2" s="492"/>
      <c r="C2" s="492"/>
      <c r="D2" s="492"/>
      <c r="E2" s="492"/>
      <c r="F2" s="492"/>
      <c r="G2" s="492"/>
      <c r="H2" s="492"/>
      <c r="I2" s="492"/>
      <c r="J2" s="492"/>
      <c r="K2" s="492"/>
      <c r="L2" s="492"/>
      <c r="M2" s="492"/>
      <c r="N2" s="492"/>
      <c r="O2" s="492"/>
      <c r="P2" s="493"/>
    </row>
    <row r="3" spans="1:16" ht="21.75" customHeight="1" thickBot="1">
      <c r="A3" s="494" t="s">
        <v>176</v>
      </c>
      <c r="B3" s="495"/>
      <c r="C3" s="495"/>
      <c r="D3" s="495"/>
      <c r="E3" s="495"/>
      <c r="F3" s="495"/>
      <c r="G3" s="495"/>
      <c r="H3" s="495"/>
      <c r="I3" s="495"/>
      <c r="J3" s="495"/>
      <c r="K3" s="495"/>
      <c r="L3" s="495"/>
      <c r="M3" s="495"/>
      <c r="N3" s="495"/>
      <c r="O3" s="495"/>
      <c r="P3" s="496"/>
    </row>
    <row r="4" spans="1:16">
      <c r="A4" s="456" t="s">
        <v>9</v>
      </c>
      <c r="B4" s="458" t="s">
        <v>1</v>
      </c>
      <c r="C4" s="456" t="s">
        <v>2</v>
      </c>
      <c r="D4" s="456" t="s">
        <v>3</v>
      </c>
      <c r="E4" s="456" t="s">
        <v>8</v>
      </c>
      <c r="F4" s="456" t="s">
        <v>4</v>
      </c>
      <c r="G4" s="456" t="s">
        <v>5</v>
      </c>
      <c r="H4" s="456"/>
      <c r="I4" s="474" t="s">
        <v>533</v>
      </c>
      <c r="J4" s="474" t="s">
        <v>536</v>
      </c>
      <c r="K4" s="474" t="s">
        <v>624</v>
      </c>
      <c r="L4" s="474" t="s">
        <v>741</v>
      </c>
      <c r="M4" s="474" t="s">
        <v>744</v>
      </c>
      <c r="N4" s="474" t="s">
        <v>742</v>
      </c>
      <c r="O4" s="474" t="s">
        <v>781</v>
      </c>
      <c r="P4" s="474" t="s">
        <v>782</v>
      </c>
    </row>
    <row r="5" spans="1:16" ht="20.399999999999999">
      <c r="A5" s="457"/>
      <c r="B5" s="459"/>
      <c r="C5" s="457"/>
      <c r="D5" s="457"/>
      <c r="E5" s="457"/>
      <c r="F5" s="457"/>
      <c r="G5" s="13" t="s">
        <v>6</v>
      </c>
      <c r="H5" s="13" t="s">
        <v>7</v>
      </c>
      <c r="I5" s="456"/>
      <c r="J5" s="456"/>
      <c r="K5" s="456"/>
      <c r="L5" s="456"/>
      <c r="M5" s="456"/>
      <c r="N5" s="456"/>
      <c r="O5" s="456"/>
      <c r="P5" s="456"/>
    </row>
    <row r="6" spans="1:16" ht="83.4" customHeight="1">
      <c r="A6" s="490" t="s">
        <v>89</v>
      </c>
      <c r="B6" s="6" t="s">
        <v>15</v>
      </c>
      <c r="C6" s="6" t="s">
        <v>103</v>
      </c>
      <c r="D6" s="3" t="s">
        <v>104</v>
      </c>
      <c r="E6" s="3" t="s">
        <v>105</v>
      </c>
      <c r="F6" s="3" t="s">
        <v>106</v>
      </c>
      <c r="G6" s="14">
        <v>45323</v>
      </c>
      <c r="H6" s="14">
        <v>45657</v>
      </c>
      <c r="I6" s="6" t="s">
        <v>604</v>
      </c>
      <c r="J6" s="124">
        <v>0.25</v>
      </c>
      <c r="K6" s="6" t="s">
        <v>672</v>
      </c>
      <c r="L6" s="124">
        <f>J6+25%</f>
        <v>0.5</v>
      </c>
      <c r="M6" s="6" t="s">
        <v>723</v>
      </c>
      <c r="N6" s="124">
        <f>(L6+J6)</f>
        <v>0.75</v>
      </c>
      <c r="O6" s="6" t="s">
        <v>723</v>
      </c>
      <c r="P6" s="124">
        <f>(N6+25%)</f>
        <v>1</v>
      </c>
    </row>
    <row r="7" spans="1:16" ht="60" customHeight="1">
      <c r="A7" s="490"/>
      <c r="B7" s="6" t="s">
        <v>19</v>
      </c>
      <c r="C7" s="6" t="s">
        <v>90</v>
      </c>
      <c r="D7" s="3" t="s">
        <v>107</v>
      </c>
      <c r="E7" s="3" t="s">
        <v>108</v>
      </c>
      <c r="F7" s="3" t="s">
        <v>109</v>
      </c>
      <c r="G7" s="14">
        <v>45323</v>
      </c>
      <c r="H7" s="14">
        <v>45657</v>
      </c>
      <c r="I7" s="3" t="s">
        <v>596</v>
      </c>
      <c r="J7" s="125">
        <v>0.1</v>
      </c>
      <c r="K7" s="3" t="s">
        <v>734</v>
      </c>
      <c r="L7" s="125">
        <f>J7+40%</f>
        <v>0.5</v>
      </c>
      <c r="M7" s="3" t="s">
        <v>735</v>
      </c>
      <c r="N7" s="124">
        <f>(L7+50%)</f>
        <v>1</v>
      </c>
      <c r="O7" s="3" t="s">
        <v>735</v>
      </c>
      <c r="P7" s="124">
        <f>N7</f>
        <v>1</v>
      </c>
    </row>
    <row r="8" spans="1:16" ht="52.2" customHeight="1">
      <c r="A8" s="490"/>
      <c r="B8" s="20" t="s">
        <v>23</v>
      </c>
      <c r="C8" s="6" t="s">
        <v>597</v>
      </c>
      <c r="D8" s="3" t="s">
        <v>111</v>
      </c>
      <c r="E8" s="3" t="s">
        <v>108</v>
      </c>
      <c r="F8" s="7" t="s">
        <v>91</v>
      </c>
      <c r="G8" s="14">
        <v>45323</v>
      </c>
      <c r="H8" s="14">
        <v>45657</v>
      </c>
      <c r="I8" s="3" t="s">
        <v>599</v>
      </c>
      <c r="J8" s="125">
        <v>0.1</v>
      </c>
      <c r="K8" s="3" t="s">
        <v>736</v>
      </c>
      <c r="L8" s="125">
        <f>J8+90%</f>
        <v>1</v>
      </c>
      <c r="M8" s="3" t="s">
        <v>724</v>
      </c>
      <c r="N8" s="125">
        <f>(L8+0%)</f>
        <v>1</v>
      </c>
      <c r="O8" s="3" t="s">
        <v>724</v>
      </c>
      <c r="P8" s="125">
        <f>(N8+0%)</f>
        <v>1</v>
      </c>
    </row>
    <row r="9" spans="1:16" ht="42" customHeight="1">
      <c r="A9" s="485" t="s">
        <v>92</v>
      </c>
      <c r="B9" s="6" t="s">
        <v>35</v>
      </c>
      <c r="C9" s="6" t="s">
        <v>112</v>
      </c>
      <c r="D9" s="3" t="s">
        <v>110</v>
      </c>
      <c r="E9" s="3" t="s">
        <v>108</v>
      </c>
      <c r="F9" s="3" t="s">
        <v>109</v>
      </c>
      <c r="G9" s="14">
        <v>45323</v>
      </c>
      <c r="H9" s="14">
        <v>45657</v>
      </c>
      <c r="I9" s="3" t="s">
        <v>598</v>
      </c>
      <c r="J9" s="125">
        <v>0</v>
      </c>
      <c r="K9" s="3" t="s">
        <v>673</v>
      </c>
      <c r="L9" s="125">
        <f>J9+0%</f>
        <v>0</v>
      </c>
      <c r="M9" s="3" t="s">
        <v>725</v>
      </c>
      <c r="N9" s="125">
        <f>(L9+100%)</f>
        <v>1</v>
      </c>
      <c r="O9" s="3" t="s">
        <v>814</v>
      </c>
      <c r="P9" s="125">
        <f>(N9+0%)</f>
        <v>1</v>
      </c>
    </row>
    <row r="10" spans="1:16" ht="73.2" customHeight="1">
      <c r="A10" s="486"/>
      <c r="B10" s="6" t="s">
        <v>39</v>
      </c>
      <c r="C10" s="6" t="s">
        <v>93</v>
      </c>
      <c r="D10" s="7" t="s">
        <v>113</v>
      </c>
      <c r="E10" s="3" t="s">
        <v>94</v>
      </c>
      <c r="F10" s="3" t="s">
        <v>91</v>
      </c>
      <c r="G10" s="14">
        <v>45323</v>
      </c>
      <c r="H10" s="14">
        <v>45657</v>
      </c>
      <c r="I10" s="3" t="s">
        <v>600</v>
      </c>
      <c r="J10" s="125">
        <v>0.25</v>
      </c>
      <c r="K10" s="3" t="s">
        <v>632</v>
      </c>
      <c r="L10" s="125">
        <f>J10+25%</f>
        <v>0.5</v>
      </c>
      <c r="M10" s="3" t="s">
        <v>726</v>
      </c>
      <c r="N10" s="125">
        <f>(L10+25%)</f>
        <v>0.75</v>
      </c>
      <c r="O10" s="3" t="s">
        <v>815</v>
      </c>
      <c r="P10" s="125">
        <f>(N10+25%)</f>
        <v>1</v>
      </c>
    </row>
    <row r="11" spans="1:16" ht="15" customHeight="1">
      <c r="A11" s="486"/>
      <c r="B11" s="448" t="s">
        <v>43</v>
      </c>
      <c r="C11" s="448" t="s">
        <v>95</v>
      </c>
      <c r="D11" s="264" t="s">
        <v>96</v>
      </c>
      <c r="E11" s="264" t="s">
        <v>97</v>
      </c>
      <c r="F11" s="264" t="s">
        <v>106</v>
      </c>
      <c r="G11" s="483">
        <v>45323</v>
      </c>
      <c r="H11" s="484">
        <v>45657</v>
      </c>
      <c r="I11" s="475" t="s">
        <v>601</v>
      </c>
      <c r="J11" s="478">
        <v>0.25</v>
      </c>
      <c r="K11" s="475" t="s">
        <v>674</v>
      </c>
      <c r="L11" s="478">
        <f>J11+25%</f>
        <v>0.5</v>
      </c>
      <c r="M11" s="475" t="s">
        <v>674</v>
      </c>
      <c r="N11" s="478">
        <f>(L11+25%)</f>
        <v>0.75</v>
      </c>
      <c r="O11" s="475" t="s">
        <v>674</v>
      </c>
      <c r="P11" s="478">
        <f>(N11+25%)</f>
        <v>1</v>
      </c>
    </row>
    <row r="12" spans="1:16">
      <c r="A12" s="486"/>
      <c r="B12" s="448"/>
      <c r="C12" s="448"/>
      <c r="D12" s="264"/>
      <c r="E12" s="264"/>
      <c r="F12" s="264"/>
      <c r="G12" s="483"/>
      <c r="H12" s="484"/>
      <c r="I12" s="476"/>
      <c r="J12" s="479"/>
      <c r="K12" s="476"/>
      <c r="L12" s="479"/>
      <c r="M12" s="476"/>
      <c r="N12" s="479"/>
      <c r="O12" s="476"/>
      <c r="P12" s="479"/>
    </row>
    <row r="13" spans="1:16">
      <c r="A13" s="486"/>
      <c r="B13" s="448"/>
      <c r="C13" s="448"/>
      <c r="D13" s="264"/>
      <c r="E13" s="264"/>
      <c r="F13" s="264"/>
      <c r="G13" s="483"/>
      <c r="H13" s="484"/>
      <c r="I13" s="477"/>
      <c r="J13" s="480"/>
      <c r="K13" s="477"/>
      <c r="L13" s="480"/>
      <c r="M13" s="477"/>
      <c r="N13" s="480"/>
      <c r="O13" s="477"/>
      <c r="P13" s="480"/>
    </row>
    <row r="14" spans="1:16" ht="15" customHeight="1">
      <c r="A14" s="485" t="s">
        <v>98</v>
      </c>
      <c r="B14" s="487" t="s">
        <v>46</v>
      </c>
      <c r="C14" s="448" t="s">
        <v>117</v>
      </c>
      <c r="D14" s="264" t="s">
        <v>96</v>
      </c>
      <c r="E14" s="264" t="s">
        <v>97</v>
      </c>
      <c r="F14" s="264" t="s">
        <v>106</v>
      </c>
      <c r="G14" s="483">
        <v>45323</v>
      </c>
      <c r="H14" s="484">
        <v>45657</v>
      </c>
      <c r="I14" s="475" t="s">
        <v>602</v>
      </c>
      <c r="J14" s="478">
        <v>0</v>
      </c>
      <c r="K14" s="475" t="s">
        <v>675</v>
      </c>
      <c r="L14" s="478">
        <f>J14+0%</f>
        <v>0</v>
      </c>
      <c r="M14" s="475" t="s">
        <v>727</v>
      </c>
      <c r="N14" s="478">
        <f>L14+0%</f>
        <v>0</v>
      </c>
      <c r="O14" s="475" t="s">
        <v>816</v>
      </c>
      <c r="P14" s="478">
        <f>100%</f>
        <v>1</v>
      </c>
    </row>
    <row r="15" spans="1:16" ht="7.95" customHeight="1">
      <c r="A15" s="486"/>
      <c r="B15" s="488"/>
      <c r="C15" s="448"/>
      <c r="D15" s="264"/>
      <c r="E15" s="264"/>
      <c r="F15" s="264"/>
      <c r="G15" s="483"/>
      <c r="H15" s="484"/>
      <c r="I15" s="476"/>
      <c r="J15" s="481"/>
      <c r="K15" s="476"/>
      <c r="L15" s="481"/>
      <c r="M15" s="476"/>
      <c r="N15" s="481"/>
      <c r="O15" s="476"/>
      <c r="P15" s="481"/>
    </row>
    <row r="16" spans="1:16">
      <c r="A16" s="486"/>
      <c r="B16" s="489"/>
      <c r="C16" s="448"/>
      <c r="D16" s="264"/>
      <c r="E16" s="264"/>
      <c r="F16" s="264"/>
      <c r="G16" s="483"/>
      <c r="H16" s="484"/>
      <c r="I16" s="477"/>
      <c r="J16" s="482"/>
      <c r="K16" s="477"/>
      <c r="L16" s="482"/>
      <c r="M16" s="477"/>
      <c r="N16" s="482"/>
      <c r="O16" s="477"/>
      <c r="P16" s="482"/>
    </row>
    <row r="17" spans="1:16" ht="76.95" customHeight="1">
      <c r="A17" s="21" t="s">
        <v>99</v>
      </c>
      <c r="B17" s="6" t="s">
        <v>59</v>
      </c>
      <c r="C17" s="16" t="s">
        <v>100</v>
      </c>
      <c r="D17" s="3" t="s">
        <v>101</v>
      </c>
      <c r="E17" s="3" t="s">
        <v>102</v>
      </c>
      <c r="F17" s="7" t="s">
        <v>109</v>
      </c>
      <c r="G17" s="14">
        <v>45323</v>
      </c>
      <c r="H17" s="14">
        <v>45657</v>
      </c>
      <c r="I17" s="3" t="s">
        <v>603</v>
      </c>
      <c r="J17" s="125">
        <v>0.25</v>
      </c>
      <c r="K17" s="3" t="s">
        <v>676</v>
      </c>
      <c r="L17" s="125">
        <f>J17+25%</f>
        <v>0.5</v>
      </c>
      <c r="M17" s="3" t="s">
        <v>737</v>
      </c>
      <c r="N17" s="125">
        <f>(L17+25%)</f>
        <v>0.75</v>
      </c>
      <c r="O17" s="3" t="s">
        <v>737</v>
      </c>
      <c r="P17" s="125">
        <f>(N17+25%)</f>
        <v>1</v>
      </c>
    </row>
    <row r="18" spans="1:16">
      <c r="A18" s="148"/>
      <c r="B18" s="148"/>
      <c r="C18" s="148"/>
      <c r="D18" s="148"/>
      <c r="E18" s="148"/>
      <c r="F18" s="148"/>
      <c r="G18" s="148"/>
      <c r="H18" s="148"/>
      <c r="I18" s="149" t="s">
        <v>573</v>
      </c>
      <c r="J18" s="147">
        <f>+AVERAGE(J6:J17)</f>
        <v>0.15</v>
      </c>
      <c r="K18" s="149" t="s">
        <v>573</v>
      </c>
      <c r="L18" s="147">
        <f>+AVERAGE(L6:L17)</f>
        <v>0.4375</v>
      </c>
      <c r="M18" s="150"/>
      <c r="N18" s="151">
        <f>AVERAGE(N6:N17)</f>
        <v>0.75</v>
      </c>
      <c r="O18" s="150"/>
      <c r="P18" s="151">
        <f>AVERAGE(P6:P17)</f>
        <v>1</v>
      </c>
    </row>
    <row r="19" spans="1:16">
      <c r="A19" s="8"/>
      <c r="B19" s="8"/>
      <c r="C19" s="8"/>
      <c r="D19" s="8"/>
      <c r="E19" s="8"/>
      <c r="F19" s="8"/>
      <c r="G19" s="8"/>
      <c r="H19" s="8"/>
      <c r="I19" s="8"/>
      <c r="J19" s="8"/>
      <c r="K19" s="8"/>
      <c r="L19" s="8"/>
      <c r="M19" s="8"/>
      <c r="N19" s="8"/>
    </row>
  </sheetData>
  <mergeCells count="50">
    <mergeCell ref="M11:M13"/>
    <mergeCell ref="N11:N13"/>
    <mergeCell ref="M14:M16"/>
    <mergeCell ref="N14:N16"/>
    <mergeCell ref="K4:K5"/>
    <mergeCell ref="L4:L5"/>
    <mergeCell ref="A2:P2"/>
    <mergeCell ref="A3:P3"/>
    <mergeCell ref="M4:M5"/>
    <mergeCell ref="N4:N5"/>
    <mergeCell ref="E4:E5"/>
    <mergeCell ref="F4:F5"/>
    <mergeCell ref="G4:H4"/>
    <mergeCell ref="I4:I5"/>
    <mergeCell ref="J4:J5"/>
    <mergeCell ref="A6:A8"/>
    <mergeCell ref="A4:A5"/>
    <mergeCell ref="B4:B5"/>
    <mergeCell ref="C4:C5"/>
    <mergeCell ref="D4:D5"/>
    <mergeCell ref="A14:A16"/>
    <mergeCell ref="B14:B16"/>
    <mergeCell ref="C14:C16"/>
    <mergeCell ref="A9:A13"/>
    <mergeCell ref="B11:B13"/>
    <mergeCell ref="C11:C13"/>
    <mergeCell ref="I14:I16"/>
    <mergeCell ref="J14:J16"/>
    <mergeCell ref="D14:D16"/>
    <mergeCell ref="E14:E16"/>
    <mergeCell ref="D11:D13"/>
    <mergeCell ref="E11:E13"/>
    <mergeCell ref="F11:F13"/>
    <mergeCell ref="F14:F16"/>
    <mergeCell ref="G14:G16"/>
    <mergeCell ref="H14:H16"/>
    <mergeCell ref="G11:G13"/>
    <mergeCell ref="H11:H13"/>
    <mergeCell ref="I11:I13"/>
    <mergeCell ref="K11:K13"/>
    <mergeCell ref="L11:L13"/>
    <mergeCell ref="K14:K16"/>
    <mergeCell ref="L14:L16"/>
    <mergeCell ref="J11:J13"/>
    <mergeCell ref="O4:O5"/>
    <mergeCell ref="P4:P5"/>
    <mergeCell ref="O11:O13"/>
    <mergeCell ref="P11:P13"/>
    <mergeCell ref="O14:O16"/>
    <mergeCell ref="P14:P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AC0A5-D8EE-4FED-92D3-85B6B3FB09FF}">
  <dimension ref="A1:P14"/>
  <sheetViews>
    <sheetView topLeftCell="L11" zoomScale="120" zoomScaleNormal="120" workbookViewId="0">
      <selection activeCell="A14" sqref="A14:H14"/>
    </sheetView>
  </sheetViews>
  <sheetFormatPr baseColWidth="10" defaultRowHeight="14.4"/>
  <cols>
    <col min="1" max="1" width="34.88671875" customWidth="1"/>
    <col min="2" max="2" width="9.109375" customWidth="1"/>
    <col min="3" max="3" width="28.44140625" customWidth="1"/>
    <col min="4" max="4" width="19.5546875" customWidth="1"/>
    <col min="5" max="5" width="16" customWidth="1"/>
    <col min="6" max="6" width="16.5546875" customWidth="1"/>
    <col min="8" max="8" width="9.33203125" customWidth="1"/>
    <col min="9" max="9" width="64.6640625" customWidth="1"/>
    <col min="10" max="10" width="15.6640625" customWidth="1"/>
    <col min="11" max="11" width="53.6640625" customWidth="1"/>
    <col min="13" max="13" width="53.6640625" customWidth="1"/>
    <col min="15" max="15" width="29.6640625" customWidth="1"/>
  </cols>
  <sheetData>
    <row r="1" spans="1:16" ht="15" thickBot="1"/>
    <row r="2" spans="1:16" ht="24.75" customHeight="1" thickBot="1">
      <c r="A2" s="499" t="s">
        <v>171</v>
      </c>
      <c r="B2" s="500"/>
      <c r="C2" s="500"/>
      <c r="D2" s="500"/>
      <c r="E2" s="500"/>
      <c r="F2" s="500"/>
      <c r="G2" s="500"/>
      <c r="H2" s="500"/>
      <c r="I2" s="500"/>
      <c r="J2" s="500"/>
      <c r="K2" s="500"/>
      <c r="L2" s="500"/>
      <c r="M2" s="163"/>
      <c r="N2" s="503"/>
      <c r="O2" s="503"/>
      <c r="P2" s="504"/>
    </row>
    <row r="3" spans="1:16" ht="24.75" customHeight="1" thickBot="1">
      <c r="A3" s="501" t="s">
        <v>172</v>
      </c>
      <c r="B3" s="502"/>
      <c r="C3" s="502"/>
      <c r="D3" s="502"/>
      <c r="E3" s="502"/>
      <c r="F3" s="502"/>
      <c r="G3" s="502"/>
      <c r="H3" s="502"/>
      <c r="I3" s="502"/>
      <c r="J3" s="502"/>
      <c r="K3" s="502"/>
      <c r="L3" s="502"/>
      <c r="M3" s="164"/>
      <c r="N3" s="164"/>
      <c r="O3" s="165"/>
      <c r="P3" s="166"/>
    </row>
    <row r="4" spans="1:16">
      <c r="A4" s="456" t="s">
        <v>9</v>
      </c>
      <c r="B4" s="458" t="s">
        <v>1</v>
      </c>
      <c r="C4" s="456" t="s">
        <v>2</v>
      </c>
      <c r="D4" s="456" t="s">
        <v>3</v>
      </c>
      <c r="E4" s="456" t="s">
        <v>8</v>
      </c>
      <c r="F4" s="456" t="s">
        <v>4</v>
      </c>
      <c r="G4" s="456" t="s">
        <v>5</v>
      </c>
      <c r="H4" s="456"/>
      <c r="I4" s="451" t="s">
        <v>533</v>
      </c>
      <c r="J4" s="451" t="s">
        <v>536</v>
      </c>
      <c r="K4" s="451" t="s">
        <v>624</v>
      </c>
      <c r="L4" s="451" t="s">
        <v>741</v>
      </c>
      <c r="M4" s="451" t="s">
        <v>702</v>
      </c>
      <c r="N4" s="451" t="s">
        <v>742</v>
      </c>
      <c r="O4" s="451" t="s">
        <v>775</v>
      </c>
      <c r="P4" s="451" t="s">
        <v>773</v>
      </c>
    </row>
    <row r="5" spans="1:16" ht="24" customHeight="1">
      <c r="A5" s="457"/>
      <c r="B5" s="459"/>
      <c r="C5" s="457"/>
      <c r="D5" s="457"/>
      <c r="E5" s="457"/>
      <c r="F5" s="457"/>
      <c r="G5" s="13" t="s">
        <v>6</v>
      </c>
      <c r="H5" s="13" t="s">
        <v>7</v>
      </c>
      <c r="I5" s="452"/>
      <c r="J5" s="452"/>
      <c r="K5" s="452"/>
      <c r="L5" s="452"/>
      <c r="M5" s="452"/>
      <c r="N5" s="452"/>
      <c r="O5" s="452"/>
      <c r="P5" s="452"/>
    </row>
    <row r="6" spans="1:16" ht="121.95" customHeight="1">
      <c r="A6" s="11" t="s">
        <v>118</v>
      </c>
      <c r="B6" s="7">
        <v>1</v>
      </c>
      <c r="C6" s="3" t="s">
        <v>133</v>
      </c>
      <c r="D6" s="4" t="s">
        <v>119</v>
      </c>
      <c r="E6" s="3" t="s">
        <v>120</v>
      </c>
      <c r="F6" s="3" t="s">
        <v>121</v>
      </c>
      <c r="G6" s="14">
        <v>45323</v>
      </c>
      <c r="H6" s="14">
        <v>45657</v>
      </c>
      <c r="I6" s="27" t="s">
        <v>605</v>
      </c>
      <c r="J6" s="25">
        <v>0.25</v>
      </c>
      <c r="K6" s="41" t="s">
        <v>677</v>
      </c>
      <c r="L6" s="25">
        <f>J6+25%</f>
        <v>0.5</v>
      </c>
      <c r="M6" s="126" t="s">
        <v>728</v>
      </c>
      <c r="N6" s="25">
        <f>(L6+25%)</f>
        <v>0.75</v>
      </c>
      <c r="O6" s="126" t="s">
        <v>817</v>
      </c>
      <c r="P6" s="25">
        <f>(N6+25%)</f>
        <v>1</v>
      </c>
    </row>
    <row r="7" spans="1:16" ht="82.2" customHeight="1">
      <c r="A7" s="498" t="s">
        <v>122</v>
      </c>
      <c r="B7" s="15" t="s">
        <v>35</v>
      </c>
      <c r="C7" s="6" t="s">
        <v>123</v>
      </c>
      <c r="D7" s="16" t="s">
        <v>128</v>
      </c>
      <c r="E7" s="3" t="s">
        <v>127</v>
      </c>
      <c r="F7" s="3" t="s">
        <v>126</v>
      </c>
      <c r="G7" s="14">
        <v>45323</v>
      </c>
      <c r="H7" s="14">
        <v>45657</v>
      </c>
      <c r="I7" s="27" t="s">
        <v>606</v>
      </c>
      <c r="J7" s="25">
        <v>0.25</v>
      </c>
      <c r="K7" s="27" t="s">
        <v>628</v>
      </c>
      <c r="L7" s="25">
        <f>J7+25%</f>
        <v>0.5</v>
      </c>
      <c r="M7" s="27" t="s">
        <v>729</v>
      </c>
      <c r="N7" s="25">
        <f>(L7+25%)</f>
        <v>0.75</v>
      </c>
      <c r="O7" s="162" t="s">
        <v>818</v>
      </c>
      <c r="P7" s="25">
        <f>(N7+25%)</f>
        <v>1</v>
      </c>
    </row>
    <row r="8" spans="1:16" ht="51" customHeight="1">
      <c r="A8" s="479"/>
      <c r="B8" s="15" t="s">
        <v>39</v>
      </c>
      <c r="C8" s="6" t="s">
        <v>124</v>
      </c>
      <c r="D8" s="6" t="s">
        <v>129</v>
      </c>
      <c r="E8" s="3" t="s">
        <v>127</v>
      </c>
      <c r="F8" s="3" t="s">
        <v>126</v>
      </c>
      <c r="G8" s="14">
        <v>45323</v>
      </c>
      <c r="H8" s="14">
        <v>45657</v>
      </c>
      <c r="I8" s="28" t="s">
        <v>821</v>
      </c>
      <c r="J8" s="25">
        <v>0</v>
      </c>
      <c r="K8" s="28" t="s">
        <v>820</v>
      </c>
      <c r="L8" s="25">
        <f>J8+0%</f>
        <v>0</v>
      </c>
      <c r="M8" s="28" t="s">
        <v>819</v>
      </c>
      <c r="N8" s="25">
        <v>0</v>
      </c>
      <c r="O8" s="27" t="s">
        <v>822</v>
      </c>
      <c r="P8" s="25">
        <f>(N8+60%)</f>
        <v>0.6</v>
      </c>
    </row>
    <row r="9" spans="1:16" ht="54.6" customHeight="1">
      <c r="A9" s="480"/>
      <c r="B9" s="17" t="s">
        <v>43</v>
      </c>
      <c r="C9" s="6" t="s">
        <v>125</v>
      </c>
      <c r="D9" s="18" t="s">
        <v>131</v>
      </c>
      <c r="E9" s="3" t="s">
        <v>132</v>
      </c>
      <c r="F9" s="3" t="s">
        <v>130</v>
      </c>
      <c r="G9" s="14">
        <v>45323</v>
      </c>
      <c r="H9" s="14">
        <v>45657</v>
      </c>
      <c r="I9" s="27" t="s">
        <v>607</v>
      </c>
      <c r="J9" s="25">
        <v>0.5</v>
      </c>
      <c r="K9" s="27" t="s">
        <v>629</v>
      </c>
      <c r="L9" s="25">
        <f>J9+50%</f>
        <v>1</v>
      </c>
      <c r="M9" s="27" t="s">
        <v>629</v>
      </c>
      <c r="N9" s="25">
        <f>(L9+0%)</f>
        <v>1</v>
      </c>
      <c r="O9" s="27" t="s">
        <v>629</v>
      </c>
      <c r="P9" s="25">
        <f>(N9+0%)</f>
        <v>1</v>
      </c>
    </row>
    <row r="10" spans="1:16" ht="82.8">
      <c r="A10" s="475" t="s">
        <v>134</v>
      </c>
      <c r="B10" s="7" t="s">
        <v>46</v>
      </c>
      <c r="C10" s="3" t="s">
        <v>135</v>
      </c>
      <c r="D10" s="6" t="s">
        <v>136</v>
      </c>
      <c r="E10" s="3" t="s">
        <v>139</v>
      </c>
      <c r="F10" s="6" t="s">
        <v>141</v>
      </c>
      <c r="G10" s="14">
        <v>45323</v>
      </c>
      <c r="H10" s="14">
        <v>45657</v>
      </c>
      <c r="I10" s="28" t="s">
        <v>608</v>
      </c>
      <c r="J10" s="25">
        <v>0</v>
      </c>
      <c r="K10" s="27" t="s">
        <v>630</v>
      </c>
      <c r="L10" s="25">
        <f>J10+15%</f>
        <v>0.15</v>
      </c>
      <c r="M10" s="27" t="s">
        <v>703</v>
      </c>
      <c r="N10" s="25">
        <f>(L10+30%)</f>
        <v>0.44999999999999996</v>
      </c>
      <c r="O10" s="27" t="s">
        <v>703</v>
      </c>
      <c r="P10" s="25">
        <f>(N10+35%)</f>
        <v>0.79999999999999993</v>
      </c>
    </row>
    <row r="11" spans="1:16" ht="151.80000000000001">
      <c r="A11" s="477"/>
      <c r="B11" s="7" t="s">
        <v>50</v>
      </c>
      <c r="C11" s="6" t="s">
        <v>137</v>
      </c>
      <c r="D11" s="3" t="s">
        <v>138</v>
      </c>
      <c r="E11" s="3" t="s">
        <v>140</v>
      </c>
      <c r="F11" s="6" t="s">
        <v>141</v>
      </c>
      <c r="G11" s="14">
        <v>45323</v>
      </c>
      <c r="H11" s="14">
        <v>45657</v>
      </c>
      <c r="I11" s="27" t="s">
        <v>609</v>
      </c>
      <c r="J11" s="25">
        <v>0</v>
      </c>
      <c r="K11" s="27" t="s">
        <v>631</v>
      </c>
      <c r="L11" s="25">
        <f>J11+40%</f>
        <v>0.4</v>
      </c>
      <c r="M11" s="27" t="s">
        <v>704</v>
      </c>
      <c r="N11" s="25">
        <f>(L11+20%)</f>
        <v>0.60000000000000009</v>
      </c>
      <c r="O11" s="27" t="s">
        <v>704</v>
      </c>
      <c r="P11" s="25">
        <f>(N11+20%)</f>
        <v>0.8</v>
      </c>
    </row>
    <row r="12" spans="1:16" s="2" customFormat="1" ht="61.2">
      <c r="A12" s="6" t="s">
        <v>142</v>
      </c>
      <c r="B12" s="17" t="s">
        <v>59</v>
      </c>
      <c r="C12" s="6" t="s">
        <v>155</v>
      </c>
      <c r="D12" s="6" t="s">
        <v>156</v>
      </c>
      <c r="E12" s="6" t="s">
        <v>157</v>
      </c>
      <c r="F12" s="6" t="s">
        <v>148</v>
      </c>
      <c r="G12" s="19">
        <v>45323</v>
      </c>
      <c r="H12" s="19">
        <v>45657</v>
      </c>
      <c r="I12" s="30" t="s">
        <v>610</v>
      </c>
      <c r="J12" s="31">
        <v>1</v>
      </c>
      <c r="K12" s="30" t="s">
        <v>678</v>
      </c>
      <c r="L12" s="31">
        <f>(J12+0%)</f>
        <v>1</v>
      </c>
      <c r="M12" s="30" t="s">
        <v>678</v>
      </c>
      <c r="N12" s="31">
        <f>(L12+0%)</f>
        <v>1</v>
      </c>
      <c r="O12" s="30" t="s">
        <v>678</v>
      </c>
      <c r="P12" s="31">
        <f>(N12+0%)</f>
        <v>1</v>
      </c>
    </row>
    <row r="13" spans="1:16" ht="41.4">
      <c r="A13" s="3" t="s">
        <v>144</v>
      </c>
      <c r="B13" s="7" t="s">
        <v>143</v>
      </c>
      <c r="C13" s="3" t="s">
        <v>145</v>
      </c>
      <c r="D13" s="3" t="s">
        <v>146</v>
      </c>
      <c r="E13" s="3" t="s">
        <v>147</v>
      </c>
      <c r="F13" s="3" t="s">
        <v>148</v>
      </c>
      <c r="G13" s="14">
        <v>45323</v>
      </c>
      <c r="H13" s="14">
        <v>45657</v>
      </c>
      <c r="I13" s="27" t="s">
        <v>611</v>
      </c>
      <c r="J13" s="25">
        <v>0</v>
      </c>
      <c r="K13" s="27" t="s">
        <v>679</v>
      </c>
      <c r="L13" s="25">
        <f>J13+50%</f>
        <v>0.5</v>
      </c>
      <c r="M13" s="27" t="s">
        <v>730</v>
      </c>
      <c r="N13" s="25">
        <f>(L13+50%)</f>
        <v>1</v>
      </c>
      <c r="O13" s="27" t="s">
        <v>730</v>
      </c>
      <c r="P13" s="25">
        <v>1</v>
      </c>
    </row>
    <row r="14" spans="1:16" ht="15.6">
      <c r="A14" s="497"/>
      <c r="B14" s="497"/>
      <c r="C14" s="497"/>
      <c r="D14" s="497"/>
      <c r="E14" s="497"/>
      <c r="F14" s="497"/>
      <c r="G14" s="497"/>
      <c r="H14" s="497"/>
      <c r="I14" s="50" t="s">
        <v>573</v>
      </c>
      <c r="J14" s="51">
        <f>+AVERAGE(J6:J13)</f>
        <v>0.25</v>
      </c>
      <c r="K14" s="50" t="s">
        <v>573</v>
      </c>
      <c r="L14" s="51">
        <f>+AVERAGE(L6:L13)</f>
        <v>0.50624999999999998</v>
      </c>
      <c r="M14" s="50"/>
      <c r="N14" s="51">
        <f>AVERAGE(N6:N13)</f>
        <v>0.69375000000000009</v>
      </c>
      <c r="O14" s="50"/>
      <c r="P14" s="51">
        <f>AVERAGE(P6:P13)</f>
        <v>0.9</v>
      </c>
    </row>
  </sheetData>
  <mergeCells count="21">
    <mergeCell ref="O4:O5"/>
    <mergeCell ref="P4:P5"/>
    <mergeCell ref="M4:M5"/>
    <mergeCell ref="N4:N5"/>
    <mergeCell ref="A2:L2"/>
    <mergeCell ref="A3:L3"/>
    <mergeCell ref="K4:K5"/>
    <mergeCell ref="L4:L5"/>
    <mergeCell ref="I4:I5"/>
    <mergeCell ref="J4:J5"/>
    <mergeCell ref="N2:P2"/>
    <mergeCell ref="A14:H14"/>
    <mergeCell ref="A7:A9"/>
    <mergeCell ref="A10:A11"/>
    <mergeCell ref="B4:B5"/>
    <mergeCell ref="C4:C5"/>
    <mergeCell ref="D4:D5"/>
    <mergeCell ref="E4:E5"/>
    <mergeCell ref="F4:F5"/>
    <mergeCell ref="G4:H4"/>
    <mergeCell ref="A4:A5"/>
  </mergeCells>
  <hyperlinks>
    <hyperlink ref="K6" r:id="rId1" display="https://ider.gov.co/ider/transparencia/" xr:uid="{5288BE66-FD45-49EC-947E-E7EABD37A83C}"/>
  </hyperlinks>
  <pageMargins left="0.7" right="0.7" top="0.75" bottom="0.75" header="0.3" footer="0.3"/>
  <pageSetup paperSize="9" orientation="portrait" horizontalDpi="360" verticalDpi="36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3BCC-625C-4608-9591-EF584843D598}">
  <dimension ref="A2:O9"/>
  <sheetViews>
    <sheetView tabSelected="1" topLeftCell="K1" zoomScale="125" workbookViewId="0">
      <selection activeCell="L14" sqref="L14"/>
    </sheetView>
  </sheetViews>
  <sheetFormatPr baseColWidth="10" defaultRowHeight="14.4"/>
  <cols>
    <col min="1" max="1" width="6.33203125" customWidth="1"/>
    <col min="2" max="2" width="22.33203125" customWidth="1"/>
    <col min="3" max="3" width="27" customWidth="1"/>
    <col min="4" max="4" width="19.88671875" customWidth="1"/>
    <col min="5" max="5" width="16.6640625" customWidth="1"/>
    <col min="6" max="7" width="12.33203125" customWidth="1"/>
    <col min="8" max="8" width="29.5546875" customWidth="1"/>
    <col min="9" max="9" width="12.6640625" customWidth="1"/>
    <col min="10" max="10" width="31.6640625" customWidth="1"/>
    <col min="11" max="11" width="16.33203125" customWidth="1"/>
    <col min="12" max="12" width="44.33203125" customWidth="1"/>
    <col min="14" max="14" width="23" customWidth="1"/>
    <col min="15" max="15" width="14.33203125" customWidth="1"/>
  </cols>
  <sheetData>
    <row r="2" spans="1:15" ht="24.75" customHeight="1">
      <c r="A2" s="505" t="s">
        <v>173</v>
      </c>
      <c r="B2" s="505"/>
      <c r="C2" s="505"/>
      <c r="D2" s="505"/>
      <c r="E2" s="505"/>
      <c r="F2" s="505"/>
      <c r="G2" s="505"/>
      <c r="H2" s="505"/>
      <c r="I2" s="505"/>
      <c r="J2" s="505"/>
      <c r="K2" s="505"/>
      <c r="L2" s="459"/>
      <c r="M2" s="459"/>
      <c r="N2" s="459"/>
      <c r="O2" s="459"/>
    </row>
    <row r="3" spans="1:15" ht="22.5" customHeight="1">
      <c r="A3" s="506" t="s">
        <v>174</v>
      </c>
      <c r="B3" s="506"/>
      <c r="C3" s="506"/>
      <c r="D3" s="506"/>
      <c r="E3" s="506"/>
      <c r="F3" s="506"/>
      <c r="G3" s="506"/>
      <c r="H3" s="506"/>
      <c r="I3" s="506"/>
      <c r="J3" s="506"/>
      <c r="K3" s="506"/>
      <c r="L3" s="450"/>
      <c r="M3" s="450"/>
      <c r="N3" s="450"/>
      <c r="O3" s="450"/>
    </row>
    <row r="4" spans="1:15" ht="15" customHeight="1">
      <c r="A4" s="514" t="s">
        <v>1</v>
      </c>
      <c r="B4" s="507" t="s">
        <v>2</v>
      </c>
      <c r="C4" s="507" t="s">
        <v>3</v>
      </c>
      <c r="D4" s="507" t="s">
        <v>8</v>
      </c>
      <c r="E4" s="507" t="s">
        <v>4</v>
      </c>
      <c r="F4" s="507" t="s">
        <v>5</v>
      </c>
      <c r="G4" s="507"/>
      <c r="H4" s="512" t="s">
        <v>533</v>
      </c>
      <c r="I4" s="512" t="s">
        <v>536</v>
      </c>
      <c r="J4" s="507" t="s">
        <v>624</v>
      </c>
      <c r="K4" s="507" t="s">
        <v>745</v>
      </c>
      <c r="L4" s="471" t="s">
        <v>702</v>
      </c>
      <c r="M4" s="508" t="s">
        <v>742</v>
      </c>
      <c r="N4" s="471" t="s">
        <v>774</v>
      </c>
      <c r="O4" s="508" t="s">
        <v>782</v>
      </c>
    </row>
    <row r="5" spans="1:15" ht="15" customHeight="1">
      <c r="A5" s="514"/>
      <c r="B5" s="507"/>
      <c r="C5" s="507"/>
      <c r="D5" s="507"/>
      <c r="E5" s="507"/>
      <c r="F5" s="42" t="s">
        <v>6</v>
      </c>
      <c r="G5" s="42" t="s">
        <v>7</v>
      </c>
      <c r="H5" s="513"/>
      <c r="I5" s="513"/>
      <c r="J5" s="507"/>
      <c r="K5" s="507"/>
      <c r="L5" s="471"/>
      <c r="M5" s="508"/>
      <c r="N5" s="471"/>
      <c r="O5" s="508"/>
    </row>
    <row r="6" spans="1:15" ht="75.75" customHeight="1">
      <c r="A6" s="43">
        <v>1</v>
      </c>
      <c r="B6" s="44" t="s">
        <v>150</v>
      </c>
      <c r="C6" s="44" t="s">
        <v>149</v>
      </c>
      <c r="D6" s="44" t="s">
        <v>127</v>
      </c>
      <c r="E6" s="45" t="s">
        <v>534</v>
      </c>
      <c r="F6" s="46">
        <v>45323</v>
      </c>
      <c r="G6" s="46">
        <v>45657</v>
      </c>
      <c r="H6" s="44" t="s">
        <v>537</v>
      </c>
      <c r="I6" s="47">
        <v>0.25</v>
      </c>
      <c r="J6" s="44" t="s">
        <v>680</v>
      </c>
      <c r="K6" s="47">
        <f>I6+25%</f>
        <v>0.5</v>
      </c>
      <c r="L6" s="127" t="s">
        <v>732</v>
      </c>
      <c r="M6" s="118">
        <f>(K6+25%)</f>
        <v>0.75</v>
      </c>
      <c r="N6" s="127" t="s">
        <v>823</v>
      </c>
      <c r="O6" s="118">
        <f>(M6+25%)</f>
        <v>1</v>
      </c>
    </row>
    <row r="7" spans="1:15" ht="82.8">
      <c r="A7" s="43">
        <v>2</v>
      </c>
      <c r="B7" s="48" t="s">
        <v>175</v>
      </c>
      <c r="C7" s="44" t="s">
        <v>151</v>
      </c>
      <c r="D7" s="44" t="s">
        <v>151</v>
      </c>
      <c r="E7" s="44" t="s">
        <v>535</v>
      </c>
      <c r="F7" s="46">
        <v>45323</v>
      </c>
      <c r="G7" s="46">
        <v>45657</v>
      </c>
      <c r="H7" s="44" t="s">
        <v>681</v>
      </c>
      <c r="I7" s="47">
        <v>0.33</v>
      </c>
      <c r="J7" s="44" t="s">
        <v>681</v>
      </c>
      <c r="K7" s="47">
        <f>I7+0%</f>
        <v>0.33</v>
      </c>
      <c r="L7" s="127" t="s">
        <v>731</v>
      </c>
      <c r="M7" s="118">
        <f>(K7+10%)</f>
        <v>0.43000000000000005</v>
      </c>
      <c r="N7" s="127" t="s">
        <v>824</v>
      </c>
      <c r="O7" s="118">
        <f>(M7+57%)</f>
        <v>1</v>
      </c>
    </row>
    <row r="8" spans="1:15" ht="120">
      <c r="A8" s="43">
        <v>3</v>
      </c>
      <c r="B8" s="49" t="s">
        <v>152</v>
      </c>
      <c r="C8" s="44" t="s">
        <v>153</v>
      </c>
      <c r="D8" s="44" t="s">
        <v>154</v>
      </c>
      <c r="E8" s="44" t="s">
        <v>612</v>
      </c>
      <c r="F8" s="46">
        <v>45323</v>
      </c>
      <c r="G8" s="46">
        <v>45657</v>
      </c>
      <c r="H8" s="44" t="s">
        <v>539</v>
      </c>
      <c r="I8" s="47">
        <v>0.33</v>
      </c>
      <c r="J8" s="44" t="s">
        <v>682</v>
      </c>
      <c r="K8" s="47">
        <f>I8+17%</f>
        <v>0.5</v>
      </c>
      <c r="L8" s="127" t="s">
        <v>733</v>
      </c>
      <c r="M8" s="119">
        <v>0.75</v>
      </c>
      <c r="N8" s="127" t="s">
        <v>733</v>
      </c>
      <c r="O8" s="119">
        <v>1</v>
      </c>
    </row>
    <row r="9" spans="1:15">
      <c r="A9" s="509"/>
      <c r="B9" s="510"/>
      <c r="C9" s="510"/>
      <c r="D9" s="510"/>
      <c r="E9" s="510"/>
      <c r="F9" s="510"/>
      <c r="G9" s="511"/>
      <c r="H9" s="52" t="s">
        <v>573</v>
      </c>
      <c r="I9" s="53">
        <f>+AVERAGE(I6:I8)</f>
        <v>0.3033333333333334</v>
      </c>
      <c r="J9" s="54"/>
      <c r="K9" s="55">
        <f>AVERAGE(K6:K8)</f>
        <v>0.44333333333333336</v>
      </c>
      <c r="L9" s="116"/>
      <c r="M9" s="128">
        <f>AVERAGE(M6:M8)</f>
        <v>0.64333333333333342</v>
      </c>
      <c r="N9" s="116"/>
      <c r="O9" s="128">
        <f>AVERAGE(O6:O8)</f>
        <v>1</v>
      </c>
    </row>
  </sheetData>
  <mergeCells count="19">
    <mergeCell ref="A9:G9"/>
    <mergeCell ref="H4:H5"/>
    <mergeCell ref="I4:I5"/>
    <mergeCell ref="A4:A5"/>
    <mergeCell ref="B4:B5"/>
    <mergeCell ref="C4:C5"/>
    <mergeCell ref="D4:D5"/>
    <mergeCell ref="E4:E5"/>
    <mergeCell ref="F4:G4"/>
    <mergeCell ref="A2:K2"/>
    <mergeCell ref="A3:K3"/>
    <mergeCell ref="J4:J5"/>
    <mergeCell ref="K4:K5"/>
    <mergeCell ref="L2:O2"/>
    <mergeCell ref="L3:O3"/>
    <mergeCell ref="N4:N5"/>
    <mergeCell ref="O4:O5"/>
    <mergeCell ref="L4:L5"/>
    <mergeCell ref="M4:M5"/>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MAPA DE RIESGO 2024</vt:lpstr>
      <vt:lpstr>GESTION DEL RIESGO </vt:lpstr>
      <vt:lpstr>RACIONALIZACION DE TRAMITES </vt:lpstr>
      <vt:lpstr>RENDICION DE CUENTAS </vt:lpstr>
      <vt:lpstr>MECANISMOS PARA MEJORAR LA ATEN</vt:lpstr>
      <vt:lpstr>TRANSPARENCIA Y ACCESO A LA INF</vt:lpstr>
      <vt:lpstr>INICIATIVAS ADICIONALES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Alcira Ortega Martínez</dc:creator>
  <cp:lastModifiedBy>Luz Alcira Ortega Martínez</cp:lastModifiedBy>
  <cp:lastPrinted>2024-06-28T19:23:55Z</cp:lastPrinted>
  <dcterms:created xsi:type="dcterms:W3CDTF">2024-01-16T19:52:57Z</dcterms:created>
  <dcterms:modified xsi:type="dcterms:W3CDTF">2025-02-11T14:53:48Z</dcterms:modified>
</cp:coreProperties>
</file>