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14. EMPALME\PLAN DE ACCION AÑO 2025\INICIAL 2025\PLAN DE ACCION  1ER TRIMESTRE 2025\PAC JUNIO 2025\"/>
    </mc:Choice>
  </mc:AlternateContent>
  <xr:revisionPtr revIDLastSave="0" documentId="8_{F55531E1-6A58-473A-B896-5BF0D8D7C56D}" xr6:coauthVersionLast="36" xr6:coauthVersionMax="36" xr10:uidLastSave="{00000000-0000-0000-0000-000000000000}"/>
  <bookViews>
    <workbookView xWindow="-108" yWindow="-108" windowWidth="19416" windowHeight="10296" tabRatio="757" firstSheet="1" activeTab="3" xr2:uid="{00000000-000D-0000-FFFF-FFFF00000000}"/>
  </bookViews>
  <sheets>
    <sheet name="INSTRUCTIVO" sheetId="2" r:id="rId1"/>
    <sheet name="1. ESTRATEGICO JUNIO  2025" sheetId="12" r:id="rId2"/>
    <sheet name="2.GESTIÓN-MIPG" sheetId="13" r:id="rId3"/>
    <sheet name="3.INVERSION" sheetId="14" r:id="rId4"/>
    <sheet name="CONTROL DE CAMBIOS" sheetId="15" r:id="rId5"/>
    <sheet name="ANEXO 1" sheetId="16" r:id="rId6"/>
    <sheet name="2. GESTIÓN-MIPG" sheetId="5" state="hidden" r:id="rId7"/>
    <sheet name="3.INVERSIÓN" sheetId="11" state="hidden" r:id="rId8"/>
    <sheet name="CONTROL DE CAMBIOS " sheetId="3" state="hidden" r:id="rId9"/>
  </sheets>
  <externalReferences>
    <externalReference r:id="rId10"/>
  </externalReferences>
  <definedNames>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43" i="14" l="1"/>
  <c r="AR141" i="14"/>
  <c r="AR137" i="14"/>
  <c r="AR131" i="14"/>
  <c r="AR116" i="14"/>
  <c r="AR99" i="14"/>
  <c r="AR86" i="14"/>
  <c r="AR74" i="14"/>
  <c r="AR61" i="14"/>
  <c r="AR48" i="14"/>
  <c r="AR39" i="14"/>
  <c r="AR40" i="14"/>
  <c r="AR9" i="14"/>
  <c r="AG9" i="12"/>
  <c r="T12" i="12"/>
  <c r="R142" i="14"/>
  <c r="R141" i="14"/>
  <c r="R137" i="14"/>
  <c r="R80" i="14"/>
  <c r="R62" i="14"/>
  <c r="R56" i="14"/>
  <c r="R55" i="14"/>
  <c r="R53" i="14"/>
  <c r="R52" i="14"/>
  <c r="R54" i="14"/>
  <c r="R135" i="14"/>
  <c r="R134" i="14"/>
  <c r="R131" i="14"/>
  <c r="R129" i="14"/>
  <c r="R128" i="14"/>
  <c r="R127" i="14"/>
  <c r="R126" i="14"/>
  <c r="R125" i="14"/>
  <c r="R124" i="14"/>
  <c r="R123" i="14"/>
  <c r="R122" i="14"/>
  <c r="R121" i="14"/>
  <c r="R120" i="14"/>
  <c r="R119" i="14"/>
  <c r="R118" i="14"/>
  <c r="R117" i="14"/>
  <c r="R116" i="14"/>
  <c r="R114" i="14"/>
  <c r="R113" i="14"/>
  <c r="R112" i="14"/>
  <c r="R111" i="14"/>
  <c r="R110" i="14"/>
  <c r="R109" i="14"/>
  <c r="R108" i="14"/>
  <c r="R107" i="14"/>
  <c r="R106" i="14"/>
  <c r="R105" i="14"/>
  <c r="R104" i="14"/>
  <c r="R103" i="14"/>
  <c r="R102" i="14"/>
  <c r="R101" i="14"/>
  <c r="R100" i="14"/>
  <c r="R99" i="14"/>
  <c r="R97" i="14"/>
  <c r="R96" i="14"/>
  <c r="R95" i="14"/>
  <c r="R94" i="14"/>
  <c r="R93" i="14"/>
  <c r="R92" i="14"/>
  <c r="R91" i="14"/>
  <c r="R90" i="14"/>
  <c r="R89" i="14"/>
  <c r="R88" i="14"/>
  <c r="R87" i="14"/>
  <c r="R86" i="14"/>
  <c r="R84" i="14"/>
  <c r="R83" i="14"/>
  <c r="R82" i="14"/>
  <c r="R81" i="14"/>
  <c r="R78" i="14"/>
  <c r="R72" i="14"/>
  <c r="R71" i="14"/>
  <c r="R70" i="14"/>
  <c r="R69" i="14"/>
  <c r="R68" i="14"/>
  <c r="R67" i="14"/>
  <c r="R66" i="14"/>
  <c r="R65" i="14"/>
  <c r="R64" i="14"/>
  <c r="R63" i="14"/>
  <c r="R61" i="14"/>
  <c r="R59" i="14"/>
  <c r="R58" i="14"/>
  <c r="R57" i="14"/>
  <c r="R51" i="14"/>
  <c r="R50" i="14"/>
  <c r="R49" i="14"/>
  <c r="R48" i="14"/>
  <c r="R46" i="14"/>
  <c r="R45" i="14"/>
  <c r="R44" i="14"/>
  <c r="R43" i="14"/>
  <c r="R42"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AQ143" i="14" l="1"/>
  <c r="AP143" i="14"/>
  <c r="U142" i="14"/>
  <c r="U141" i="14"/>
  <c r="AR140" i="14"/>
  <c r="AQ140" i="14"/>
  <c r="AP140" i="14"/>
  <c r="U139" i="14"/>
  <c r="V138" i="14"/>
  <c r="U138" i="14"/>
  <c r="V137" i="14"/>
  <c r="U137" i="14"/>
  <c r="AR136" i="14"/>
  <c r="AQ136" i="14"/>
  <c r="AP136" i="14"/>
  <c r="V135" i="14"/>
  <c r="U135" i="14"/>
  <c r="U134" i="14"/>
  <c r="U133" i="14"/>
  <c r="U132" i="14"/>
  <c r="U131" i="14"/>
  <c r="AR130" i="14"/>
  <c r="AQ130" i="14"/>
  <c r="AP130" i="14"/>
  <c r="U129" i="14"/>
  <c r="U128" i="14"/>
  <c r="U127" i="14"/>
  <c r="U126" i="14"/>
  <c r="U125" i="14"/>
  <c r="U124" i="14"/>
  <c r="U123" i="14"/>
  <c r="U122" i="14"/>
  <c r="U121" i="14"/>
  <c r="U120" i="14"/>
  <c r="U119" i="14"/>
  <c r="U118" i="14"/>
  <c r="U117" i="14"/>
  <c r="U116" i="14"/>
  <c r="AR115" i="14"/>
  <c r="AQ115" i="14"/>
  <c r="AP115" i="14"/>
  <c r="U114" i="14"/>
  <c r="U113" i="14"/>
  <c r="U112" i="14"/>
  <c r="U111" i="14"/>
  <c r="U110" i="14"/>
  <c r="U109" i="14"/>
  <c r="U108" i="14"/>
  <c r="U107" i="14"/>
  <c r="U106" i="14"/>
  <c r="U105" i="14"/>
  <c r="U104" i="14"/>
  <c r="U103" i="14"/>
  <c r="U102" i="14"/>
  <c r="U101" i="14"/>
  <c r="U100" i="14"/>
  <c r="U99" i="14"/>
  <c r="AR98" i="14"/>
  <c r="AQ98" i="14"/>
  <c r="AP98" i="14"/>
  <c r="U97" i="14"/>
  <c r="U96" i="14"/>
  <c r="U95" i="14"/>
  <c r="U94" i="14"/>
  <c r="U93" i="14"/>
  <c r="U92" i="14"/>
  <c r="U91" i="14"/>
  <c r="U90" i="14"/>
  <c r="U89" i="14"/>
  <c r="U88" i="14"/>
  <c r="U87" i="14"/>
  <c r="U86" i="14"/>
  <c r="AR85" i="14"/>
  <c r="AQ85" i="14"/>
  <c r="AP85" i="14"/>
  <c r="U84" i="14"/>
  <c r="U83" i="14"/>
  <c r="U82" i="14"/>
  <c r="U81" i="14"/>
  <c r="U80" i="14"/>
  <c r="U79" i="14"/>
  <c r="U78" i="14"/>
  <c r="U77" i="14"/>
  <c r="U76" i="14"/>
  <c r="U75" i="14"/>
  <c r="U74" i="14"/>
  <c r="AR73" i="14"/>
  <c r="AQ73" i="14"/>
  <c r="AP73" i="14"/>
  <c r="U72" i="14"/>
  <c r="U71" i="14"/>
  <c r="U70" i="14"/>
  <c r="U69" i="14"/>
  <c r="U68" i="14"/>
  <c r="U67" i="14"/>
  <c r="U66" i="14"/>
  <c r="U65" i="14"/>
  <c r="U64" i="14"/>
  <c r="U63" i="14"/>
  <c r="U62" i="14"/>
  <c r="U61" i="14"/>
  <c r="AR60" i="14"/>
  <c r="AQ60" i="14"/>
  <c r="AP60" i="14"/>
  <c r="U59" i="14"/>
  <c r="U58" i="14"/>
  <c r="U57" i="14"/>
  <c r="U56" i="14"/>
  <c r="U55" i="14"/>
  <c r="U54" i="14"/>
  <c r="U53" i="14"/>
  <c r="U52" i="14"/>
  <c r="U51" i="14"/>
  <c r="U50" i="14"/>
  <c r="U49" i="14"/>
  <c r="U48" i="14"/>
  <c r="AR47" i="14"/>
  <c r="AQ47" i="14"/>
  <c r="AP47" i="14"/>
  <c r="U46" i="14"/>
  <c r="U45" i="14"/>
  <c r="U44" i="14"/>
  <c r="U43" i="14"/>
  <c r="U42" i="14"/>
  <c r="U41" i="14"/>
  <c r="U40" i="14"/>
  <c r="AQ144" i="14"/>
  <c r="U38" i="14"/>
  <c r="U37" i="14"/>
  <c r="U36" i="14"/>
  <c r="U35" i="14"/>
  <c r="U34" i="14"/>
  <c r="U33" i="14"/>
  <c r="U32" i="14"/>
  <c r="U31" i="14"/>
  <c r="U30" i="14"/>
  <c r="U29" i="14"/>
  <c r="U28" i="14"/>
  <c r="U27" i="14"/>
  <c r="U26" i="14"/>
  <c r="U25" i="14"/>
  <c r="U24" i="14"/>
  <c r="U23" i="14"/>
  <c r="U22" i="14"/>
  <c r="U21" i="14"/>
  <c r="U20" i="14"/>
  <c r="U19" i="14"/>
  <c r="U18" i="14"/>
  <c r="U17" i="14"/>
  <c r="U16" i="14"/>
  <c r="U15" i="14"/>
  <c r="U14" i="14"/>
  <c r="U13" i="14"/>
  <c r="U12" i="14"/>
  <c r="U11" i="14"/>
  <c r="U10" i="14"/>
  <c r="U9" i="14"/>
  <c r="AP144" i="14" l="1"/>
  <c r="AR144" i="14" s="1"/>
  <c r="T10" i="12"/>
  <c r="T15" i="12" l="1"/>
  <c r="T18" i="12"/>
  <c r="T17" i="12"/>
  <c r="T32" i="12" l="1"/>
  <c r="T33" i="12"/>
  <c r="T30" i="12" l="1"/>
  <c r="T29" i="12"/>
  <c r="W38" i="12" l="1"/>
  <c r="T24" i="12"/>
  <c r="T20" i="12" l="1"/>
  <c r="T27" i="12"/>
  <c r="W14" i="12" l="1"/>
  <c r="T14" i="12"/>
  <c r="T35" i="12" l="1"/>
  <c r="T34" i="12"/>
  <c r="U34" i="12" s="1"/>
  <c r="AG40" i="12" l="1"/>
  <c r="AG37" i="12"/>
  <c r="AG32" i="12"/>
  <c r="AG30" i="12"/>
  <c r="AG29" i="12"/>
  <c r="AG27" i="12"/>
  <c r="AG20" i="12"/>
  <c r="AG23" i="12"/>
  <c r="AG17" i="12"/>
  <c r="AG14" i="12"/>
  <c r="U33" i="12" l="1"/>
  <c r="T40" i="12" l="1"/>
  <c r="T37" i="12"/>
  <c r="U37" i="12" s="1"/>
  <c r="Y37" i="12" s="1"/>
  <c r="U10" i="12"/>
  <c r="W10" i="12" s="1"/>
  <c r="U17" i="12"/>
  <c r="W22" i="12"/>
  <c r="Y25" i="12"/>
  <c r="W25" i="12"/>
  <c r="W24" i="12"/>
  <c r="Y22" i="12"/>
  <c r="X22" i="12"/>
  <c r="T21" i="12"/>
  <c r="U21" i="12" s="1"/>
  <c r="T22" i="12"/>
  <c r="U20" i="12"/>
  <c r="Y24" i="12"/>
  <c r="AF44" i="12"/>
  <c r="AE44" i="12"/>
  <c r="AD44" i="12"/>
  <c r="AE43" i="12"/>
  <c r="AG43" i="12" s="1"/>
  <c r="AD43" i="12"/>
  <c r="U40" i="12"/>
  <c r="Y40" i="12" s="1"/>
  <c r="Y41" i="12" s="1"/>
  <c r="U38" i="12"/>
  <c r="U35" i="12"/>
  <c r="AC33" i="12"/>
  <c r="AB33" i="12"/>
  <c r="V33" i="12"/>
  <c r="Z33" i="12" s="1"/>
  <c r="R33" i="12"/>
  <c r="Q33" i="12"/>
  <c r="U32" i="12"/>
  <c r="U30" i="12"/>
  <c r="U29" i="12"/>
  <c r="U27" i="12"/>
  <c r="V25" i="12"/>
  <c r="Z25" i="12" s="1"/>
  <c r="U24" i="12"/>
  <c r="Y23" i="12"/>
  <c r="W23" i="12"/>
  <c r="V23" i="12"/>
  <c r="X23" i="12" s="1"/>
  <c r="Z22" i="12"/>
  <c r="Z21" i="12"/>
  <c r="X21" i="12"/>
  <c r="U18" i="12"/>
  <c r="U15" i="12"/>
  <c r="U14" i="12"/>
  <c r="U12" i="12"/>
  <c r="Y11" i="12"/>
  <c r="W11" i="12"/>
  <c r="V11" i="12"/>
  <c r="Y9" i="12"/>
  <c r="W9" i="12"/>
  <c r="V9" i="12"/>
  <c r="X9" i="12" s="1"/>
  <c r="Y10" i="12" l="1"/>
  <c r="Y33" i="12"/>
  <c r="W33" i="12"/>
  <c r="Z9" i="12"/>
  <c r="AG44" i="12"/>
  <c r="V10" i="12"/>
  <c r="Z10" i="12" s="1"/>
  <c r="Y21" i="12"/>
  <c r="W21" i="12"/>
  <c r="V30" i="12"/>
  <c r="X30" i="12" s="1"/>
  <c r="Y30" i="12"/>
  <c r="W30" i="12"/>
  <c r="V12" i="12"/>
  <c r="X12" i="12" s="1"/>
  <c r="Y12" i="12"/>
  <c r="W12" i="12"/>
  <c r="W13" i="12" s="1"/>
  <c r="Y20" i="12"/>
  <c r="W20" i="12"/>
  <c r="W26" i="12" s="1"/>
  <c r="V20" i="12"/>
  <c r="Z20" i="12" s="1"/>
  <c r="Z23" i="12"/>
  <c r="X25" i="12"/>
  <c r="Y13" i="12"/>
  <c r="Y15" i="12"/>
  <c r="W15" i="12"/>
  <c r="V15" i="12"/>
  <c r="W27" i="12"/>
  <c r="W28" i="12" s="1"/>
  <c r="V27" i="12"/>
  <c r="Y27" i="12"/>
  <c r="Y28" i="12" s="1"/>
  <c r="Y29" i="12"/>
  <c r="W29" i="12"/>
  <c r="V29" i="12"/>
  <c r="Y17" i="12"/>
  <c r="W17" i="12"/>
  <c r="V17" i="12"/>
  <c r="Y18" i="12"/>
  <c r="W18" i="12"/>
  <c r="V18" i="12"/>
  <c r="V24" i="12"/>
  <c r="Y26" i="12"/>
  <c r="Y34" i="12"/>
  <c r="V34" i="12"/>
  <c r="W34" i="12"/>
  <c r="Z11" i="12"/>
  <c r="X11" i="12"/>
  <c r="Y14" i="12"/>
  <c r="V14" i="12"/>
  <c r="W32" i="12"/>
  <c r="Y32" i="12"/>
  <c r="V32" i="12"/>
  <c r="Y35" i="12"/>
  <c r="W35" i="12"/>
  <c r="V35" i="12"/>
  <c r="V38" i="12"/>
  <c r="X20" i="12"/>
  <c r="X33" i="12"/>
  <c r="V37" i="12"/>
  <c r="V40" i="12"/>
  <c r="X10" i="12"/>
  <c r="W37" i="12"/>
  <c r="W39" i="12" s="1"/>
  <c r="Y38" i="12"/>
  <c r="Y39" i="12" s="1"/>
  <c r="W40" i="12"/>
  <c r="W41" i="12" s="1"/>
  <c r="Z13" i="12" l="1"/>
  <c r="Z30" i="12"/>
  <c r="W31" i="12"/>
  <c r="Y31" i="12"/>
  <c r="Y19" i="12"/>
  <c r="X13" i="12"/>
  <c r="W19" i="12"/>
  <c r="X37" i="12"/>
  <c r="Z37" i="12"/>
  <c r="X27" i="12"/>
  <c r="X28" i="12" s="1"/>
  <c r="Z27" i="12"/>
  <c r="Z28" i="12" s="1"/>
  <c r="Z32" i="12"/>
  <c r="X32" i="12"/>
  <c r="Y36" i="12"/>
  <c r="Z15" i="12"/>
  <c r="X15" i="12"/>
  <c r="W36" i="12"/>
  <c r="Z34" i="12"/>
  <c r="X34" i="12"/>
  <c r="Z18" i="12"/>
  <c r="X18" i="12"/>
  <c r="Z29" i="12"/>
  <c r="Z31" i="12" s="1"/>
  <c r="X29" i="12"/>
  <c r="X31" i="12" s="1"/>
  <c r="Z38" i="12"/>
  <c r="X38" i="12"/>
  <c r="X14" i="12"/>
  <c r="Z14" i="12"/>
  <c r="Z35" i="12"/>
  <c r="X35" i="12"/>
  <c r="W16" i="12"/>
  <c r="X40" i="12"/>
  <c r="X41" i="12" s="1"/>
  <c r="Z40" i="12"/>
  <c r="Z41" i="12" s="1"/>
  <c r="Y16" i="12"/>
  <c r="X24" i="12"/>
  <c r="X26" i="12" s="1"/>
  <c r="Z24" i="12"/>
  <c r="Z26" i="12" s="1"/>
  <c r="Z17" i="12"/>
  <c r="Z19" i="12" s="1"/>
  <c r="X17" i="12"/>
  <c r="Z16" i="12" l="1"/>
  <c r="X16" i="12"/>
  <c r="X19" i="12"/>
  <c r="X36" i="12"/>
  <c r="Y42" i="12"/>
  <c r="Z36" i="12"/>
  <c r="Z39" i="12"/>
  <c r="X39" i="12"/>
  <c r="W42" i="12"/>
  <c r="Z42" i="12" l="1"/>
  <c r="X42" i="12"/>
  <c r="AT143" i="11" l="1"/>
  <c r="AS143" i="11"/>
  <c r="AR143" i="11"/>
  <c r="AQ143" i="11"/>
  <c r="AP143" i="11"/>
  <c r="R143" i="11"/>
  <c r="U142" i="11"/>
  <c r="U141" i="11"/>
  <c r="AT140" i="11"/>
  <c r="AS140" i="11"/>
  <c r="AR140" i="11"/>
  <c r="AQ140" i="11"/>
  <c r="AP140" i="11"/>
  <c r="R140" i="11"/>
  <c r="U139" i="11"/>
  <c r="V138" i="11"/>
  <c r="U138" i="11"/>
  <c r="V137" i="11"/>
  <c r="U137" i="11"/>
  <c r="AT136" i="11"/>
  <c r="AS136" i="11"/>
  <c r="AR136" i="11"/>
  <c r="AQ136" i="11"/>
  <c r="AP136" i="11"/>
  <c r="V135" i="11"/>
  <c r="U135" i="11"/>
  <c r="P135" i="11"/>
  <c r="J135" i="11"/>
  <c r="U134" i="11"/>
  <c r="J134" i="11"/>
  <c r="U133" i="11"/>
  <c r="J133" i="11"/>
  <c r="U132" i="11"/>
  <c r="AV131" i="11"/>
  <c r="AV136" i="11" s="1"/>
  <c r="AU131" i="11"/>
  <c r="AU136" i="11" s="1"/>
  <c r="U131" i="11"/>
  <c r="AT130" i="11"/>
  <c r="AS130" i="11"/>
  <c r="AR130" i="11"/>
  <c r="AQ130" i="11"/>
  <c r="AP130" i="11"/>
  <c r="U129" i="11"/>
  <c r="U128" i="11"/>
  <c r="U127" i="11"/>
  <c r="U126" i="11"/>
  <c r="U125" i="11"/>
  <c r="U124" i="11"/>
  <c r="U123" i="11"/>
  <c r="U122" i="11"/>
  <c r="U121" i="11"/>
  <c r="U120" i="11"/>
  <c r="U119" i="11"/>
  <c r="U118" i="11"/>
  <c r="U117" i="11"/>
  <c r="U116" i="11"/>
  <c r="R116" i="11"/>
  <c r="AT115" i="11"/>
  <c r="AS115" i="11"/>
  <c r="AR115" i="11"/>
  <c r="AQ115" i="11"/>
  <c r="AP115" i="11"/>
  <c r="U114" i="11"/>
  <c r="U113" i="11"/>
  <c r="U112" i="11"/>
  <c r="U111" i="11"/>
  <c r="U110" i="11"/>
  <c r="U109" i="11"/>
  <c r="U108" i="11"/>
  <c r="U107" i="11"/>
  <c r="U106" i="11"/>
  <c r="U105" i="11"/>
  <c r="U104" i="11"/>
  <c r="U103" i="11"/>
  <c r="U102" i="11"/>
  <c r="U101" i="11"/>
  <c r="U100" i="11"/>
  <c r="U99" i="11"/>
  <c r="AT98" i="11"/>
  <c r="AS98" i="11"/>
  <c r="AR98" i="11"/>
  <c r="AQ98" i="11"/>
  <c r="AP98" i="11"/>
  <c r="U97" i="11"/>
  <c r="P97" i="11"/>
  <c r="U96" i="11"/>
  <c r="U95" i="11"/>
  <c r="U94" i="11"/>
  <c r="U93" i="11"/>
  <c r="U92" i="11"/>
  <c r="U91" i="11"/>
  <c r="U90" i="11"/>
  <c r="U89" i="11"/>
  <c r="U88" i="11"/>
  <c r="U87" i="11"/>
  <c r="U86" i="11"/>
  <c r="AT85" i="11"/>
  <c r="AS85" i="11"/>
  <c r="AR85" i="11"/>
  <c r="AQ85" i="11"/>
  <c r="AP85" i="11"/>
  <c r="U84" i="11"/>
  <c r="R84" i="11"/>
  <c r="U83" i="11"/>
  <c r="R83" i="11"/>
  <c r="U82" i="11"/>
  <c r="R82" i="11"/>
  <c r="U81" i="11"/>
  <c r="R81" i="11"/>
  <c r="U80" i="11"/>
  <c r="R80" i="11"/>
  <c r="U79" i="11"/>
  <c r="R79" i="11"/>
  <c r="U78" i="11"/>
  <c r="R78" i="11"/>
  <c r="U77" i="11"/>
  <c r="R77" i="11"/>
  <c r="U76" i="11"/>
  <c r="U75" i="11"/>
  <c r="U74" i="11"/>
  <c r="AT73" i="11"/>
  <c r="AS73" i="11"/>
  <c r="AR73" i="11"/>
  <c r="AQ73" i="11"/>
  <c r="AP73" i="11"/>
  <c r="U72" i="11"/>
  <c r="U71" i="11"/>
  <c r="U70" i="11"/>
  <c r="U69" i="11"/>
  <c r="U68" i="11"/>
  <c r="U67" i="11"/>
  <c r="U66" i="11"/>
  <c r="U65" i="11"/>
  <c r="U64" i="11"/>
  <c r="R64" i="11"/>
  <c r="U63" i="11"/>
  <c r="R63" i="11"/>
  <c r="U62" i="11"/>
  <c r="U61" i="11"/>
  <c r="R61" i="11"/>
  <c r="AT60" i="11"/>
  <c r="AS60" i="11"/>
  <c r="AR60" i="11"/>
  <c r="AQ60" i="11"/>
  <c r="AP60" i="11"/>
  <c r="U59" i="11"/>
  <c r="U58" i="11"/>
  <c r="R58" i="11"/>
  <c r="U57" i="11"/>
  <c r="R57" i="11"/>
  <c r="U56" i="11"/>
  <c r="R56" i="11"/>
  <c r="U55" i="11"/>
  <c r="R55" i="11"/>
  <c r="U54" i="11"/>
  <c r="R54" i="11"/>
  <c r="U53" i="11"/>
  <c r="R53" i="11"/>
  <c r="U52" i="11"/>
  <c r="R52" i="11"/>
  <c r="U51" i="11"/>
  <c r="R51" i="11"/>
  <c r="U50" i="11"/>
  <c r="R50" i="11"/>
  <c r="U49" i="11"/>
  <c r="R49" i="11"/>
  <c r="U48" i="11"/>
  <c r="R48" i="11"/>
  <c r="R60" i="11" s="1"/>
  <c r="AT47" i="11"/>
  <c r="AS47" i="11"/>
  <c r="AR47" i="11"/>
  <c r="AQ47" i="11"/>
  <c r="AP47" i="11"/>
  <c r="U46" i="11"/>
  <c r="R46" i="11"/>
  <c r="U45" i="11"/>
  <c r="R45" i="11"/>
  <c r="U44" i="11"/>
  <c r="R44" i="11"/>
  <c r="U43" i="11"/>
  <c r="R43" i="11"/>
  <c r="U42" i="11"/>
  <c r="R42" i="11"/>
  <c r="U41" i="11"/>
  <c r="U40" i="11"/>
  <c r="AT39" i="11"/>
  <c r="AS39" i="11"/>
  <c r="AR39" i="11"/>
  <c r="AQ39" i="11"/>
  <c r="AP39" i="11"/>
  <c r="U38" i="11"/>
  <c r="R38" i="11"/>
  <c r="U37" i="11"/>
  <c r="R37" i="11"/>
  <c r="U36" i="11"/>
  <c r="R36" i="11"/>
  <c r="U35" i="11"/>
  <c r="R35" i="11"/>
  <c r="U34" i="11"/>
  <c r="R34" i="11"/>
  <c r="U33" i="11"/>
  <c r="R33" i="11"/>
  <c r="U32" i="11"/>
  <c r="R32" i="11"/>
  <c r="U31" i="11"/>
  <c r="R31" i="11"/>
  <c r="U30" i="11"/>
  <c r="R30" i="11"/>
  <c r="U29" i="11"/>
  <c r="R29" i="11"/>
  <c r="U28" i="11"/>
  <c r="R28" i="11"/>
  <c r="U27" i="11"/>
  <c r="R27" i="11"/>
  <c r="U26" i="11"/>
  <c r="R26" i="11"/>
  <c r="U25" i="11"/>
  <c r="R25" i="11"/>
  <c r="U24" i="11"/>
  <c r="R24" i="11"/>
  <c r="U23" i="11"/>
  <c r="R23" i="11"/>
  <c r="U22" i="11"/>
  <c r="R22" i="11"/>
  <c r="U21" i="11"/>
  <c r="R21" i="11"/>
  <c r="U20" i="11"/>
  <c r="R20" i="11"/>
  <c r="U19" i="11"/>
  <c r="R19" i="11"/>
  <c r="U18" i="11"/>
  <c r="R18" i="11"/>
  <c r="U17" i="11"/>
  <c r="R17" i="11"/>
  <c r="U16" i="11"/>
  <c r="R16" i="11"/>
  <c r="U15" i="11"/>
  <c r="R15" i="11"/>
  <c r="U14" i="11"/>
  <c r="R14" i="11"/>
  <c r="U13" i="11"/>
  <c r="R13" i="11"/>
  <c r="U12" i="11"/>
  <c r="R12" i="11"/>
  <c r="U11" i="11"/>
  <c r="U10" i="11"/>
  <c r="AV9" i="11"/>
  <c r="AU9" i="11"/>
  <c r="U9" i="11"/>
  <c r="R73" i="11" l="1"/>
  <c r="AP144" i="11"/>
  <c r="R47" i="11"/>
  <c r="R39" i="11"/>
  <c r="R144" i="11" s="1"/>
  <c r="AS144" i="11"/>
  <c r="AU144" i="11" s="1"/>
  <c r="R85" i="11"/>
  <c r="AT144" i="11"/>
  <c r="AV144" i="11" s="1"/>
  <c r="AU39" i="11"/>
  <c r="AQ144" i="11"/>
  <c r="AR144" i="11" s="1"/>
  <c r="AV3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68AC57F1-FEB0-4A48-A732-3AF0B436867B}">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96E40BC2-993B-4671-B40A-581E6E60007D}">
      <text>
        <r>
          <rPr>
            <sz val="9"/>
            <color indexed="81"/>
            <rFont val="Tahoma"/>
            <family val="2"/>
          </rPr>
          <t xml:space="preserve">VER ANEXO 1
</t>
        </r>
      </text>
    </comment>
    <comment ref="AE8" authorId="1" shapeId="0" xr:uid="{B689ABD5-F6C2-4C2F-968E-6C5E202C7082}">
      <text>
        <r>
          <rPr>
            <b/>
            <sz val="9"/>
            <color indexed="81"/>
            <rFont val="Tahoma"/>
            <family val="2"/>
          </rPr>
          <t>VER ANEXO 1</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44CC863F-29C5-444F-AC14-26366E145D1E}">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E38A994E-BDC5-4D4F-8509-E651AB8C401F}">
      <text>
        <r>
          <rPr>
            <sz val="9"/>
            <color indexed="81"/>
            <rFont val="Tahoma"/>
            <family val="2"/>
          </rPr>
          <t xml:space="preserve">VER ANEXO 1
</t>
        </r>
      </text>
    </comment>
    <comment ref="AE8" authorId="1" shapeId="0" xr:uid="{4D7DF714-BAF5-4C25-A196-68A2AE0B458E}">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<sst xmlns="http://schemas.openxmlformats.org/spreadsheetml/2006/main" count="6664" uniqueCount="964">
  <si>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</si>
  <si>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</si>
  <si>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</si>
  <si>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</si>
  <si>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</si>
  <si>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</si>
  <si>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</si>
  <si>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</si>
  <si>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</si>
  <si>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</si>
  <si>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</si>
  <si>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</si>
  <si>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</si>
  <si>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</si>
  <si>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</si>
  <si>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</si>
  <si>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</si>
  <si>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</si>
  <si>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</si>
  <si>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</si>
  <si>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</si>
  <si>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</si>
  <si>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</si>
  <si>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</si>
  <si>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</si>
  <si>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</si>
  <si>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</si>
  <si>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</si>
  <si>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</si>
  <si>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</si>
  <si>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</si>
  <si>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</si>
  <si>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</si>
  <si>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</si>
  <si>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</si>
  <si>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</si>
  <si>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</si>
  <si>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</si>
  <si>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</si>
  <si>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</si>
  <si>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</si>
  <si>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</si>
  <si>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</si>
  <si>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</si>
  <si>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</si>
  <si>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</si>
  <si>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</si>
  <si>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</si>
  <si>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</si>
  <si>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Recursos propios </t>
  </si>
  <si>
    <t>Licitación pública</t>
  </si>
  <si>
    <t>SGP</t>
  </si>
  <si>
    <t>Selección abreviada menor cuantía</t>
  </si>
  <si>
    <t>Contratación régimen especial - Régimen especial</t>
  </si>
  <si>
    <t>Contratación régimen especial (con ofertas)  - Régimen especial</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</si>
  <si>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</si>
  <si>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</si>
  <si>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</si>
  <si>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</si>
  <si>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</si>
  <si>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</si>
  <si>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</si>
  <si>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</si>
  <si>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</si>
  <si>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</si>
  <si>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</si>
  <si>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</si>
  <si>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</si>
  <si>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</si>
  <si>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</si>
  <si>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</si>
  <si>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</si>
  <si>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</si>
  <si>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</si>
  <si>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</si>
  <si>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</si>
  <si>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</si>
  <si>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</si>
  <si>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</si>
  <si>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</si>
  <si>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</si>
  <si>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</si>
  <si>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</si>
  <si>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</si>
  <si>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</si>
  <si>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</si>
  <si>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</si>
  <si>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</si>
  <si>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</si>
  <si>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</si>
  <si>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</si>
  <si>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</si>
  <si>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</si>
  <si>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</si>
  <si>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</si>
  <si>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</si>
  <si>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</si>
  <si>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</si>
  <si>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</si>
  <si>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</si>
  <si>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</si>
  <si>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</si>
  <si>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</si>
  <si>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</si>
  <si>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</si>
  <si>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</si>
  <si>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</si>
  <si>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</si>
  <si>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</si>
  <si>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</si>
  <si>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</si>
  <si>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</si>
  <si>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</si>
  <si>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</si>
  <si>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</si>
  <si>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</si>
  <si>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</si>
  <si>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</si>
  <si>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</si>
  <si>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</si>
  <si>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</si>
  <si>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</si>
  <si>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</si>
  <si>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</si>
  <si>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</si>
  <si>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</si>
  <si>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</si>
  <si>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</si>
  <si>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</si>
  <si>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</si>
  <si>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</si>
  <si>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</si>
  <si>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</si>
  <si>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</si>
  <si>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</si>
  <si>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</si>
  <si>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</si>
  <si>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</si>
  <si>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</si>
  <si>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</si>
  <si>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</si>
  <si>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</si>
  <si>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</si>
  <si>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</si>
  <si>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</si>
  <si>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</si>
  <si>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</si>
  <si>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</si>
  <si>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</si>
  <si>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</si>
  <si>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</si>
  <si>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</si>
  <si>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</si>
  <si>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</si>
  <si>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</si>
  <si>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</si>
  <si>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</si>
  <si>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</si>
  <si>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</si>
  <si>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</si>
  <si>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</si>
  <si>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</si>
  <si>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</si>
  <si>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</si>
  <si>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</si>
  <si>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</si>
  <si>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</si>
  <si>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</si>
  <si>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</si>
  <si>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</si>
  <si>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</si>
  <si>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</si>
  <si>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</si>
  <si>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</si>
  <si>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</si>
  <si>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</si>
  <si>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</si>
  <si>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</si>
  <si>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</si>
  <si>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</si>
  <si>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</si>
  <si>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</si>
  <si>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</si>
  <si>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</si>
  <si>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</si>
  <si>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</si>
  <si>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</si>
  <si>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</si>
  <si>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</si>
  <si>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</si>
  <si>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</si>
  <si>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</si>
  <si>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</si>
  <si>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</si>
  <si>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</si>
  <si>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</si>
  <si>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</si>
  <si>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</si>
  <si>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</si>
  <si>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</si>
  <si>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</si>
  <si>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</si>
  <si>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</si>
  <si>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</si>
  <si>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</si>
  <si>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</si>
  <si>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</si>
  <si>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</si>
  <si>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</si>
  <si>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</si>
  <si>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</si>
  <si>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</si>
  <si>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</si>
  <si>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</si>
  <si>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</si>
  <si>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</si>
  <si>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</si>
  <si>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</si>
  <si>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</si>
  <si>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</si>
  <si>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</si>
  <si>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</si>
  <si>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</si>
  <si>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</si>
  <si>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</si>
  <si>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</si>
  <si>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</si>
  <si>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</si>
  <si>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</si>
  <si>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</si>
  <si>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</si>
  <si>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</si>
  <si>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</si>
  <si>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</si>
  <si>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</si>
  <si>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</si>
  <si>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</si>
  <si>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</si>
  <si>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</si>
  <si>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</si>
  <si>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</si>
  <si>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</si>
  <si>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</si>
  <si>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</si>
  <si>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</si>
  <si>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</si>
  <si>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</si>
  <si>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</si>
  <si>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</si>
  <si>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</si>
  <si>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</si>
  <si>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</si>
  <si>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</si>
  <si>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</si>
  <si>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</si>
  <si>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</si>
  <si>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</si>
  <si>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</si>
  <si>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</si>
  <si>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</si>
  <si>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</si>
  <si>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</si>
  <si>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</si>
  <si>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</si>
  <si>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</si>
  <si>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</si>
  <si>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</si>
  <si>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</si>
  <si>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</si>
  <si>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</si>
  <si>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</si>
  <si>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</si>
  <si>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</si>
  <si>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</si>
  <si>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</si>
  <si>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</si>
  <si>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</si>
  <si>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</si>
  <si>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</si>
  <si>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</si>
  <si>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</si>
  <si>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</si>
  <si>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</si>
  <si>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</si>
  <si>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</si>
  <si>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</si>
  <si>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</si>
  <si>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</si>
  <si>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</si>
  <si>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</si>
  <si>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</si>
  <si>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</si>
  <si>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</si>
  <si>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</si>
  <si>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</si>
  <si>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</si>
  <si>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</si>
  <si>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</si>
  <si>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</si>
  <si>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</si>
  <si>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</si>
  <si>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</si>
  <si>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</si>
  <si>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</si>
  <si>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 xml:space="preserve">Desarrollar la estrategia de juegos corregimentales </t>
  </si>
  <si>
    <t xml:space="preserve">Desarrollar la estrategia de juegos carcelarios y del sistema de responsabilidad penal para adolescentes </t>
  </si>
  <si>
    <t xml:space="preserve">Desarrollar la estrategia de juegos comunales </t>
  </si>
  <si>
    <t xml:space="preserve">	Desarrollar la estrategia de juegos de discapacidad </t>
  </si>
  <si>
    <t>Ampliar el conocimiento de los beneficios de la recreación con enfoque diferencial y comunitario</t>
  </si>
  <si>
    <t>Desarrollar campañas y talleres en técnicas de recreación en articulación con Instituciones Educativas</t>
  </si>
  <si>
    <t>Divulgar las acciones desarrolladas desde el proyecto</t>
  </si>
  <si>
    <t>Implementar la estrategia “Instituciones Activas”</t>
  </si>
  <si>
    <t>Implementar la estrategia "Recreación incluyente"</t>
  </si>
  <si>
    <t>Implementar la estrategia dirigida a primera infancia "Escuela Recreativa"</t>
  </si>
  <si>
    <t>Realizar actividades de recreación para el aprovechamiento del espacio público</t>
  </si>
  <si>
    <t>Implementar la estrategia "Cartagena Recreativa"</t>
  </si>
  <si>
    <t>Implementar la estrategia dirigida a Persona Mayor "Actívate Mayor"</t>
  </si>
  <si>
    <t>Implementar la estrategia dirigida a adolescentes y jóvenes "Campamentos Juveniles"</t>
  </si>
  <si>
    <t xml:space="preserve">Desarrollar campañas de sensibilización sobre temas relacionados con enfermedades no transmisibles y sus factores de riesgo. </t>
  </si>
  <si>
    <t xml:space="preserve">Divulgar las acciones de las estrategias y eventos realizadas </t>
  </si>
  <si>
    <t>Implementar acciones en el marco de la estrategia "Entornos Saludables"</t>
  </si>
  <si>
    <t>Implementar acciones en el marco de la estrategia "Intégrate por tu salud"</t>
  </si>
  <si>
    <t>Implementar acciones en el marco de la estrategia "Pasos Saludables"</t>
  </si>
  <si>
    <t>Implementar acciones en el marco de la estrategia "Vida Activa"</t>
  </si>
  <si>
    <t>Realizar eventos de concentración y promoción de actividad física</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</si>
  <si>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</si>
  <si>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</si>
  <si>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</si>
  <si>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</si>
  <si>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</si>
  <si>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</si>
  <si>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</si>
  <si>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</si>
  <si>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</si>
  <si>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Generar articulaciones y/o alianzas con entidades de enfoque turístico</t>
  </si>
  <si>
    <t>Divulgar las acciones desarrolladas en el proyecto</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</si>
  <si>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</si>
  <si>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</si>
  <si>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</si>
  <si>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</si>
  <si>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</si>
  <si>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</si>
  <si>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</si>
  <si>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</si>
  <si>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</si>
  <si>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</si>
  <si>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</si>
  <si>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</si>
  <si>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</si>
  <si>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</si>
  <si>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</si>
  <si>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</si>
  <si>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</si>
  <si>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</si>
  <si>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</si>
  <si>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</si>
  <si>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</si>
  <si>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</si>
  <si>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</si>
  <si>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</si>
  <si>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</si>
  <si>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</si>
  <si>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</si>
  <si>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</si>
  <si>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</si>
  <si>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</si>
  <si>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</si>
  <si>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</si>
  <si>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</si>
  <si>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</si>
  <si>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</si>
  <si>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</si>
  <si>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</si>
  <si>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</si>
  <si>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</si>
  <si>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</si>
  <si>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</si>
  <si>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</si>
  <si>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</si>
  <si>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</si>
  <si>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</si>
  <si>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</si>
  <si>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</si>
  <si>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</si>
  <si>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</si>
  <si>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</si>
  <si>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</si>
  <si>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</si>
  <si>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</si>
  <si>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</si>
  <si>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</si>
  <si>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</si>
  <si>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</si>
  <si>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</si>
  <si>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</si>
  <si>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</si>
  <si>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</si>
  <si>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</si>
  <si>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</si>
  <si>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</si>
  <si>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</si>
  <si>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</si>
  <si>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</si>
  <si>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</si>
  <si>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</si>
  <si>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</si>
  <si>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</si>
  <si>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</si>
  <si>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</si>
  <si>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</si>
  <si>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</si>
  <si>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</si>
  <si>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</si>
  <si>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</si>
  <si>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</si>
  <si>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</si>
  <si>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</si>
  <si>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</si>
  <si>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</si>
  <si>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</si>
  <si>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</si>
  <si>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</si>
  <si>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</si>
  <si>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</si>
  <si>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</si>
  <si>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</si>
  <si>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</si>
  <si>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</si>
  <si>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</si>
  <si>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</si>
  <si>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</si>
  <si>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</si>
  <si>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</si>
  <si>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</si>
  <si>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</si>
  <si>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</si>
  <si>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</si>
  <si>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</si>
  <si>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</si>
  <si>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</si>
  <si>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</si>
  <si>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</si>
  <si>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</si>
  <si>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</si>
  <si>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</si>
  <si>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</si>
  <si>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</si>
  <si>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</si>
  <si>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</si>
  <si>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</si>
  <si>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</si>
  <si>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</si>
  <si>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</si>
  <si>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</si>
  <si>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</si>
  <si>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</si>
  <si>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</si>
  <si>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</si>
  <si>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</si>
  <si>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</si>
  <si>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</si>
  <si>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</si>
  <si>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</si>
  <si>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</si>
  <si>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Número de personas vinculadas a procesos de apropiación social del conocimiento del sector deportivo</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</si>
  <si>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</si>
  <si>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</si>
  <si>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</si>
  <si>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</si>
  <si>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</si>
  <si>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</si>
  <si>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</si>
  <si>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</si>
  <si>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</si>
  <si>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</si>
  <si>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</si>
  <si>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</si>
  <si>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</si>
  <si>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</si>
  <si>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</si>
  <si>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</si>
  <si>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</si>
  <si>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</si>
  <si>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</si>
  <si>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</si>
  <si>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</si>
  <si>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</si>
  <si>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</si>
  <si>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</si>
  <si>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</si>
  <si>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</si>
  <si>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</si>
  <si>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</si>
  <si>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</si>
  <si>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</si>
  <si>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</si>
  <si>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</si>
  <si>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</si>
  <si>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</si>
  <si>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</si>
  <si>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</si>
  <si>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</si>
  <si>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</si>
  <si>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</si>
  <si>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</si>
  <si>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</si>
  <si>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</si>
  <si>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</si>
  <si>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</si>
  <si>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</si>
  <si>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</si>
  <si>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</si>
  <si>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</si>
  <si>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</si>
  <si>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</si>
  <si>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</si>
  <si>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</si>
  <si>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</si>
  <si>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</si>
  <si>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</si>
  <si>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</si>
  <si>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</si>
  <si>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</si>
  <si>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</si>
  <si>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</si>
  <si>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</si>
  <si>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</si>
  <si>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</si>
  <si>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</si>
  <si>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</si>
  <si>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</si>
  <si>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</si>
  <si>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</si>
  <si>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</si>
  <si>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</si>
  <si>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</si>
  <si>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</si>
  <si>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</si>
  <si>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</si>
  <si>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</si>
  <si>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</si>
  <si>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</si>
  <si>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</si>
  <si>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</si>
  <si>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</si>
  <si>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</si>
  <si>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</si>
  <si>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</si>
  <si>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</si>
  <si>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</si>
  <si>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</si>
  <si>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</si>
  <si>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</si>
  <si>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</si>
  <si>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</si>
  <si>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</si>
  <si>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</si>
  <si>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</si>
  <si>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</si>
  <si>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</si>
  <si>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</si>
  <si>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</si>
  <si>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</si>
  <si>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</si>
  <si>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</si>
  <si>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</si>
  <si>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</si>
  <si>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</si>
  <si>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</si>
  <si>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</si>
  <si>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</si>
  <si>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</si>
  <si>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</si>
  <si>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</si>
  <si>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</si>
  <si>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</si>
  <si>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</si>
  <si>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</si>
  <si>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</si>
  <si>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</si>
  <si>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</si>
  <si>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</si>
  <si>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</si>
  <si>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</si>
  <si>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</si>
  <si>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</si>
  <si>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</si>
  <si>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</si>
  <si>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</si>
  <si>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</si>
  <si>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</si>
  <si>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</si>
  <si>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</si>
  <si>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</si>
  <si>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</si>
  <si>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</si>
  <si>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</si>
  <si>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</si>
  <si>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</si>
  <si>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</si>
  <si>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</si>
  <si>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</si>
  <si>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</si>
  <si>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</si>
  <si>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</si>
  <si>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</si>
  <si>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</si>
  <si>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</si>
  <si>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</si>
  <si>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</si>
  <si>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</si>
  <si>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</si>
  <si>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</si>
  <si>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</si>
  <si>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</si>
  <si>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</si>
  <si>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</si>
  <si>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</si>
  <si>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</si>
  <si>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</si>
  <si>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</si>
  <si>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</si>
  <si>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</si>
  <si>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</si>
  <si>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</si>
  <si>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</si>
  <si>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</si>
  <si>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</si>
  <si>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</si>
  <si>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</si>
  <si>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</si>
  <si>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</si>
  <si>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</si>
  <si>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</si>
  <si>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</si>
  <si>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</si>
  <si>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</si>
  <si>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</si>
  <si>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</si>
  <si>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</si>
  <si>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</si>
  <si>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</si>
  <si>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</si>
  <si>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</si>
  <si>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</si>
  <si>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</si>
  <si>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</si>
  <si>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</si>
  <si>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</si>
  <si>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</si>
  <si>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</si>
  <si>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</si>
  <si>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</si>
  <si>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</si>
  <si>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</si>
  <si>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</si>
  <si>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</si>
  <si>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</si>
  <si>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</si>
  <si>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</si>
  <si>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</si>
  <si>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</si>
  <si>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</si>
  <si>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</si>
  <si>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</si>
  <si>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</si>
  <si>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</si>
  <si>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</si>
  <si>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</si>
  <si>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</si>
  <si>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</si>
  <si>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 xml:space="preserve">	Realizar jornadas de activación deportiva </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</si>
  <si>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</si>
  <si>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</si>
  <si>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</si>
  <si>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</si>
  <si>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</si>
  <si>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</si>
  <si>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</si>
  <si>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</si>
  <si>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</si>
  <si>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</si>
  <si>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</si>
  <si>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</si>
  <si>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</si>
  <si>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</si>
  <si>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</si>
  <si>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</si>
  <si>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</si>
  <si>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</si>
  <si>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</si>
  <si>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</si>
  <si>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</si>
  <si>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</si>
  <si>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</si>
  <si>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</si>
  <si>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Actividades de integración deportivas y culturales realizadas</t>
  </si>
  <si>
    <t>Actividades de intercambio, Festivales y/o olimpiadas realizadas</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</si>
  <si>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</si>
  <si>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</si>
  <si>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</si>
  <si>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</si>
  <si>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</si>
  <si>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</si>
  <si>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</si>
  <si>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</si>
  <si>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</si>
  <si>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</si>
  <si>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</si>
  <si>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</si>
  <si>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</si>
  <si>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</si>
  <si>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</si>
  <si>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</si>
  <si>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</si>
  <si>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</si>
  <si>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</si>
  <si>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</si>
  <si>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</si>
  <si>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</si>
  <si>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</si>
  <si>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</si>
  <si>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</si>
  <si>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</si>
  <si>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</si>
  <si>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</si>
  <si>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</si>
  <si>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</si>
  <si>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ACUMULADO AL CUATRIENIO</t>
  </si>
  <si>
    <t>ACUMULADO META PRODUCTO AL AÑO 2025</t>
  </si>
  <si>
    <t>PRESUPUESTO INICIAL  2025</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</si>
  <si>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</si>
  <si>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</si>
  <si>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</si>
  <si>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</si>
  <si>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</si>
  <si>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</si>
  <si>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</si>
  <si>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</si>
  <si>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ESTRATEGICO DE LA DEPENDENCIA AGOSTO 30 2024</t>
  </si>
  <si>
    <t>Avance Programa Fortalecimiento del deporte social comunitario,avanzar en nuestro territorio</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</si>
  <si>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</si>
  <si>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</si>
  <si>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</si>
  <si>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REPORTE META PRODUCTO ENERO -DICIEMBRE 2024 </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</si>
  <si>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</si>
  <si>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</si>
  <si>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</si>
  <si>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</si>
  <si>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</si>
  <si>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</si>
  <si>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</si>
  <si>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</si>
  <si>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</si>
  <si>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</si>
  <si>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</si>
  <si>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</si>
  <si>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</si>
  <si>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</si>
  <si>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</si>
  <si>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</si>
  <si>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</si>
  <si>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</si>
  <si>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</si>
  <si>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</si>
  <si>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</si>
  <si>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</si>
  <si>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</si>
  <si>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AVANCE META PRODUCTO AL AÑO CON PONDERACION</t>
  </si>
  <si>
    <t>AVANCE META PRODUCTO AL CUATRIENIO CON PONDERACION</t>
  </si>
  <si>
    <t>AVANCE META PRODUCTO AL AÑO SIMPLE</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</si>
  <si>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</si>
  <si>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</si>
  <si>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</si>
  <si>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</si>
  <si>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</si>
  <si>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</si>
  <si>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</si>
  <si>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</si>
  <si>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</si>
  <si>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</si>
  <si>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</si>
  <si>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</si>
  <si>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</si>
  <si>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</si>
  <si>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</si>
  <si>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</si>
  <si>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</si>
  <si>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</si>
  <si>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</si>
  <si>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</si>
  <si>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AVANCE META PRODUCTO AL CUATRIENIO CON SIMPLE</t>
  </si>
  <si>
    <t xml:space="preserve">Mantener cincuenta y cinco (55) </t>
  </si>
  <si>
    <t>x</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</si>
  <si>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</si>
  <si>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</si>
  <si>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</si>
  <si>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</si>
  <si>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</si>
  <si>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</si>
  <si>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</si>
  <si>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</si>
  <si>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</si>
  <si>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Sistema de Información con documentos de investigación en memoria histórica Distrital del Deporte implementado.</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</si>
  <si>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</si>
  <si>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</si>
  <si>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</si>
  <si>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</si>
  <si>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</si>
  <si>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</si>
  <si>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</si>
  <si>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</si>
  <si>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</si>
  <si>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Informe de ejecución de las competencias deportivas de los Juegos Intercolegiados - Fase Distrital, con resultados y participantes.</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</si>
  <si>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</si>
  <si>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</si>
  <si>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</si>
  <si>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</si>
  <si>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</si>
  <si>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</si>
  <si>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</si>
  <si>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</si>
  <si>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Personas participantes en las estrategias y/o actividades de recreación comunitaria realizadas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</si>
  <si>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</si>
  <si>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</si>
  <si>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</si>
  <si>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</si>
  <si>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</si>
  <si>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</si>
  <si>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Crear seis (6) núcleos de la escuela iniciativa y formación deportiva</t>
  </si>
  <si>
    <t>Se estableció el cronograma de trabajo con las intituciones educativas donde se desarrollaran los dos (2) núcleos de Educación Física Extraescolar.en el Distrito de Cartagena de Indias, los cuales se esperan que entren en funcionaiento en el segundo semestre del 2025.</t>
  </si>
  <si>
    <t xml:space="preserve">Se entregaron estímulos e incentivos a  doscientos nueve (209) deportitas a través de la Resoluciones No. 005. 007, 017, 086, 095, 123, 204 y 213 del 2025, además de convenios de asociación. </t>
  </si>
  <si>
    <r>
      <rPr>
        <b/>
        <u/>
        <sz val="11"/>
        <color theme="1"/>
        <rFont val="Arial"/>
        <family val="2"/>
      </rPr>
      <t>A corte de 30 de junio se reporta
A</t>
    </r>
    <r>
      <rPr>
        <sz val="11"/>
        <color theme="1"/>
        <rFont val="Arial"/>
        <family val="2"/>
      </rPr>
      <t>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t>
    </r>
    <r>
      <rPr>
        <b/>
        <u/>
        <sz val="11"/>
        <color theme="1"/>
        <rFont val="Arial"/>
        <family val="2"/>
      </rPr>
      <t xml:space="preserve">
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 </t>
    </r>
    <r>
      <rPr>
        <b/>
        <u/>
        <sz val="11"/>
        <color theme="1"/>
        <rFont val="Arial"/>
        <family val="2"/>
      </rPr>
      <t>A corte de mayo de 2025:</t>
    </r>
    <r>
      <rPr>
        <sz val="11"/>
        <color theme="1"/>
        <rFont val="Arial"/>
        <family val="2"/>
      </rPr>
      <t xml:space="preserve"> 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</si>
  <si>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r>
      <rPr>
        <b/>
        <u/>
        <sz val="11"/>
        <color theme="1"/>
        <rFont val="Arial"/>
        <family val="2"/>
      </rPr>
      <t>A corte de 30 de junio se reporta:
•</t>
    </r>
    <r>
      <rPr>
        <sz val="11"/>
        <color theme="1"/>
        <rFont val="Arial"/>
        <family val="2"/>
      </rPr>
      <t xml:space="preserve">	Para este periodo se desarrollan Juegos de la inclusión en donde hace parte como estrategia fundamental los Juegos Indígenas con la participación de los 6 cabildos del distrito, los Cabildos Kainzhabz, Kaiceba, Kaizem, Kankuamo, Inga y Kaizerupab en los cuales se reportan 470 inscritosA corte de 10 de junio se reporta: Se desarrollan Juegos de la inclusión en donde hace parte como estrategia fundamental los Juegos Indígenas con la participación de los 6 cabildos del distrito, en los cuales se reportan 467 inscritos.</t>
    </r>
    <r>
      <rPr>
        <b/>
        <u/>
        <sz val="11"/>
        <color theme="1"/>
        <rFont val="Arial"/>
        <family val="2"/>
      </rPr>
      <t>A corte de 30 de Mayo se reporta:</t>
    </r>
    <r>
      <rPr>
        <sz val="11"/>
        <color theme="1"/>
        <rFont val="Arial"/>
        <family val="2"/>
      </rPr>
      <t xml:space="preserve">
•	Se realizó la entrega de uniformes a las Autoridades de los Cabildos Kainzhabz, Kaiceba, Kaizem, Kankuamo, Inga y Kaizerupab en las instalaciones del Instituto IDER.
•	Se realizó la inauguración de los Juegos de la inclusión en donde hace parte como estrategia fundamental los Juegos Indígenas que en el Coliseo De Combate y Gimnasia Ignacio Amador de la Peña, con la participación de los 6 cabildos del distrito, donde se dieron cita 70 participantes de los Juegos Indígenas.
•	Se dio inicio de los Juegos indígenas en los cabildos Kaizem de Membrillal y Kaiceba de Bayunca, donde participaron alrededor de 98 jugadores de las poblaciones indígenas en disciplinas como: Futbol de salón, Pilón, Corte de leña, Vara de premio, Molino, tiro al blanco y Trenzado, se está trabajando para dar el inicio de las justas en los 4 cabildos faltantes en la que se impactaran a 490 personas, previamente identificados como población de los cabildos indígenas.</t>
    </r>
    <r>
      <rPr>
        <b/>
        <sz val="11"/>
        <color theme="1"/>
        <rFont val="Arial"/>
        <family val="2"/>
      </rPr>
      <t xml:space="preserve">
</t>
    </r>
  </si>
  <si>
    <r>
      <rPr>
        <b/>
        <u/>
        <sz val="11"/>
        <color theme="1"/>
        <rFont val="Arial"/>
        <family val="2"/>
      </rPr>
      <t xml:space="preserve">A corte de 30 de junio se reporta: 
</t>
    </r>
    <r>
      <rPr>
        <b/>
        <sz val="11"/>
        <color theme="1"/>
        <rFont val="Arial"/>
        <family val="2"/>
      </rPr>
      <t xml:space="preserve">•	</t>
    </r>
    <r>
      <rPr>
        <sz val="11"/>
        <color theme="1"/>
        <rFont val="Arial"/>
        <family val="2"/>
      </rPr>
      <t>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t>
    </r>
    <r>
      <rPr>
        <b/>
        <u/>
        <sz val="11"/>
        <color theme="1"/>
        <rFont val="Arial"/>
        <family val="2"/>
      </rPr>
      <t>A corte 10 de junio de 2025:</t>
    </r>
    <r>
      <rPr>
        <sz val="11"/>
        <color theme="1"/>
        <rFont val="Arial"/>
        <family val="2"/>
      </rPr>
      <t xml:space="preserve">  Se establecio el cronograma de reuniones informativas correspondiente a los deportes individuales dentro de la Fase Distirtal de los juegos entre los días 9 de junio    a 13 de junio de 2025.</t>
    </r>
    <r>
      <rPr>
        <b/>
        <u/>
        <sz val="11"/>
        <color theme="1"/>
        <rFont val="Arial"/>
        <family val="2"/>
      </rPr>
      <t>A corte de 30 de junio se reporta:</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</si>
  <si>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A corte de 30 de junio se reporta:
•</t>
    </r>
    <r>
      <rPr>
        <sz val="11"/>
        <color theme="1"/>
        <rFont val="Arial"/>
        <family val="2"/>
      </rPr>
      <t xml:space="preserve">	17 de junio, se realizó reunión con el equipo de trabajo seguimiento de las programaciones ejecutadas en las diferentes disciplinas.
•	Para este periodo se desarrllan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10 de junio se reporta:
</t>
    </r>
    <r>
      <rPr>
        <sz val="11"/>
        <color theme="1"/>
        <rFont val="Arial"/>
        <family val="2"/>
      </rPr>
      <t>•	Se desarrollan las programaciones de los Juegos De La Inclusión en los cuales los Juegos Afro hacen parte de estos como estrategia fundamental para las comunidades NARP. Y se cuenta con 814 inscritos.</t>
    </r>
    <r>
      <rPr>
        <b/>
        <u/>
        <sz val="11"/>
        <color theme="1"/>
        <rFont val="Arial"/>
        <family val="2"/>
      </rPr>
      <t xml:space="preserve"> A corte de 30 de mayo se reporta:</t>
    </r>
    <r>
      <rPr>
        <sz val="11"/>
        <color theme="1"/>
        <rFont val="Arial"/>
        <family val="2"/>
      </rPr>
      <t xml:space="preserve">
•	5 mayo, Reunión en casa Afro AIKU, con la oficina de asuntos étnicos y consejos comunitarios para la socialización del desarrollo, inicio e inauguración de los Juegos Afro.
•	A partir del 5 de mayo se iniciaron las inscripciones y atención a las Organizaciones Afro y a los Consejos Comunitarios que se encuentran participado en los Juegos Afro 2025, se han inscrito hasta la fecha 528 personas, se está a la espera del listado final de los participantes, concertado con los Consejos Comunitarios.A corte de 30 de junio se reporta:
•	17 de junio, se realizó reunión con el equipo de trabajo seguimiento de las programaciones ejecutadas en las diferentes disciplinas.
•	Para este periodo se desarrollan las programaciones de los Juegos De La Inclusión en los cuales los Juegos Afro hacen parte de estos como estrategia fundamental para las comunidades NARP. Y se cuenta con 814 inscritos. 
•	16 mayo, se realizó la primera entrega de uniformes e implementación deportiva a los representantes de los equipos participantes en los Juegos Afro 2025.
•	18 mayo, se realizó la inauguración de los Juegos De La Inclusión en los cuales los Juegos Afro hacen parte de estos como estrategia fundamental para las comunidades NARP. 
•	19 mayo, se participó en el conversatorio Historia, Memoria y Construcción De Las Identidades De Las Comunidades NARP
•	24 mayo, se inició el desarrollo de los Juegos Afro 2025.</t>
    </r>
  </si>
  <si>
    <r>
      <rPr>
        <b/>
        <u/>
        <sz val="11"/>
        <color theme="1"/>
        <rFont val="Arial"/>
        <family val="2"/>
      </rPr>
      <t>A CORTE 20 DE JUNIO DE 2025: ENTORNOS SALUDABLES : S</t>
    </r>
    <r>
      <rPr>
        <sz val="11"/>
        <color theme="1"/>
        <rFont val="Arial"/>
        <family val="2"/>
      </rPr>
      <t xml:space="preserve">e da cumplimento a la estrategia en este periodo, adelantando (17) acciones. Magnitud Ejecutada en este periodo es de (856), pasamos de (4.872) a (5.728) personas beneficiadas., </t>
    </r>
    <r>
      <rPr>
        <b/>
        <u/>
        <sz val="11"/>
        <color theme="1"/>
        <rFont val="Arial"/>
        <family val="2"/>
      </rPr>
      <t>INTEGRATÉ POR TU SALUD</t>
    </r>
    <r>
      <rPr>
        <sz val="11"/>
        <color theme="1"/>
        <rFont val="Arial"/>
        <family val="2"/>
      </rPr>
      <t xml:space="preserve">: Se da cumplimento a la estrategia en este periodo, adelantando (4) Acciones. Magnitud Ejecutada en este periodo (130) se pasa de (153) a (283) personas beneficiadas., </t>
    </r>
    <r>
      <rPr>
        <b/>
        <u/>
        <sz val="11"/>
        <color theme="1"/>
        <rFont val="Arial"/>
        <family val="2"/>
      </rPr>
      <t>PASOS SALUDABLES: S</t>
    </r>
    <r>
      <rPr>
        <sz val="11"/>
        <color theme="1"/>
        <rFont val="Arial"/>
        <family val="2"/>
      </rPr>
      <t>e da cumplimento a la estrategia en este periodo, adelantando (3) Acciones. Magnitud Ejecutada Acumulada en este periodo (9) se aumenta de (908) a (917) personas beneficiadas</t>
    </r>
    <r>
      <rPr>
        <b/>
        <u/>
        <sz val="11"/>
        <color theme="1"/>
        <rFont val="Arial"/>
        <family val="2"/>
      </rPr>
      <t xml:space="preserve">. VIDA ACTIVA: </t>
    </r>
    <r>
      <rPr>
        <sz val="11"/>
        <color theme="1"/>
        <rFont val="Arial"/>
        <family val="2"/>
      </rPr>
      <t xml:space="preserve">Se da cumplimento a la estrategia en este periodo, adelantando (4) acciones. Magnitud Ejecutada Acumulada en este periodo (198) pasamos de (4.786) a (4.984), </t>
    </r>
    <r>
      <rPr>
        <b/>
        <u/>
        <sz val="11"/>
        <color theme="1"/>
        <rFont val="Arial"/>
        <family val="2"/>
      </rPr>
      <t xml:space="preserve"> A CORTE 10 DE JUNIO DE 2025: </t>
    </r>
    <r>
      <rPr>
        <b/>
        <sz val="11"/>
        <color theme="1"/>
        <rFont val="Arial"/>
        <family val="2"/>
      </rPr>
      <t xml:space="preserve">Proyecto Transformación de Hábitos a Través del Fomento de la Actividad Física y Estilos de Vida Saludable en el Distrito de Cartagena. Dando cumplimiento a este proyecto desde el área se implementaron las siguientes estrategias en la vigencia comprendida entre enero – junio 10 de 2025 </t>
    </r>
    <r>
      <rPr>
        <sz val="11"/>
        <color theme="1"/>
        <rFont val="Arial"/>
        <family val="2"/>
      </rPr>
      <t xml:space="preserve">1. “Campañas de sensibilización sobre temas relacionados con enfermedades crónicas no transmisibles y sus factores de riesgo”: En este periodo hemos dado cumplimiento al cronograma de actividades proyectadas, adelantando las campañas de “Cartagena es Violeta” donde se movilizaron más de 3.350 personas y la campaña de “Hipertensión y Prevención del Consumo de Tabaco” logramos sensibilizar a más de 763 personas. 2. “Entornos Saludables”: Con sus acciones Empresa Saludable, Centros Penitenciarios y Carcelarios, Ambientes Saludables, Plogging y Actívate Gestante, se lograron beneficiar (5.200) personas, de los cuales 3.046 fueron mujeres y 2.154 fueron hombres 3. “Intégrate por tu Salud” 3.1 Aquaeróbic: reporta un total de (153) personas participantes. de los cuales 140 fueron mujeres y 13 fueron hombres 3.2 Jóvenes de Especial Atención: registra un total de (35) jóvenes atendidos en la Fundación Talid, Hogares Crea y Construyendo Ciudad, de los cuales 35 fueron hombres 4. “Pasos Saludables”: 4.1 Caminante Saludable: se reporta un total de (210) personas registradas, de los cuales 178 son mujeres y 32 hombres. 4.2 Actívate Running: reporta un total de (94) personas registradas, de los cuales 87 son mujeres y 7 hombres.  4.3 Actívate en el Parque: La Estrategia reporta un total de (604) personas impactadas, de los cuales 541 son mujeres y 63 son hombres. 4.4 Actívate Rodando: en el momento no se cuenta con ningún punto activo, a la espera de la contratación de la persona idónea para desarrollar la acción. 5. “Vida Activa”: 5.1 Madrúgale a la Salud: se reporta un total de (2.199) personas registradas, de los cuales 2.071 son mujeres y 128 son hombres y con (54) puntos de actividad física activos. 5.2 Noches Saludables: reporta un total de (2.245) personas registradas, de los cuales 2.181 son mujeres y 64 son hombres y (66) puntos de actividad física activos. 5.3 Joven Saludable: reportamos un total de (342) jóvenes registrados, de los cuales 246 son mujeres y 96 son hombres y (12) núcleos activos.Eventos: 1. Eventos de Concentración: se han realizado 42 con un total de 5.848 personas participantes de las cuales 5.586 han sido mujeres y 262 hombres. Se realizo el día 24 de mayo en el Campo de Sóftbol del Corregimiento de La Boquilla el Evento de
Concentración Actívate en tu Corregimiento, con la presencia de 180 usuarios de los puntos de actividad física de MS La Boquilla, MS Puerto Rey, MS Bayunca, NS Arroyo de Piedra, NS Tierra
Baja, NS Punta Canoa, NS Bayunca y NS Pontezuela. 2. Eventos de promoción: se han realizado 31 con un total de 1.577 personas participantes de las
cuales 1.420 han sido mujeres y 157 hombres. </t>
    </r>
  </si>
  <si>
    <t xml:space="preserve">.De enero a  junio de 2025, se impulsaron  quince (15) eventos deportivos, los cuales fueron: Media Maraton del Mar Kids, Media , Maraton del Mar, Torneo Fedecoltenis Nacional, Torneo Acismabol, Suramericano de Fútbol Sub-17, TRAVESIA TIERRA BOMBA,  CAMPEONATO NACIONAL DE VOLEIBOL PLAYA, HOLYWEEK FUTBOL, Del Castillo a la Popa , I Clásica integrada del Caribe, Torneo Internacional  Super Titanes, UTB 60,  Evento de Atletismo-Cumpleaños de Cartagena, Campeonato Departamental de Ciclismo y Medal Store Mujer Maravilla (Atletismo)  Estos eventos beneficaron a 53.477  personas. </t>
  </si>
  <si>
    <t>De enero a  junio de 2025: Se impulsaron y apoyaron  cuatro(4)  eventos recreativos y de hábitos , los cuales son los siguientes:  Se impusaron un (1) evento recreativo , el cual fue: Open Latino de Kangoo,celebración del mes de la Mujer y de las Madres.</t>
  </si>
  <si>
    <t xml:space="preserve">De enero a  junio de 2025: De los cuatro eventos recreativos y de hábitos se beneficiaron a 17.493 personas aproximadamente. </t>
  </si>
  <si>
    <t>De enero a  junio de 2025 : Se impulsaron y apoyaron a quince (15) eventos deportivos, los cuales fueron: Media Maraton del Mar Kids, Media ,Maraton del Mar, Torneo Fedecoltenis Nacional, Torneo Acismabol, Suramericano de Fútbol Sub-17, TRAVESIA TIERRA BOMBA, . CAMPEONATO NACIONAL DE VOLEIBOL PLAYA, HOLYWEEK FUTBOL, Del Castillo a la Popa , I Clásica integrada del Caribe, Torneo Internacional  Super Titanes  , UTB 60,  Evento de Atletismo -Cumpleaños de Cartagena , Campeonato Departamental de Ciclismo y Medal Store Mujer Maravilla (Atletismo).</t>
  </si>
  <si>
    <t>AVANCE ESTRATEGICO DEL IDER ENERO A 30 DE JUNIO DE 2025</t>
  </si>
  <si>
    <t>REPORTE META PRODUCTO DE ENERO-30 JUNIO 2025</t>
  </si>
  <si>
    <t>OBSERVACIONES A CORTE 30 JUNIO DE  2025</t>
  </si>
  <si>
    <t>PRESUPUESTO DEFINITIVO  A 30 DE JUNIO DE 2025</t>
  </si>
  <si>
    <t>PRESUPUESTO EJECUTADO DE ENERO-30 DE JUNIO DE  2025</t>
  </si>
  <si>
    <t xml:space="preserve">% EJECUCION DE ENERO-30 DEJUNIO DE 2025 </t>
  </si>
  <si>
    <r>
      <rPr>
        <b/>
        <u/>
        <sz val="11"/>
        <color theme="1"/>
        <rFont val="Arial"/>
        <family val="2"/>
      </rPr>
      <t xml:space="preserve">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 ENERO A 10 DE JUNIO DE 2025</t>
    </r>
    <r>
      <rPr>
        <sz val="11"/>
        <color theme="1"/>
        <rFont val="Arial"/>
        <family val="2"/>
      </rPr>
      <t xml:space="preserve"> : Se concluyo la crónica y se público “ </t>
    </r>
    <r>
      <rPr>
        <b/>
        <sz val="11"/>
        <color theme="1"/>
        <rFont val="Arial"/>
        <family val="2"/>
      </rPr>
      <t>EL CAMINO DE LA CIENCIA EN EL DEPORTE Y LA RECREACIÓN EN CARTAGENA</t>
    </r>
    <r>
      <rPr>
        <sz val="11"/>
        <color theme="1"/>
        <rFont val="Arial"/>
        <family val="2"/>
      </rPr>
      <t xml:space="preserve"> </t>
    </r>
    <r>
      <rPr>
        <b/>
        <sz val="11"/>
        <color theme="1"/>
        <rFont val="Arial"/>
        <family val="2"/>
      </rPr>
      <t>”</t>
    </r>
    <r>
      <rPr>
        <sz val="11"/>
        <color theme="1"/>
        <rFont val="Arial"/>
        <family val="2"/>
      </rPr>
      <t xml:space="preserve">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</si>
  <si>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b/>
        <sz val="11"/>
        <color theme="1"/>
        <rFont val="Arial"/>
        <family val="2"/>
      </rPr>
      <t>:</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t>
    </r>
    <r>
      <rPr>
        <b/>
        <sz val="11"/>
        <color theme="1"/>
        <rFont val="Arial"/>
        <family val="2"/>
      </rPr>
      <t>De enero a mayo de 2025: Generar alianzas para la producción de conocimiento científico sobre el sector deporte:</t>
    </r>
    <r>
      <rPr>
        <sz val="11"/>
        <color theme="1"/>
        <rFont val="Arial"/>
        <family val="2"/>
      </rPr>
      <t xml:space="preserve"> Se elabora minuta sobre la propuesta del convenio marco con la Universidad Los Libertadores y se envía a la oficina jurídica del IDER para su estudio y posterior aprobación. </t>
    </r>
    <r>
      <rPr>
        <b/>
        <sz val="11"/>
        <color theme="1"/>
        <rFont val="Arial"/>
        <family val="2"/>
      </rPr>
      <t>Desarrollar encuentros científicos :</t>
    </r>
    <r>
      <rPr>
        <sz val="11"/>
        <color theme="1"/>
        <rFont val="Arial"/>
        <family val="2"/>
      </rPr>
      <t xml:space="preserve">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</si>
  <si>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A corte de junio de 2025:</t>
    </r>
    <r>
      <rPr>
        <sz val="11"/>
        <color theme="1"/>
        <rFont val="Arial"/>
        <family val="2"/>
      </rPr>
      <t xml:space="preserve">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t>
    </r>
    <r>
      <rPr>
        <b/>
        <u/>
        <sz val="11"/>
        <color theme="1"/>
        <rFont val="Arial"/>
        <family val="2"/>
      </rPr>
      <t>ENERO A MAYO DE 2025</t>
    </r>
    <r>
      <rPr>
        <sz val="11"/>
        <color theme="1"/>
        <rFont val="Arial"/>
        <family val="2"/>
      </rPr>
      <t>: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r>
  </si>
  <si>
    <t>Se iniciarán  la construcción de nuevos escenarios deportivos en el segundo semestre del año 2025 con recursos de incorporación en el presupuesto de inversión del Distrito de Cartagena de Indias asignado al Despacho del Alcalde , vigencia fiscal 2025. (Decreto No. 1644 del 26 de junio de 2025). Los escenarios son : El Coliseo del Norte , por valor de $ 37.915.567.964, Centro Deportivo Bayunca por valor de $14.798.026.750 y Escenario Recreo-Deportivo Manzanillo por valor de $11.819.469.028</t>
  </si>
  <si>
    <t>NP</t>
  </si>
  <si>
    <t>REPORTE PRODUCTO DE ENERO -JUNIO DE 2025</t>
  </si>
  <si>
    <t xml:space="preserve">REPORTE ACTIVIDAD DE PROYECTO
EJECUTADO DE ENERO A JUNIO DE 2025 </t>
  </si>
  <si>
    <t>%AVANCE DE EJECUCION ACTIVIDADES DEL PROYECTO JUNIO DE 2025</t>
  </si>
  <si>
    <t xml:space="preserve">OBSERVACIONES JUNIO  2025 https://idergov-my.sharepoint.com/:f:/g/personal/planeacion_ider_gov_co/EnG2Fni-CFhNuzwDT2FC2l0BvEUNcZM0Ryf5tVBcyYoBtw?e=FaO0SE. </t>
  </si>
  <si>
    <t xml:space="preserve">Avance presupuestal del IDER JUNIO DE 2025 </t>
  </si>
  <si>
    <t>https://community.secop.gov.co/Public/Tendering/OpportunityDetail/Index?noticeUID=CO1.NTC.7595948&amp;isFromPublicArea=True&amp;isModal=true&amp;asPopupView=true</t>
  </si>
  <si>
    <t>https://community.secop.gov.co/Public/Tendering/OpportunityDetail/Index?noticeUID=CO1.NTC.7599354&amp;isFromPublicArea=True&amp;isModal=true&amp;asPopupView=true</t>
  </si>
  <si>
    <t>https://community.secop.gov.co/Public/Tendering/OpportunityDetail/Index?noticeUID=CO1.NTC.7572789&amp;isFromPublicArea=True&amp;isModal=true&amp;asPopupView=true</t>
  </si>
  <si>
    <t>https://community.secop.gov.co/Public/Tendering/OpportunityDetail/Index?noticeUID=CO1.NTC.7907791&amp;isFromPublicArea=True&amp;isModal=true&amp;asPopupView=true</t>
  </si>
  <si>
    <t>https://community.secop.gov.co/Public/Tendering/OpportunityDetail/Index?noticeUID=CO1.NTC.7837720&amp;isFromPublicArea=True&amp;isModal=true&amp;asPopupView=true</t>
  </si>
  <si>
    <t>https://community.secop.gov.co/Public/Tendering/OpportunityDetail/Index?noticeUID=CO1.NTC.7677913&amp;isFromPublicArea=True&amp;isModal=true&amp;asPopupView=true</t>
  </si>
  <si>
    <t>https://community.secop.gov.co/Public/Tendering/OpportunityDetail/Index?noticeUID=CO1.NTC.7758767&amp;isFromPublicArea=True&amp;isModal=true&amp;asPopupView=true</t>
  </si>
  <si>
    <t>https://community.secop.gov.co/Public/Tendering/OpportunityDetail/Index?noticeUID=CO1.NTC.7771839&amp;isFromPublicArea=True&amp;isModal=true&amp;asPopupView=true</t>
  </si>
  <si>
    <t>https://community.secop.gov.co/Public/Tendering/OpportunityDetail/Index?noticeUID=CO1.NTC.7854563&amp;isFromPublicArea=True&amp;isModal=true&amp;asPopupView=true</t>
  </si>
  <si>
    <t>https://community.secop.gov.co/Public/Tendering/OpportunityDetail/Index?noticeUID=CO1.NTC.7905866&amp;isFromPublicArea=True&amp;isModal=true&amp;asPopupView=true</t>
  </si>
  <si>
    <t>https://community.secop.gov.co/Public/Tendering/OpportunityDetail/Index?noticeUID=CO1.NTC.7778370&amp;isFromPublicArea=True&amp;isModal=true&amp;asPopupView=true</t>
  </si>
  <si>
    <t>https://community.secop.gov.co/Public/Tendering/OpportunityDetail/Index?noticeUID=CO1.NTC.7911166&amp;isFromPublicArea=True&amp;isModal=true&amp;asPopupView=true</t>
  </si>
  <si>
    <t>https://community.secop.gov.co/Public/Tendering/OpportunityDetail/Index?noticeUID=CO1.NTC.8011822&amp;isFromPublicArea=True&amp;isModal=true&amp;asPopupView=true</t>
  </si>
  <si>
    <t>https://community.secop.gov.co/Public/Tendering/OpportunityDetail/Index?noticeUID=CO1.NTC.8011810&amp;isFromPublicArea=True&amp;isModal=true&amp;asPopupView=true</t>
  </si>
  <si>
    <t>https://community.secop.gov.co/Public/Tendering/OpportunityDetail/Index?noticeUID=CO1.NTC.7681685&amp;isFromPublicArea=True&amp;isModal=true&amp;asPopupView=true</t>
  </si>
  <si>
    <t>https://community.secop.gov.co/Public/Tendering/OpportunityDetail/Index?noticeUID=CO1.NTC.7415554&amp;isFromPublicArea=True&amp;isModal=true&amp;asPopupView=true</t>
  </si>
  <si>
    <t>https://community.secop.gov.co/Public/Tendering/OpportunityDetail/Index?noticeUID=CO1.NTC.7819911&amp;isFromPublicArea=True&amp;isModal=true&amp;asPopupView=true</t>
  </si>
  <si>
    <t>https://community.secop.gov.co/Public/Tendering/OpportunityDetail/Index?noticeUID=CO1.NTC.7896836&amp;isFromPublicArea=True&amp;isModal=true&amp;asPopupView=true</t>
  </si>
  <si>
    <t>https://community.secop.gov.co/Public/Tendering/OpportunityDetail/Index?noticeUID=CO1.NTC.8045446&amp;isFromPublicArea=True&amp;isModal=true&amp;asPopupView=true</t>
  </si>
  <si>
    <t>https://community.secop.gov.co/Public/Tendering/OpportunityDetail/Index?noticeUID=CO1.NTC.7569536&amp;isFromPublicArea=True&amp;isModal=true&amp;asPopupView=true</t>
  </si>
  <si>
    <t>https://community.secop.gov.co/Public/Tendering/OpportunityDetail/Index?noticeUID=CO1.NTC.7569689&amp;isFromPublicArea=True&amp;isModal=true&amp;asPopupView=true</t>
  </si>
  <si>
    <t>https://community.secop.gov.co/Public/Tendering/OpportunityDetail/Index?noticeUID=CO1.NTC.7720675&amp;isFromPublicArea=True&amp;isModal=true&amp;asPopupView=true</t>
  </si>
  <si>
    <t>https://community.secop.gov.co/Public/Tendering/OpportunityDetail/Index?noticeUID=CO1.NTC.7602955&amp;isFromPublicArea=True&amp;isModal=true&amp;asPopupView=true</t>
  </si>
  <si>
    <t>https://community.secop.gov.co/Public/Tendering/OpportunityDetail/Index?noticeUID=CO1.NTC.7728964&amp;isFromPublicArea=True&amp;isModal=true&amp;asPopupView=true</t>
  </si>
  <si>
    <t>https://community.secop.gov.co/Public/Tendering/OpportunityDetail/Index?noticeUID=CO1.NTC.7779139&amp;isFromPublicArea=True&amp;isModal=true&amp;asPopupView=true</t>
  </si>
  <si>
    <t>https://community.secop.gov.co/Public/Tendering/OpportunityDetail/Index?noticeUID=CO1.NTC.7806231&amp;isFromPublicArea=True&amp;isModal=true&amp;asPopupView=true</t>
  </si>
  <si>
    <t>https://community.secop.gov.co/Public/Tendering/OpportunityDetail/Index?noticeUID=CO1.NTC.7829976&amp;isFromPublicArea=True&amp;isModal=true&amp;asPopupView=true</t>
  </si>
  <si>
    <t>https://community.secop.gov.co/Public/Tendering/OpportunityDetail/Index?noticeUID=CO1.NTC.7834124&amp;isFromPublicArea=True&amp;isModal=true&amp;asPopupView=true</t>
  </si>
  <si>
    <t>https://community.secop.gov.co/Public/Tendering/OpportunityDetail/Index?noticeUID=CO1.NTC.7856222&amp;isFromPublicArea=True&amp;isModal=true&amp;asPopupView=true</t>
  </si>
  <si>
    <t>https://community.secop.gov.co/Public/Tendering/OpportunityDetail/Index?noticeUID=CO1.NTC.7714588&amp;isFromPublicArea=True&amp;isModal=true&amp;asPopupView=true</t>
  </si>
  <si>
    <t>https://community.secop.gov.co/Public/Tendering/OpportunityDetail/Index?noticeUID=CO1.NTC.7834834&amp;isFromPublicArea=True&amp;isModal=true&amp;asPopupView=true</t>
  </si>
  <si>
    <t>https://community.secop.gov.co/Public/Tendering/OpportunityDetail/Index?noticeUID=CO1.NTC.7779256&amp;isFromPublicArea=True&amp;isModal=true&amp;asPopupView=true</t>
  </si>
  <si>
    <t>https://community.secop.gov.co/Public/Tendering/OpportunityDetail/Index?noticeUID=CO1.NTC.7763138&amp;isFromPublicArea=True&amp;isModal=true&amp;asPopupView=true</t>
  </si>
  <si>
    <t>https://community.secop.gov.co/Public/Tendering/OpportunityDetail/Index?noticeUID=CO1.NTC.7744533&amp;isFromPublicArea=True&amp;isModal=true&amp;asPopupView=true</t>
  </si>
  <si>
    <t>https://community.secop.gov.co/Public/Tendering/OpportunityDetail/Index?noticeUID=CO1.NTC.7754226&amp;isFromPublicArea=True&amp;isModal=true&amp;asPopupView=true</t>
  </si>
  <si>
    <t>https://community.secop.gov.co/Public/Tendering/OpportunityDetail/Index?noticeUID=CO1.NTC.7864819&amp;isFromPublicArea=True&amp;isModal=true&amp;asPopupView=true</t>
  </si>
  <si>
    <t>https://community.secop.gov.co/Public/Tendering/OpportunityDetail/Index?noticeUID=CO1.NTC.7854412&amp;isFromPublicArea=True&amp;isModal=true&amp;asPopupView=true</t>
  </si>
  <si>
    <t>https://community.secop.gov.co/Public/Tendering/OpportunityDetail/Index?noticeUID=CO1.NTC.7826289&amp;isFromPublicArea=True&amp;isModal=true&amp;asPopupView=true</t>
  </si>
  <si>
    <t>https://community.secop.gov.co/Public/Tendering/OpportunityDetail/Index?noticeUID=CO1.NTC.7936674&amp;isFromPublicArea=True&amp;isModal=true&amp;asPopupView=true</t>
  </si>
  <si>
    <t>https://community.secop.gov.co/Public/Tendering/OpportunityDetail/Index?noticeUID=CO1.NTC.7934320&amp;isFromPublicArea=True&amp;isModal=true&amp;asPopupView=true</t>
  </si>
  <si>
    <t>https://community.secop.gov.co/Public/Tendering/OpportunityDetail/Index?noticeUID=CO1.NTC.7602809&amp;isFromPublicArea=True&amp;isModal=true&amp;asPopupView=true</t>
  </si>
  <si>
    <t>https://community.secop.gov.co/Public/Tendering/OpportunityDetail/Index?noticeUID=CO1.NTC.7765391&amp;isFromPublicArea=True&amp;isModal=true&amp;asPopupView=true</t>
  </si>
  <si>
    <t>https://community.secop.gov.co/Public/Tendering/OpportunityDetail/Index?noticeUID=CO1.NTC.7765569&amp;isFromPublicArea=True&amp;isModal=true&amp;asPopupView=true</t>
  </si>
  <si>
    <t>https://community.secop.gov.co/Public/Tendering/OpportunityDetail/Index?noticeUID=CO1.NTC.7423801&amp;isFromPublicArea=True&amp;isModal=true&amp;asPopupView=true</t>
  </si>
  <si>
    <t>https://community.secop.gov.co/Public/Tendering/OpportunityDetail/Index?noticeUID=CO1.NTC.7429755&amp;isFromPublicArea=True&amp;isModal=true&amp;asPopupView=true</t>
  </si>
  <si>
    <t>https://community.secop.gov.co/Public/Tendering/OpportunityDetail/Index?noticeUID=CO1.NTC.8086171&amp;isFromPublicArea=True&amp;isModal=true&amp;asPopupView=true</t>
  </si>
  <si>
    <t>https://community.secop.gov.co/Public/Tendering/OpportunityDetail/Index?noticeUID=CO1.NTC.7432495&amp;isFromPublicArea=True&amp;isModal=true&amp;asPopupView=true</t>
  </si>
  <si>
    <t>https://community.secop.gov.co/Public/Tendering/OpportunityDetail/Index?noticeUID=CO1.NTC.7433131&amp;isFromPublicArea=True&amp;isModal=true&amp;asPopupView=true</t>
  </si>
  <si>
    <t>https://community.secop.gov.co/Public/Tendering/OpportunityDetail/Index?noticeUID=CO1.NTC.7439694&amp;isFromPublicArea=True&amp;isModal=true&amp;asPopupView=true</t>
  </si>
  <si>
    <t>https://community.secop.gov.co/Public/Tendering/OpportunityDetail/Index?noticeUID=CO1.NTC.7454765&amp;isFromPublicArea=True&amp;isModal=true&amp;asPopupView=true</t>
  </si>
  <si>
    <t>https://community.secop.gov.co/Public/Tendering/OpportunityDetail/Index?noticeUID=CO1.NTC.7455014&amp;isFromPublicArea=True&amp;isModal=true&amp;asPopupView=true</t>
  </si>
  <si>
    <t>https://community.secop.gov.co/Public/Tendering/OpportunityDetail/Index?noticeUID=CO1.NTC.7455244&amp;isFromPublicArea=True&amp;isModal=true&amp;asPopupView=true</t>
  </si>
  <si>
    <t>https://community.secop.gov.co/Public/Tendering/OpportunityDetail/Index?noticeUID=CO1.NTC.7439136&amp;isFromPublicArea=True&amp;isModal=true&amp;asPopupView=true</t>
  </si>
  <si>
    <t>https://community.secop.gov.co/Public/Tendering/OpportunityDetail/Index?noticeUID=CO1.NTC.7439601&amp;isFromPublicArea=True&amp;isModal=true&amp;asPopupView=true</t>
  </si>
  <si>
    <t>https://community.secop.gov.co/Public/Tendering/OpportunityDetail/Index?noticeUID=CO1.NTC.7455516&amp;isFromPublicArea=True&amp;isModal=true&amp;asPopupView=true</t>
  </si>
  <si>
    <t>https://community.secop.gov.co/Public/Tendering/OpportunityDetail/Index?noticeUID=CO1.NTC.7455662&amp;isFromPublicArea=True&amp;isModal=true&amp;asPopupView=true</t>
  </si>
  <si>
    <t>https://community.secop.gov.co/Public/Tendering/OpportunityDetail/Index?noticeUID=CO1.NTC.7456808&amp;isFromPublicArea=True&amp;isModal=true&amp;asPopupView=true</t>
  </si>
  <si>
    <t>https://community.secop.gov.co/Public/Tendering/OpportunityDetail/Index?noticeUID=CO1.NTC.7456846&amp;isFromPublicArea=True&amp;isModal=true&amp;asPopupView=true</t>
  </si>
  <si>
    <t>https://community.secop.gov.co/Public/Tendering/OpportunityDetail/Index?noticeUID=CO1.NTC.7861037&amp;isFromPublicArea=True&amp;isModal=true&amp;asPopupView=true</t>
  </si>
  <si>
    <t>https://community.secop.gov.co/Public/Tendering/OpportunityDetail/Index?noticeUID=CO1.NTC.7470998&amp;isFromPublicArea=True&amp;isModal=true&amp;asPopupView=true</t>
  </si>
  <si>
    <t>https://community.secop.gov.co/Public/Tendering/OpportunityDetail/Index?noticeUID=CO1.NTC.7629313&amp;isFromPublicArea=True&amp;isModal=true&amp;asPopupView=true</t>
  </si>
  <si>
    <t xml:space="preserve">INSTITUTO DISTRITAL DE DEPORTE Y RECREACIÓN-IDER </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</si>
  <si>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</si>
  <si>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</si>
  <si>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</si>
  <si>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</si>
  <si>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</si>
  <si>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</si>
  <si>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</si>
  <si>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</si>
  <si>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</si>
  <si>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</si>
  <si>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</si>
  <si>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</si>
  <si>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</si>
  <si>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</si>
  <si>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</si>
  <si>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</si>
  <si>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</si>
  <si>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</si>
  <si>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</si>
  <si>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</si>
  <si>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Banco multilateral y organismos multilaterales</t>
  </si>
  <si>
    <t xml:space="preserve">A la fecha de este informe, se han realizado 200 acciones de mantenimiento preventivo recurrente a Escenarios Deportivos, por lo menos una vez en lo que va corrido del año,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Con relación a la autorización permisos para el uso temporal y/o permanente de los escenarios deportivos la población que se busca impactar por el uso y disfrute de los escenarios deportivos y recreativos, hemos logrado generar un total de 635 permisos expedidos y así impactar a 39.254 personas entre Deportistas, Entrenadores, Administrativos y Aficionados; estadísticas que se obtienen de la contabilización por permisos, obviando la recurrencia de los días que ingresan a los escenarios deportivos.
•Para el buen funcionamiento de los escenarios deportivos es necesario contar con los servicios públicos. A la fecha se encuentran al día al mes de junio de 2025. </t>
  </si>
  <si>
    <r>
      <rPr>
        <b/>
        <sz val="11"/>
        <color theme="1"/>
        <rFont val="Arial"/>
        <family val="2"/>
      </rPr>
      <t>o	CONTRATO DE OBRA 936-2024.</t>
    </r>
    <r>
      <rPr>
        <sz val="11"/>
        <color theme="1"/>
        <rFont val="Arial"/>
        <family val="2"/>
      </rPr>
      <t xml:space="preserve">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t>
    </r>
    <r>
      <rPr>
        <b/>
        <sz val="11"/>
        <color theme="1"/>
        <rFont val="Arial"/>
        <family val="2"/>
      </rPr>
      <t xml:space="preserve">
o	CONTRATO INTERVENTORÍA 937-2024.</t>
    </r>
    <r>
      <rPr>
        <sz val="11"/>
        <color theme="1"/>
        <rFont val="Arial"/>
        <family val="2"/>
      </rPr>
      <t xml:space="preserve">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t>
    </r>
    <r>
      <rPr>
        <b/>
        <sz val="11"/>
        <color theme="1"/>
        <rFont val="Arial"/>
        <family val="2"/>
      </rPr>
      <t xml:space="preserve">o	CONTRATO DE OBRA 1026-2024
</t>
    </r>
    <r>
      <rPr>
        <sz val="11"/>
        <color theme="1"/>
        <rFont val="Arial"/>
        <family val="2"/>
      </rPr>
      <t xml:space="preserve">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t>
    </r>
    <r>
      <rPr>
        <b/>
        <sz val="11"/>
        <color theme="1"/>
        <rFont val="Arial"/>
        <family val="2"/>
      </rPr>
      <t xml:space="preserve">o	CONTRATO INTERVENTORÍA No. 1027-2024
</t>
    </r>
    <r>
      <rPr>
        <sz val="11"/>
        <color theme="1"/>
        <rFont val="Arial"/>
        <family val="2"/>
      </rPr>
      <t xml:space="preserve">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t>
    </r>
    <r>
      <rPr>
        <b/>
        <sz val="11"/>
        <color theme="1"/>
        <rFont val="Arial"/>
        <family val="2"/>
      </rPr>
      <t xml:space="preserve">
o	CONTRATO INTERADMINISTRATIVO No. 094-2025</t>
    </r>
    <r>
      <rPr>
        <sz val="11"/>
        <color theme="1"/>
        <rFont val="Arial"/>
        <family val="2"/>
      </rPr>
      <t xml:space="preserve">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r>
  </si>
  <si>
    <t>A corte de junio de 2025:     Avanzan las obras en el área de las  Ligas Menores del Complejo Deportivo Nuevo Chambacú , la cancha de fútbol 11 ya se ejecutá el cerramiento perimetral con los postes metálicos instalados en un 80% y avances clave en la viga de amarre, los camerinos y baterias sanitarias ya están estructuralmente terminados  y listos para iniciar acabadosy adecuaciones internas, el cerramiento del sector de ligas menores supera un 60% con trabajo constante en mampostería y fundidas de estructuras. La cancha de fútbol 11 se adelantán labores se cimentación, limpieza de capa vegetal  y ampliación del cerramiento , próximamente   se continuará con la impermeabilización, redes, cerramiento y dotación deportiva. ENERO A MAYO DE 2025: La zona donde avanza la construcción del Nuevo Chambacú, un complejo deportivo y recreativo de gran escala que transformará este emblemático sector de la ciudad.
En visita técnica los  lotes conocidos como Ligas Menores y Ligas Mayores, se constató que las obras preliminares —incluidas las demoliciones, cerramientos, cimentaciones y adecuación del terreno— se están ejecutando conforme al cronograma establecido.Este megaproyecto forma parte de un circuito integral de espacio público que incluye la recuperación del Parque Apolo, el fortalecimiento del Parque Espíritu del Manglar, una nueva plaza de variedades cerca de la India Catalina, y la construcción de un malecón que conectará todo el entorno.La obra será un eje clave de integración social, cultural y deportiva, articulada por varias dependencias distritales como el IDER, EPA Cartagena, Convivienda, IPCC, Secretaría General y Apoyo Logístico. El proyecto contempla una transformación urbana sin precedentes en Cartagena. Estos son algunos de los componentes más importantes:
    •Cancha de fútbol 11 con graderías e iluminación, apta para torneos de alto nivel.
    •Cancha de sóftbol diseñada para competencias locales, regionales y nacionales.
    •Coliseo cubierto para deportes como baloncesto y voleibol.
    •  Skate park profesional para deportes extremos.
    •Senderos ecológicos, ideales para la caminata y la conexión con la naturaleza.
    •Parque para mascotas y zonas de recreación familiar.
    •Corredor peatonal que conectará directamente con el Parque Espíritu del Manglar.</t>
  </si>
  <si>
    <t xml:space="preserve">o	CONTRATO DE OBRA 936-2024.
OBRAS DE MEJORAMIENTO DE LA INFRAESTRUCTURA DEPORTIVA Y RECREATIVA DE LA ZONA DEPORTIVA DE MANGA Y EL PARQUE GENERAL LACIDES SEGOVIA»
VALOR CONTRATO: $ 2.598.751.684,32
LOCALIDAD HISTÓRICA Y DEL CARIBE NORTE (Localidad # 1)
N° DE BENEFICIARIOS: 12.661
Porcentaje de Avance Financiero Acumulado: 90%
Porcentaje de Avance Ejecutado Acumulado: 100%
o	CONTRATO INTERVENTORÍA 937-2024.
«INTERVENTORÍA AL PROYECTO: “OBRAS DE MEJORAMIENTO DE LA INFRAESTRUCTURA DEPORTIVA Y RECREATIVA DE LA ZONA DEPORTIVA DE MANGA Y EL PARQUE GENERAL LACIDES SEGOVIA”»
VALOR CONTRATO: $ 239.026.825
LOCALIDAD HISTÓRICA Y DEL CARIBE NORTE (Localidad # 1)
N° DE BENEFICIARIOS: 12.661
Acta Parcial # 001
Porcentaje de Avance Financiero Acumulado: 90%
Porcentaje de Avance Ejecutado Acumulado: 100%. 
o	CONTRATO DE OBRA 1026-2024
CONTRATAR LAS OBRAS DE MEJORAMIENTO Y ADECUACIÓN PARA LA UNIDAD DEPORTIVA DE LOS CALAMARES, DISTRITO DE CARTAGENA, DEPARTAMENTO DE BOLÍVAR.
VALOR CONTRATO: $ 1.988.829.158
LOCALIDAD HISTÓRICA Y DEL CARIBE NORTE (Localidad # 1)
N° DE BENEFICIARIOS: 9.719
Porcentaje de Avance Financiero Acumulado: 50%
Porcentaje de Avance Ejecutado Acumulado: 100%
o	CONTRATO INTERVENTORÍA No. 1027-2024
INTERVENTORÍA TÉCNICA, ADMINISTRATIVA, FINANCIERA, LEGAL Y AMBIENTAL AL CONTRATO DE OBRAS, CUYO OBJETO ES: “CONTRATAR LAS OBRAS DE MEJORAMIENTO Y ADECUACIÓN PARA LA UNIDAD DEPORTIVA DE LOS CALAMARES, DISTRITO DE CARTAGENA, DEPARTAMENTO DE BOLÍVAR”.
INVERSIÓN TOTAL: $ 125.354.421
LOCALIDAD HISTÓRICA Y DEL CARIBE NORTE (Localidad # 1)
N° DE BENEFICIARIOS: 9.719
Porcentaje de Avance Financiero Acumulado: 0%
Porcentaje de Avance Ejecutado Acumulado: 100% 
o	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80% </t>
  </si>
  <si>
    <r>
      <rPr>
        <b/>
        <sz val="11"/>
        <color theme="1"/>
        <rFont val="Arial"/>
        <family val="2"/>
      </rPr>
      <t>De enero a 30 de junio de 2025 :</t>
    </r>
    <r>
      <rPr>
        <sz val="11"/>
        <color theme="1"/>
        <rFont val="Arial"/>
        <family val="2"/>
      </rPr>
      <t xml:space="preserve">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t>
    </r>
    <r>
      <rPr>
        <b/>
        <u/>
        <sz val="11"/>
        <color theme="1"/>
        <rFont val="Arial"/>
        <family val="2"/>
      </rPr>
      <t xml:space="preserve">De enero a mayo de 2025: </t>
    </r>
    <r>
      <rPr>
        <sz val="11"/>
        <color theme="1"/>
        <rFont val="Arial"/>
        <family val="2"/>
      </rPr>
      <t xml:space="preserve">•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
</t>
    </r>
  </si>
  <si>
    <t>De enero a 30 de junio de 2025 : Se entregaron estímulos e incentivos a cuarenta y seis cuatro (46) organismos deportivos a través de las Resoluciones No. 045, 046,047,048, 050, 051, 052, 079,080,081,082, 083,084, 085, 103 , 104, 108, 109,110, 117,119,120,121, 122 , 138, 139, 150, 156 , 172, 173,174,175,176, 200 ,218, 248,250,251,256,257,262,283 del 2025 y Convenio de Asociación 574 del 2025. Se llevó a cabo el proceso de acompañamiento y asesoría los organismos deportivos en su reconocimiento y estructuración. Durante este proceso, se atendieron un : total 126 de  personas, brindando orientación sobre los lineamientos y requisitos necesarios para su formalización y funcionamiento.
•	Se expidieron 38 actos administrativos de procesos de reconocimiento deportivos de diferentes clubes deportivos.De enero a mayo de 2025: •	Se llevó a cabo el proceso de acompañamiento y asesoría los organismos deportivos en su reconocimiento y estructuración. Durante este proceso, se atendieron un : total 109 de  personas, brindando orientación sobre los lineamientos y requisitos necesarios para su formalización y funcionamiento.
•	Se expidieron 33 actos administrativos de procesos de reconocimiento deportivos de diferentes clubes deportivos.</t>
  </si>
  <si>
    <r>
      <rPr>
        <b/>
        <u/>
        <sz val="11"/>
        <color theme="1"/>
        <rFont val="Arial"/>
        <family val="2"/>
      </rPr>
      <t xml:space="preserve">A CORTE 30 DE JUNIO DE 2025 : </t>
    </r>
    <r>
      <rPr>
        <sz val="11"/>
        <color theme="1"/>
        <rFont val="Arial"/>
        <family val="2"/>
      </rPr>
      <t xml:space="preserve">  De acuerdo con las instrucciones impartidas por el Asesor Externo en materia de MIPG se elaboró documento técnico de formulación de la política pública de gestión del conocimiento e innovación. Documento que será enviado a la oficina de planeación del Instituto Distrital de Deporte y Recreación para su revisión y posterior presentación a la Dirección General del Instituto.Se elaboró y presento a la oficina de fomento deportivo borrador de la resolución de modificación y actualización de la resolución 147 de junio de 2014 que creo el observatorio de ciencias aplicadas al deporte y la recreación en Cartagena de indias. Organismo adscrito al Instituto Distrital de Deporte y Recreación IDER,Se adelantan investigación preliminar para el desarrollo de una crónica histórico – deportiva relacionada con los escenarios deportivos en Cartagena para posterior elaboración y publicación, Se han venido adelantado con la universidad Rafael Núñez para desarrollar investigaciones a través del observatorio y la implementación del semillero de investigación de dicho organismo; En el marco de la alianza con la fundación Internacional de Educación Elyon Yireh se han venido realizando trabajos articulados en desarrollo del programa Diálogos Deportivos con la Comunidad, El Deporte como constructor de Paz. Para efectos de invitar a los estudiantes de la carrera técnica de entrenamiento deportivo de la entidad en mención al semillero de investigación del observatorio de ciencias aplicadas al deporte y la recreación </t>
    </r>
    <r>
      <rPr>
        <b/>
        <u/>
        <sz val="11"/>
        <color theme="1"/>
        <rFont val="Arial"/>
        <family val="2"/>
      </rPr>
      <t xml:space="preserve"> De enero a 10 de junio de 2025 :</t>
    </r>
    <r>
      <rPr>
        <sz val="11"/>
        <color theme="1"/>
        <rFont val="Arial"/>
        <family val="2"/>
      </rPr>
      <t xml:space="preserve">Se adelanta borrador en la contruccion de Política Gestión Del Conocimiento y La Innovación, esta se encuentra en un avance del 80%,Se caracterizo el perfil academinco de los docentes de las EIFD del area de Deporte y de los monitores de los juegos deportivos corrigimentales del Instituto IDER, Se realizó mesa de trabajo con la universidad Rafael Nuñez para la implementacion del semillero de investigación,  Se firma por parte de la direccion del IDER convenio con Coorporacion Universitaria mayor de Bolivar, convenio Universidad del Sinú, se realizaron diferentes actividades de aprociación social del conocimiento dentro de la que se encuentra congreso con la Corporación Universitaria Elyon Yireh , capacitación en temas recreativas y MIPG.  De enero a mayo de 2025: Generar alianzas para la producción de conocimiento científico sobre el sector deporte: Se elabora minuta sobre la propuesta del convenio marco con la Universidad Los Libertadores y se envía a la oficina jurídica del IDER para su estudio y posterior aprobación. Desarrollar encuentros científicos :Se trabaja en la realización del II Encuentro científico Cartagena 2033 - “Una visión de ciudad desde la mirada prospectiva del sector deportivo y recreativo” el cual se realizará en el segundo semestre del presente año.Implementar un banco de datos sobre el sector deporte. A través del sistema de información de deporte y recreación distrital se han continuado caracterizando los asistentes de los distintos eventos académicos durante el mes en mención.Se continua con el seguimiento al proceso de formación académica a los servidores del IDER con el objeto de fortalecer el capital humano del sector. En la actualidad, se realiza supervisión del desarrollo de la carrera técnica de eventos deportivos y recreativos que en asocio con el SENA viene realizando nuestra institución.
 </t>
    </r>
  </si>
  <si>
    <r>
      <rPr>
        <b/>
        <u/>
        <sz val="11"/>
        <color theme="1"/>
        <rFont val="Arial"/>
        <family val="2"/>
      </rPr>
      <t>A CORTE  30 DE JUNIO DE 2025 :</t>
    </r>
    <r>
      <rPr>
        <sz val="11"/>
        <color theme="1"/>
        <rFont val="Arial"/>
        <family val="2"/>
      </rPr>
      <t xml:space="preserve">Se adelantan investigación preliminar para el desarrollo de una crónica histórico – deportiva relacionada con los escenarios deportivos en Cartagena para posterior elaboración y publicación, Se trabaja en la realización del II Encuentro científico Cartagena 2033 - “Una visión de ciudad desde la mirada prospectiva del sector deportivo y recreativo” evento programado en el segundo semestre del 2025,, Se han venido adelantando gestiones con la Universidad Rafael Núñez para el desarrollo de una investigación cualitativa en uno de los programas que adelanta nuestro instituto. Para tal efecto se programó reunión virtual con dicha universidad y las personas encargadas de la coordinación de la Escuela de Iniciación y Formación Deportiva el día 26 de junio de 2025.  </t>
    </r>
    <r>
      <rPr>
        <b/>
        <u/>
        <sz val="11"/>
        <color theme="1"/>
        <rFont val="Arial"/>
        <family val="2"/>
      </rPr>
      <t>DE</t>
    </r>
    <r>
      <rPr>
        <sz val="11"/>
        <color theme="1"/>
        <rFont val="Arial"/>
        <family val="2"/>
      </rPr>
      <t xml:space="preserve"> </t>
    </r>
    <r>
      <rPr>
        <b/>
        <u/>
        <sz val="11"/>
        <color theme="1"/>
        <rFont val="Arial"/>
        <family val="2"/>
      </rPr>
      <t xml:space="preserve">ENERO A 10 DE JUNIO DE 2025 : </t>
    </r>
    <r>
      <rPr>
        <sz val="11"/>
        <color theme="1"/>
        <rFont val="Arial"/>
        <family val="2"/>
      </rPr>
      <t>Se concluyo la crónica y se público “ EL CAMINO DE LA CIENCIA EN EL DEPORTE Y LA RECREACIÓN EN CARTAGENA ” que hace un relato histórico de los antecedentes y las acciones realizadas a través de la Política Pública del Distrito con miras a la aplicación de ciencias al sector deportivo y recreativo en la ciudad.  Se trabajó en el documento técnico de formulación de la política pública de gestión del conocimiento. Resaltando la importancia de la implementación de la política de gestión del conocimiento y la innovación, los principios que la fundamentan, los objetivos generales y específicos, el marco jurídico, y las fases de la política de gestión del conocimiento</t>
    </r>
  </si>
  <si>
    <r>
      <rPr>
        <b/>
        <u/>
        <sz val="11"/>
        <color theme="1"/>
        <rFont val="Arial"/>
        <family val="2"/>
      </rPr>
      <t xml:space="preserve">A corte 30 de junio se reporta: </t>
    </r>
    <r>
      <rPr>
        <sz val="11"/>
        <color theme="1"/>
        <rFont val="Arial"/>
        <family val="2"/>
      </rPr>
      <t xml:space="preserve">
•	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inscritos. 
A corte este periodo se encuentran mantenidos 55 núcleos de Iniciación y Formación Deportiva, en las tres localidades del Distrito de Cartagena.</t>
    </r>
  </si>
  <si>
    <r>
      <rPr>
        <b/>
        <u/>
        <sz val="11"/>
        <color theme="1"/>
        <rFont val="Arial"/>
        <family val="2"/>
      </rPr>
      <t xml:space="preserve">A corte 30 de junio se reporta: 
•	</t>
    </r>
    <r>
      <rPr>
        <sz val="11"/>
        <color theme="1"/>
        <rFont val="Arial"/>
        <family val="2"/>
      </rPr>
      <t>Para este periodo se continuó con el proceso de inscripción en los núcleos en procesos de los niveles de Iniciación Y Formación, para un total de 4.630 NNA beneficiarios de las 3 localidades (Loc1= 1298- Loc2=2040 – Loc3 = 1292) al corte del mes. 
•	Se continuó con el proceso de inscripción el  nivel de Énfasis vinculado a 1630 niños, niñas, adolescentes y jóvenes inscritos.
•	Se continuó con el proceso de inscripción el  nivel de Perfeccionamiento vinculado a 175  jóvenes inscrit</t>
    </r>
    <r>
      <rPr>
        <b/>
        <u/>
        <sz val="11"/>
        <color theme="1"/>
        <rFont val="Arial"/>
        <family val="2"/>
      </rPr>
      <t xml:space="preserve">os.
</t>
    </r>
    <r>
      <rPr>
        <sz val="11"/>
        <color theme="1"/>
        <rFont val="Arial"/>
        <family val="2"/>
      </rPr>
      <t>A corte este periodo se encuentran mantenidos 55 núcleos de Iniciación y Formación Deportiva, en las tres localidades del Distrito de Cartagena.</t>
    </r>
  </si>
  <si>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Grande. </t>
    </r>
  </si>
  <si>
    <r>
      <rPr>
        <b/>
        <u/>
        <sz val="11"/>
        <color theme="1"/>
        <rFont val="Arial"/>
        <family val="2"/>
      </rPr>
      <t xml:space="preserve">A corte30 de junio se reporta: </t>
    </r>
    <r>
      <rPr>
        <sz val="11"/>
        <color theme="1"/>
        <rFont val="Arial"/>
        <family val="2"/>
      </rPr>
      <t xml:space="preserve">
Se crearon cuatro (4) nuevos núcleos de la Escuela de Iniciación y Formación Deportiva:  el Pozón en Polideportivo CIC sector La Estrella, Tierra Baja en la Cancha Múltiple, Olaya Institución Educativa  San Felipe Neri y Arroyo Gra</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</si>
  <si>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A corte de 30 de junio se report</t>
    </r>
    <r>
      <rPr>
        <sz val="11"/>
        <color theme="1"/>
        <rFont val="Arial"/>
        <family val="2"/>
      </rPr>
      <t xml:space="preserve">a: 
•	Se está a la espera que se surta la convocatoria pública para la escogencia del operador logístico de los Juegos Intercolegiados.
                                                                                                                                                                                                                           </t>
    </r>
    <r>
      <rPr>
        <b/>
        <u/>
        <sz val="11"/>
        <color theme="1"/>
        <rFont val="Arial"/>
        <family val="2"/>
      </rPr>
      <t xml:space="preserve"> 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</si>
  <si>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Para este periodo culminaron los Juegos Distritales Universitarios convocados por la Red de Bienestar Universitario de Cartagena y apoyados por el IDER. En donde se hizo acompañamiento a los Juegos Distritales Universitarios convocados por la Red de Bienestar Universitario de Cartagena y apoyados por el IDER con la participación de 11 Instituciones Educativas Superiores de Cartagena y 1.289 estudiantes atletas inscritos, siendo ellos 373 mujeres y 916 hombres.A corte 10 de junio de 2025:  Se establecio el cronograma de reuniones informativas correspondiente a los deportes individuales dentro de la Fase Distirtal de los juegos entre los días 9 de junio    a 13 de junio de 2025. </t>
    </r>
    <r>
      <rPr>
        <b/>
        <u/>
        <sz val="11"/>
        <color theme="1"/>
        <rFont val="Arial"/>
        <family val="2"/>
      </rPr>
      <t xml:space="preserve">A corte de 30 de junio se reporta: </t>
    </r>
    <r>
      <rPr>
        <sz val="11"/>
        <color theme="1"/>
        <rFont val="Arial"/>
        <family val="2"/>
      </rPr>
      <t xml:space="preserve">
•	Se está a la espera que se surta la convocatoria pública para la escogencia del operador logístico de los Juegos Intercolegiados.
                                                                                                                                                                                                                            </t>
    </r>
    <r>
      <rPr>
        <b/>
        <u/>
        <sz val="11"/>
        <color theme="1"/>
        <rFont val="Arial"/>
        <family val="2"/>
      </rPr>
      <t xml:space="preserve">A corte de 31 de mayo se reporta: </t>
    </r>
    <r>
      <rPr>
        <sz val="11"/>
        <color theme="1"/>
        <rFont val="Arial"/>
        <family val="2"/>
      </rPr>
      <t xml:space="preserve">
•	Para este periodo se culminó con el proceso de inscripciones a través de la plataforma dispuesta para tal efecto por parte del Ministerio del Deporte, la plataforma se cerró el día 30 de abril, sin embargo el MINDEPORTE extendió el plazo y habilito del 8 al 12 de mayo para atención de solicitudes de prorrogas de las Instituciones Educativas solicitadas previamente para inscribir, corregir y completar la información de deportistas.
•	El MINDEPORTE realizo depuración de las Instituciones Educativas Inscritas y los deportistas que se encontraban duplicados en la respectiva plataforma de los Juegos Intercolegiados Nacionales 2025, y luego de esto finalmente se cerró con 8.447 deportistas inscritos. </t>
    </r>
  </si>
  <si>
    <r>
      <rPr>
        <b/>
        <u/>
        <sz val="11"/>
        <color theme="1"/>
        <rFont val="Arial"/>
        <family val="2"/>
      </rPr>
      <t xml:space="preserve">A corte de 30 de junio se reporta: </t>
    </r>
    <r>
      <rPr>
        <sz val="11"/>
        <color theme="1"/>
        <rFont val="Arial"/>
        <family val="2"/>
      </rPr>
      <t xml:space="preserve">
•	Se encuentran vinculadas 171 Instituciones Educativas, de las cuales se encuentran 86 oficiales y 85 no oficiales en la plataforma de los Juegos Intercolegiados Nacionales 2025.</t>
    </r>
  </si>
  <si>
    <r>
      <rPr>
        <b/>
        <u/>
        <sz val="11"/>
        <color theme="1"/>
        <rFont val="Arial"/>
        <family val="2"/>
      </rPr>
      <t xml:space="preserve">A corte 20 de junio de 2025:-	</t>
    </r>
    <r>
      <rPr>
        <sz val="11"/>
        <color theme="1"/>
        <rFont val="Arial"/>
        <family val="2"/>
      </rPr>
      <t xml:space="preserve">34.493 personas participantes 18.632 Mujeres y 15.861 Hombre en las estrategias y/o actividades de Aprovechamiento del Tiempo Libre y la Recreación Comunitaria para la Inclusión Social en el Distrito de Cartagena. </t>
    </r>
    <r>
      <rPr>
        <b/>
        <u/>
        <sz val="11"/>
        <color theme="1"/>
        <rFont val="Arial"/>
        <family val="2"/>
      </rPr>
      <t>CARTAGENA RECREATIVA</t>
    </r>
    <r>
      <rPr>
        <sz val="11"/>
        <color theme="1"/>
        <rFont val="Arial"/>
        <family val="2"/>
      </rPr>
      <t xml:space="preserve">: Se da cumplimento a la estrategia en este periodo, adelantando (4) acciones. 
Magnitud Ejecutada Acumulada en este periodo (293) Pasamos de (926) personas beneficiadas a (1219) , </t>
    </r>
    <r>
      <rPr>
        <b/>
        <u/>
        <sz val="11"/>
        <color theme="1"/>
        <rFont val="Arial"/>
        <family val="2"/>
      </rPr>
      <t>RECREACIÓN INCLUYENTE:</t>
    </r>
    <r>
      <rPr>
        <sz val="11"/>
        <color theme="1"/>
        <rFont val="Arial"/>
        <family val="2"/>
      </rPr>
      <t xml:space="preserve"> Se da cumplimento a la estrategia en este periodo, adelantando (3) acciones.
Magnitud Ejecutada Acumulada en este periodo (281) Beneficiados
Pasamos de (584) personas beneficiadas a (865)</t>
    </r>
    <r>
      <rPr>
        <b/>
        <u/>
        <sz val="11"/>
        <color theme="1"/>
        <rFont val="Arial"/>
        <family val="2"/>
      </rPr>
      <t xml:space="preserve"> ,  INSTITUCIONES ACTIVAS: </t>
    </r>
    <r>
      <rPr>
        <sz val="11"/>
        <color theme="1"/>
        <rFont val="Arial"/>
        <family val="2"/>
      </rPr>
      <t xml:space="preserve">Se da cumplimento a la estrategia en este periodo, adelantando (9) acciones.
Magnitud Ejecutada Acumulada en este periodo (1839) 
Pasamos de (14.239) personas beneficiadas a (16078),, </t>
    </r>
    <r>
      <rPr>
        <b/>
        <u/>
        <sz val="11"/>
        <color theme="1"/>
        <rFont val="Arial"/>
        <family val="2"/>
      </rPr>
      <t>CAMPAMENTOS JUVENILES :</t>
    </r>
    <r>
      <rPr>
        <sz val="11"/>
        <color theme="1"/>
        <rFont val="Arial"/>
        <family val="2"/>
      </rPr>
      <t>Se da cumplimento a la estrategia en este periodo, adelantando (2) acciones.
Magnitud Ejecutada Acumulada en este periodo (639) Pasamos de (1400) personas beneficiadas a (2039),</t>
    </r>
    <r>
      <rPr>
        <b/>
        <u/>
        <sz val="11"/>
        <color theme="1"/>
        <rFont val="Arial"/>
        <family val="2"/>
      </rPr>
      <t xml:space="preserve"> ACTIVATE MAYOR : </t>
    </r>
    <r>
      <rPr>
        <sz val="11"/>
        <color theme="1"/>
        <rFont val="Arial"/>
        <family val="2"/>
      </rPr>
      <t xml:space="preserve">Se da cumplimento a la estrategia en este periodo, adelantando (13) acciones.Magnitud Ejecutada Acumulada en este periodo (696) Pasamos de (291) personas beneficiadas a (987), </t>
    </r>
    <r>
      <rPr>
        <b/>
        <u/>
        <sz val="11"/>
        <color theme="1"/>
        <rFont val="Arial"/>
        <family val="2"/>
      </rPr>
      <t>ESCUELA RECREATIVA.S</t>
    </r>
    <r>
      <rPr>
        <sz val="11"/>
        <color theme="1"/>
        <rFont val="Arial"/>
        <family val="2"/>
      </rPr>
      <t>e mantiene el número de beneficiados en las sesiones lúdicas permanentes de este periodo con 1602 beneficiados, de los cuales 833 son mujeres y 769 son hombres.Se da cumplimento a la estrategia en este periodo, adelantando (11) acciones.Magnitud Ejecutada Acumulada en este periodo (705) Pasamos de (4659) personas beneficiadas a (5.364),</t>
    </r>
    <r>
      <rPr>
        <b/>
        <u/>
        <sz val="11"/>
        <color theme="1"/>
        <rFont val="Arial"/>
        <family val="2"/>
      </rPr>
      <t xml:space="preserve">ACTIVIDADES DE RECREACIÓN PARA EL GOCE Y APROVECHAMINETO DEL ESPACIO PUBLICO:Se da </t>
    </r>
    <r>
      <rPr>
        <sz val="11"/>
        <color theme="1"/>
        <rFont val="Arial"/>
        <family val="2"/>
      </rPr>
      <t>cumplimento a la estrategia en este periodo, adelantando (18) acciones.Magnitud Ejecutada Acumulada en este periodo (2221) Beneficiados Pasamos de (5045) personas beneficiadas a (7.266).</t>
    </r>
    <r>
      <rPr>
        <b/>
        <u/>
        <sz val="11"/>
        <color theme="1"/>
        <rFont val="Arial"/>
        <family val="2"/>
      </rPr>
      <t xml:space="preserve">
A corte 10 de junio de 2025: </t>
    </r>
    <r>
      <rPr>
        <b/>
        <sz val="11"/>
        <color theme="1"/>
        <rFont val="Arial"/>
        <family val="2"/>
      </rPr>
      <t>Proyecto Aprovechamiento del Tiempo Libre y la Recreación Comunitaria para la Inclusión Social en el Distrito de Cartagena de Indias. Para dar cumplimiento a este proyecto desde el área se implementaron las siguientes estrategias:</t>
    </r>
    <r>
      <rPr>
        <sz val="11"/>
        <color theme="1"/>
        <rFont val="Arial"/>
        <family val="2"/>
      </rPr>
      <t xml:space="preserve"> 1- “Campañas y Talleres en Técnicas de Recreación” en articulación con las instituciones educativas presentamos una cifra acumulada de 109 personas beneficiadas, Mujeres (63) Hombres (46) 2- “Recréate Cartagena” las acciones desarrolladas desde el proyecto, presentamos una cifra acumulada de 1034 personas beneficiadas, Mujeres (611) Hombres (423) 3- “Recréate Incluyente” las acciones desarrolladas desde el proyecto, presentamos una cifra acumulada de 824 personas beneficiadas, Mujeres (401) Hombres (423) 4- “Instituciones Activas” las acciones desarrolladas desde el proyecto, presentamos una cifra acumulada de 15.322 personas beneficiadas, Mujeres (7.585) Hombres (7.737) 5- “Campamentos Juveniles” las acciones desarrolladas desde el proyecto, presentamos una cifra acumulada de 2.021 personas beneficiadas, Mujeres (1.123) Hombres (898) 6- “Actívate Mayor” las acciones desarrolladas desde el proyecto, presentamos una cifra acumulada de 699 personas beneficiadas, Mujeres (487) Hombres (212).7- “Escuela Recreativa” las acciones desarrolladas desde el proyecto, presentamos una cifra
acumulada de 5.079 personas beneficiadas, Mujeres (3.161) Hombres (1.918)
8- “Recreación apara el aprovechamiento del espacio Público” las acciones desarrolladas desde
el proyecto, presentaron una cifra acumulada de 6.770 personas beneficiadas, Mujeres (3.750)
Hombres (3.020)
Nota: Reportamos de forma especial la Ciclovía de Ciudad, realizada en el Barrio 13 de junio, con un total
de 240 personas asistentes. Mujeres (107) Hombres (133). Estadísticas que se encuentran inmersas en las
cifras de Aprovechamiento del Espacio Público.</t>
    </r>
  </si>
  <si>
    <r>
      <rPr>
        <b/>
        <u/>
        <sz val="11"/>
        <color theme="1"/>
        <rFont val="Arial"/>
        <family val="2"/>
      </rPr>
      <t>A corte de 30 de junio se reporta</t>
    </r>
    <r>
      <rPr>
        <sz val="11"/>
        <color theme="1"/>
        <rFont val="Arial"/>
        <family val="2"/>
      </rPr>
      <t xml:space="preserve">
ATENCIONES PERIÓDICAS 
•	Entrenamientos de natación de forma regular para personas con discapacidad Complejo Acuático durante todo el mes 70 personas en promedio
•	Atención Centros Penitenciarios Cárcel De Mujeres Y Cárcel San Sebastián de ternera todo el mes 105 personas atendidas en promedio
•	Atención regular SRPA fundaciones todo el mes. 34 personas atendidas en promedio
•	Actividades Predeportivas Comunales en las distintas comunidades de Cartagena.
REUNIONES Y SOCIALIZACIONES
•	11 junio se realizó mesa de trabajo Deporte Social Comunitario para seguimiento de los juegos de la inclusión 
•	Se realizó reunión con equipo de trabajo para programar actividades en las comunidades los días 11, 12 y 13 de junio
•	En este periodo se desarrollaron los Juegos De La Discapacidad 
•	Desarrollo de los Juegos Carcelarios que se llevaron a cabo en los Centros Penitenciarios: 
Cárcel de Mujeres: Kickball en reemplazo de Golito
Cárcel san Sebastián de Ternera- Hombres: Futbol, Softbol, Futbol de Salón, Baloncesto y Juegos de Mesa.
•	21 de junio, Mesa de trabajo con el equipo de discapacidad para evaluar desarrollo de los Juegos de la Inclusión 2025 – Discapacidad fortalezas y debilidades para mejorar en cada una de las actividades, además realizar ajustes en las programaciones que están para ejecutar finalizando mes de junio y julio 2025. Oficina de las Escuelas de Formación- IDER Complejo Acuático.
•	24 junio, reunión equipo de trabajo Comunales para planificación de actividades.
</t>
    </r>
    <r>
      <rPr>
        <b/>
        <u/>
        <sz val="11"/>
        <color theme="1"/>
        <rFont val="Arial"/>
        <family val="2"/>
      </rPr>
      <t>A corte de 10 de junio de 2025, se reporta</t>
    </r>
    <r>
      <rPr>
        <sz val="11"/>
        <color theme="1"/>
        <rFont val="Arial"/>
        <family val="2"/>
      </rPr>
      <t xml:space="preserve">
•	Se realizó mesa de trabajo Deporte Social Comunitario para seguimiento de los juegos de la inclusión 
•	Se realizó reunión con equipo de trabajo para programar actividades en las comunidades los dias 11, 12 y 13 de junio
•	En este periodo se desarrollaron los juegos de la discapacidad en las disciplinas de Golito y Futsala
•	Desarrollo de los Juegos Carcelarios que se llevaron a cabo en los Centros Penitenciarios: 
Cárcel de Mujeres: Kickball en reemplazo de Golito
Cárcel san Sebastián de Ternera- Hombres: Futbol, Softbol, Futbol de Salón, Baloncesto.</t>
    </r>
    <r>
      <rPr>
        <b/>
        <u/>
        <sz val="11"/>
        <color theme="1"/>
        <rFont val="Arial"/>
        <family val="2"/>
      </rPr>
      <t xml:space="preserve"> A corte de mayo de 2025: </t>
    </r>
    <r>
      <rPr>
        <sz val="11"/>
        <color theme="1"/>
        <rFont val="Arial"/>
        <family val="2"/>
      </rPr>
      <t>Las acciones realizadas fueron las  siguientes :Actividades Predeportivas regulares,  Actividades predeportivas conmemoración al día del niño en la IE Pedro Romero, Actividad predeportiva adaptada de futbol Sala Personas con discapacidad desarrollaron actividades de coordinación y técnicas con el balón, Entrenamientos de natación de forma regular para personas con discapacidad, Actividad predeportiva adaptada de futbol sala Personas con discapacidad, Socialización de los Juegos Distritales de la Discapacidad 2025 para los deportistas, presidentes de clubes deportivos, Comité Distrital y Local de Discapacidad, Líderes comunitarios, Alcaldías locales, actividad predeportiva de atletismo se realizaron circuitos, pruebas de velocidad y coordinación. Discapacidad, Actividad predeportiva con personas con discapacidad de la Fundación REI, Actividad predeportiva con personas con discapacidad de Inclusivo Fundación  Iniciar procesos deportivos y motivarlos a participar en los próximos Juegos Distritales de la Discapacidad 2025, Actividad de natación con personas con discapacidad de la Fundación El Rosario, Actividad predeportiva de atletismo Personas con discapacidad de la Corporación Mente Activa..</t>
    </r>
  </si>
  <si>
    <t xml:space="preserve">De enero a  junio de 2025: Se impulsaron y apoyaron  cuatro(4)  eventos recreativos y de hábitos , los cuales son los siguientes:  Se impusaron un (1) evento recreativo , el cual fue: Open Latino de Kangoo,celebración del mes de la Mujer y de las Madres.De enero a  junio de 2025: De los cuatro eventos recreativos y de hábitos se beneficiaron a 17.493 personas aproximadamente. </t>
  </si>
  <si>
    <r>
      <t xml:space="preserve"> </t>
    </r>
    <r>
      <rPr>
        <sz val="11"/>
        <color theme="1"/>
        <rFont val="Arial"/>
        <family val="2"/>
      </rPr>
      <t xml:space="preserve">Se realizarán en el segundo trimestre de 2025 y de acuerdo a lo estipulado en la adicional del contrato de los Juegos de Inclusión </t>
    </r>
  </si>
  <si>
    <t xml:space="preserve"> Se realizarán en el segundo trimestre de 2025 y de acuerdo a lo estipulado en la adicional del contrato de los Juegos de Inclusión </t>
  </si>
  <si>
    <t xml:space="preserve"> Se realizarán en el segundo trimestre de 2025 y  de acuerdo a lo estipulado en la adicional del contrato de los Juegos de Inclusión </t>
  </si>
  <si>
    <t xml:space="preserve">PRESUPUESTO EJECUTADO SEGÚN  IDER A JUNIO DE 2025 </t>
  </si>
  <si>
    <t>%EJECUCIÓN PRESUPUESTALA JUNIO DE 2025</t>
  </si>
  <si>
    <t>APROPIACIÓN DEFINITIVA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</si>
</sst>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s>
  <fonts count="4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u/>
      <sz val="11"/>
      <color theme="1"/>
      <name val="Aptos Narrow"/>
      <family val="2"/>
      <scheme val="minor"/>
    </font>
    <font>
      <sz val="12"/>
      <color rgb="FF000000"/>
      <name val="Arial"/>
      <family val="2"/>
    </font>
    <font>
      <b/>
      <sz val="11"/>
      <name val="Arial "/>
    </font>
    <font>
      <b/>
      <sz val="14"/>
      <color theme="1"/>
      <name val="Arial"/>
      <family val="2"/>
    </font>
    <font>
      <b/>
      <sz val="14"/>
      <color rgb="FFFF0000"/>
      <name val="Arial"/>
      <family val="2"/>
    </font>
    <font>
      <b/>
      <sz val="18"/>
      <color rgb="FFFF0000"/>
      <name val="Arial"/>
      <family val="2"/>
    </font>
    <font>
      <b/>
      <sz val="16"/>
      <color rgb="FFFF0000"/>
      <name val="Arial"/>
      <family val="2"/>
    </font>
    <font>
      <b/>
      <u/>
      <sz val="11"/>
      <color theme="1"/>
      <name val="Arial"/>
      <family val="2"/>
    </font>
    <font>
      <b/>
      <sz val="20"/>
      <color rgb="FFFF0000"/>
      <name val="Arial"/>
      <family val="2"/>
    </font>
    <font>
      <b/>
      <sz val="11"/>
      <color rgb="FFFF0000"/>
      <name val="Arial"/>
      <family val="2"/>
    </font>
    <font>
      <b/>
      <sz val="11"/>
      <color rgb="FFFF0000"/>
      <name val="Aptos Narrow"/>
      <family val="2"/>
      <scheme val="minor"/>
    </font>
    <font>
      <b/>
      <sz val="14"/>
      <color rgb="FFFF0000"/>
      <name val="Aptos Narrow"/>
      <family val="2"/>
      <scheme val="minor"/>
    </font>
    <font>
      <u/>
      <sz val="11"/>
      <color theme="10"/>
      <name val="Aptos Narrow"/>
      <family val="2"/>
      <scheme val="minor"/>
    </font>
    <font>
      <b/>
      <sz val="14"/>
      <name val="Aptos Narrow"/>
      <scheme val="minor"/>
    </font>
  </fonts>
  <fills count="2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0" fontId="44" fillId="0" borderId="0" applyNumberFormat="0" applyFill="0" applyBorder="0" applyAlignment="0" applyProtection="0"/>
  </cellStyleXfs>
  <cellXfs count="79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vertical="center"/>
    </xf>
    <xf numFmtId="0" fontId="7" fillId="2" borderId="1" xfId="0" applyFont="1" applyFill="1" applyBorder="1"/>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9"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9"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8"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7" fillId="7"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164" fontId="30" fillId="7" borderId="1" xfId="7" applyNumberFormat="1" applyFont="1" applyFill="1" applyBorder="1" applyAlignment="1">
      <alignment horizontal="center" vertical="center"/>
    </xf>
    <xf numFmtId="43" fontId="31" fillId="3" borderId="1" xfId="7" applyFont="1" applyFill="1" applyBorder="1" applyAlignment="1">
      <alignment horizontal="center" vertical="center"/>
    </xf>
    <xf numFmtId="43" fontId="31" fillId="10" borderId="1" xfId="7" applyFont="1" applyFill="1" applyBorder="1" applyAlignment="1">
      <alignment horizontal="center" vertical="center"/>
    </xf>
    <xf numFmtId="0" fontId="28" fillId="14" borderId="1" xfId="0" applyFont="1" applyFill="1" applyBorder="1" applyAlignment="1">
      <alignment horizontal="center" vertical="center" wrapText="1"/>
    </xf>
    <xf numFmtId="0" fontId="0" fillId="3" borderId="0" xfId="0" applyFill="1" applyAlignment="1">
      <alignment horizontal="center" vertical="center"/>
    </xf>
    <xf numFmtId="0" fontId="17" fillId="7"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wrapText="1"/>
    </xf>
    <xf numFmtId="0" fontId="24"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7" fillId="0" borderId="0" xfId="0" applyFont="1"/>
    <xf numFmtId="0" fontId="17"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8"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8" fillId="17" borderId="1" xfId="0" applyFont="1" applyFill="1" applyBorder="1" applyAlignment="1">
      <alignment horizontal="center" vertical="center" wrapText="1"/>
    </xf>
    <xf numFmtId="43" fontId="28" fillId="17" borderId="1" xfId="7" applyFont="1" applyFill="1" applyBorder="1" applyAlignment="1">
      <alignment horizontal="center" vertical="center" wrapText="1"/>
    </xf>
    <xf numFmtId="0" fontId="28"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8"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7" fillId="13"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0" fillId="17" borderId="0" xfId="0" applyFill="1" applyAlignment="1">
      <alignment horizontal="center" vertical="center"/>
    </xf>
    <xf numFmtId="0" fontId="17"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32"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4"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7"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9"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9"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0" xfId="0" applyFont="1" applyFill="1"/>
    <xf numFmtId="0" fontId="17" fillId="2" borderId="1" xfId="0" applyFont="1" applyFill="1" applyBorder="1" applyAlignment="1">
      <alignment horizontal="justify" vertical="center" wrapText="1"/>
    </xf>
    <xf numFmtId="0" fontId="33"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wrapText="1"/>
    </xf>
    <xf numFmtId="0" fontId="7"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xf>
    <xf numFmtId="0" fontId="27" fillId="21" borderId="1" xfId="0" applyFont="1" applyFill="1" applyBorder="1" applyAlignment="1">
      <alignment horizontal="center" vertical="center"/>
    </xf>
    <xf numFmtId="43"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2" borderId="1" xfId="0" applyFont="1" applyFill="1" applyBorder="1" applyAlignment="1">
      <alignment horizontal="center" vertical="center" wrapText="1"/>
    </xf>
    <xf numFmtId="0" fontId="7" fillId="0" borderId="18" xfId="0" applyFont="1" applyBorder="1" applyAlignment="1">
      <alignment horizontal="center" vertical="center" wrapText="1"/>
    </xf>
    <xf numFmtId="1" fontId="7" fillId="2" borderId="18" xfId="0" applyNumberFormat="1" applyFont="1" applyFill="1" applyBorder="1" applyAlignment="1">
      <alignment horizontal="center" vertical="center"/>
    </xf>
    <xf numFmtId="3" fontId="7" fillId="2" borderId="18"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31" fillId="0" borderId="1" xfId="0" applyFont="1" applyBorder="1" applyAlignment="1">
      <alignment horizontal="center" vertical="center" wrapText="1"/>
    </xf>
    <xf numFmtId="44" fontId="31" fillId="0" borderId="20" xfId="12" applyFont="1" applyBorder="1" applyAlignment="1">
      <alignment horizontal="right" vertical="center" wrapText="1"/>
    </xf>
    <xf numFmtId="10" fontId="31" fillId="0" borderId="20" xfId="13" applyNumberFormat="1" applyFont="1" applyBorder="1" applyAlignment="1">
      <alignment horizontal="right" vertical="center" wrapText="1"/>
    </xf>
    <xf numFmtId="44" fontId="31" fillId="0" borderId="1" xfId="12" applyFont="1" applyBorder="1" applyAlignment="1">
      <alignment horizontal="right" vertical="center" wrapText="1"/>
    </xf>
    <xf numFmtId="10" fontId="31" fillId="0" borderId="1" xfId="13" applyNumberFormat="1" applyFont="1" applyBorder="1" applyAlignment="1">
      <alignment horizontal="right" vertical="center" wrapText="1"/>
    </xf>
    <xf numFmtId="0" fontId="31" fillId="2" borderId="0" xfId="0" applyFont="1" applyFill="1" applyAlignment="1">
      <alignment horizontal="right" vertical="center"/>
    </xf>
    <xf numFmtId="44" fontId="36" fillId="7" borderId="0" xfId="0" applyNumberFormat="1" applyFont="1" applyFill="1" applyAlignment="1">
      <alignment horizontal="right" vertical="center"/>
    </xf>
    <xf numFmtId="10" fontId="36" fillId="7" borderId="0" xfId="13" applyNumberFormat="1" applyFont="1" applyFill="1" applyAlignment="1">
      <alignment horizontal="right" vertical="center"/>
    </xf>
    <xf numFmtId="44" fontId="31" fillId="0" borderId="1" xfId="12" applyFont="1" applyBorder="1" applyAlignment="1">
      <alignment vertical="center" wrapText="1"/>
    </xf>
    <xf numFmtId="10" fontId="31" fillId="0" borderId="1" xfId="13" applyNumberFormat="1" applyFont="1" applyBorder="1" applyAlignment="1">
      <alignment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1" fillId="2" borderId="0" xfId="0" applyFont="1" applyFill="1"/>
    <xf numFmtId="0" fontId="31" fillId="2" borderId="0" xfId="0" applyFont="1" applyFill="1" applyAlignment="1">
      <alignment vertical="center"/>
    </xf>
    <xf numFmtId="0" fontId="31" fillId="2" borderId="0" xfId="0" applyFont="1" applyFill="1" applyAlignment="1">
      <alignment horizontal="center" vertical="center"/>
    </xf>
    <xf numFmtId="0" fontId="36" fillId="2" borderId="1" xfId="0" applyFont="1" applyFill="1" applyBorder="1" applyAlignment="1">
      <alignment vertical="center" wrapText="1"/>
    </xf>
    <xf numFmtId="0" fontId="36" fillId="2" borderId="1" xfId="0" applyFont="1" applyFill="1" applyBorder="1" applyAlignment="1">
      <alignment horizontal="center" vertical="center" wrapText="1"/>
    </xf>
    <xf numFmtId="9" fontId="36" fillId="2" borderId="0" xfId="13" applyFont="1" applyFill="1" applyBorder="1" applyAlignment="1">
      <alignment horizontal="center" vertical="center"/>
    </xf>
    <xf numFmtId="0" fontId="31" fillId="2" borderId="1" xfId="0" applyFont="1" applyFill="1" applyBorder="1"/>
    <xf numFmtId="0" fontId="31" fillId="2" borderId="1" xfId="0" applyFont="1" applyFill="1" applyBorder="1" applyAlignment="1">
      <alignment horizontal="right"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1" fillId="2" borderId="1" xfId="0" applyFont="1" applyFill="1" applyBorder="1" applyAlignment="1">
      <alignment vertical="center"/>
    </xf>
    <xf numFmtId="0" fontId="36" fillId="2" borderId="2" xfId="0" applyFont="1" applyFill="1" applyBorder="1" applyAlignment="1">
      <alignment vertical="center" wrapText="1"/>
    </xf>
    <xf numFmtId="0" fontId="36" fillId="2" borderId="16" xfId="0" applyFont="1" applyFill="1" applyBorder="1" applyAlignment="1">
      <alignment vertical="center" wrapText="1"/>
    </xf>
    <xf numFmtId="0" fontId="36" fillId="2" borderId="0" xfId="0" applyFont="1" applyFill="1" applyAlignment="1">
      <alignment vertical="center" wrapText="1"/>
    </xf>
    <xf numFmtId="49" fontId="7" fillId="2" borderId="18"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36" fillId="7" borderId="1" xfId="0" applyFont="1" applyFill="1" applyBorder="1" applyAlignment="1">
      <alignment vertical="center" wrapText="1"/>
    </xf>
    <xf numFmtId="0" fontId="31" fillId="7" borderId="1"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1" fillId="7" borderId="1" xfId="0" applyFont="1" applyFill="1" applyBorder="1"/>
    <xf numFmtId="0" fontId="31" fillId="2" borderId="1" xfId="0" applyFont="1" applyFill="1" applyBorder="1" applyAlignment="1">
      <alignment horizontal="center" vertical="center" wrapText="1"/>
    </xf>
    <xf numFmtId="9" fontId="31" fillId="0" borderId="1" xfId="13" applyFont="1" applyBorder="1" applyAlignment="1">
      <alignment horizontal="center" vertical="center" wrapText="1"/>
    </xf>
    <xf numFmtId="10" fontId="35" fillId="2" borderId="1" xfId="13" applyNumberFormat="1" applyFont="1" applyFill="1" applyBorder="1" applyAlignment="1">
      <alignment horizontal="center" vertical="center" wrapText="1"/>
    </xf>
    <xf numFmtId="9" fontId="31" fillId="2" borderId="1" xfId="13"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10" fontId="36" fillId="2" borderId="1" xfId="13" applyNumberFormat="1" applyFont="1" applyFill="1" applyBorder="1" applyAlignment="1">
      <alignment horizontal="center" vertical="center" wrapText="1"/>
    </xf>
    <xf numFmtId="9" fontId="36" fillId="2" borderId="1" xfId="13" applyFont="1" applyFill="1" applyBorder="1" applyAlignment="1">
      <alignment horizontal="center" vertical="center" wrapText="1"/>
    </xf>
    <xf numFmtId="9" fontId="36" fillId="2" borderId="1" xfId="0" applyNumberFormat="1" applyFont="1" applyFill="1" applyBorder="1" applyAlignment="1">
      <alignment horizontal="center" vertical="center"/>
    </xf>
    <xf numFmtId="0" fontId="7" fillId="22" borderId="1" xfId="0" applyFont="1" applyFill="1" applyBorder="1" applyAlignment="1">
      <alignment horizontal="center" vertical="center"/>
    </xf>
    <xf numFmtId="3" fontId="7" fillId="22" borderId="1" xfId="0" applyNumberFormat="1" applyFont="1" applyFill="1" applyBorder="1" applyAlignment="1">
      <alignment horizontal="center" vertical="center" wrapText="1"/>
    </xf>
    <xf numFmtId="9" fontId="38" fillId="7" borderId="1" xfId="13" applyFont="1" applyFill="1" applyBorder="1" applyAlignment="1">
      <alignment horizontal="center" vertical="center" wrapText="1"/>
    </xf>
    <xf numFmtId="0" fontId="7" fillId="3" borderId="18" xfId="0" applyFont="1" applyFill="1" applyBorder="1" applyAlignment="1">
      <alignment horizontal="center" vertical="center" wrapText="1"/>
    </xf>
    <xf numFmtId="10" fontId="38" fillId="7" borderId="1" xfId="0" applyNumberFormat="1" applyFont="1" applyFill="1" applyBorder="1" applyAlignment="1">
      <alignment horizontal="center" vertical="center" wrapText="1"/>
    </xf>
    <xf numFmtId="9" fontId="38" fillId="7" borderId="1" xfId="0" applyNumberFormat="1" applyFont="1" applyFill="1" applyBorder="1" applyAlignment="1">
      <alignment horizontal="center" vertical="center"/>
    </xf>
    <xf numFmtId="10" fontId="38" fillId="7" borderId="1" xfId="0" applyNumberFormat="1" applyFont="1" applyFill="1" applyBorder="1" applyAlignment="1">
      <alignment horizontal="center" vertical="center"/>
    </xf>
    <xf numFmtId="0" fontId="7" fillId="23" borderId="1" xfId="0" applyFont="1" applyFill="1" applyBorder="1" applyAlignment="1">
      <alignment horizontal="center" vertical="center" wrapText="1"/>
    </xf>
    <xf numFmtId="0" fontId="7" fillId="23" borderId="18" xfId="0" applyFont="1" applyFill="1" applyBorder="1" applyAlignment="1">
      <alignment horizontal="center" vertical="center" wrapText="1"/>
    </xf>
    <xf numFmtId="44" fontId="31" fillId="0" borderId="20" xfId="12" applyFont="1" applyBorder="1" applyAlignment="1">
      <alignment vertical="center" wrapText="1"/>
    </xf>
    <xf numFmtId="10" fontId="31" fillId="0" borderId="20" xfId="13" applyNumberFormat="1" applyFont="1" applyBorder="1" applyAlignment="1">
      <alignment vertical="center" wrapText="1"/>
    </xf>
    <xf numFmtId="10" fontId="38" fillId="2" borderId="1" xfId="13" applyNumberFormat="1" applyFont="1" applyFill="1" applyBorder="1" applyAlignment="1">
      <alignment horizontal="center" vertical="center"/>
    </xf>
    <xf numFmtId="9" fontId="38" fillId="7" borderId="20" xfId="13" applyFont="1" applyFill="1" applyBorder="1" applyAlignment="1">
      <alignment horizontal="center" vertical="center"/>
    </xf>
    <xf numFmtId="0" fontId="22"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31" fillId="3" borderId="1" xfId="13" applyNumberFormat="1" applyFont="1" applyFill="1" applyBorder="1" applyAlignment="1">
      <alignment horizontal="center" vertical="center" wrapText="1"/>
    </xf>
    <xf numFmtId="10" fontId="38" fillId="7"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7"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7"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7"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7"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7"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7"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43" fillId="3" borderId="1" xfId="13" applyNumberFormat="1" applyFont="1" applyFill="1" applyBorder="1" applyAlignment="1">
      <alignment horizontal="center" vertical="center"/>
    </xf>
    <xf numFmtId="0" fontId="41"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42"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7" fillId="7" borderId="19" xfId="13" applyNumberFormat="1" applyFont="1" applyFill="1" applyBorder="1" applyAlignment="1">
      <alignment horizontal="center" vertical="center" wrapText="1"/>
    </xf>
    <xf numFmtId="9" fontId="17"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7" fillId="11" borderId="19" xfId="13" applyNumberFormat="1" applyFont="1" applyFill="1" applyBorder="1" applyAlignment="1">
      <alignment horizontal="center" vertical="center" wrapText="1"/>
    </xf>
    <xf numFmtId="9" fontId="17"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7" fillId="12" borderId="19" xfId="13" applyNumberFormat="1" applyFont="1" applyFill="1" applyBorder="1" applyAlignment="1">
      <alignment horizontal="center" vertical="center" wrapText="1"/>
    </xf>
    <xf numFmtId="9" fontId="17" fillId="12" borderId="19" xfId="12" applyNumberFormat="1" applyFont="1" applyFill="1" applyBorder="1" applyAlignment="1">
      <alignment horizontal="center" vertical="center" wrapText="1"/>
    </xf>
    <xf numFmtId="10" fontId="17" fillId="13" borderId="19" xfId="13" applyNumberFormat="1" applyFont="1" applyFill="1" applyBorder="1" applyAlignment="1">
      <alignment horizontal="center" vertical="center" wrapText="1"/>
    </xf>
    <xf numFmtId="9" fontId="17" fillId="13" borderId="19" xfId="12" applyNumberFormat="1" applyFont="1" applyFill="1" applyBorder="1" applyAlignment="1">
      <alignment horizontal="center" vertical="center" wrapText="1"/>
    </xf>
    <xf numFmtId="10" fontId="17" fillId="14" borderId="19" xfId="13" applyNumberFormat="1" applyFont="1" applyFill="1" applyBorder="1" applyAlignment="1">
      <alignment horizontal="center" vertical="center" wrapText="1"/>
    </xf>
    <xf numFmtId="9" fontId="17" fillId="14" borderId="19" xfId="12" applyNumberFormat="1" applyFont="1" applyFill="1" applyBorder="1" applyAlignment="1">
      <alignment horizontal="center" vertical="center" wrapText="1"/>
    </xf>
    <xf numFmtId="10" fontId="17" fillId="15" borderId="19" xfId="13" applyNumberFormat="1" applyFont="1" applyFill="1" applyBorder="1" applyAlignment="1">
      <alignment horizontal="center" vertical="center" wrapText="1"/>
    </xf>
    <xf numFmtId="9" fontId="17"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7" fillId="17" borderId="19" xfId="13" applyFont="1" applyFill="1" applyBorder="1" applyAlignment="1">
      <alignment horizontal="center" vertical="center" wrapText="1"/>
    </xf>
    <xf numFmtId="9" fontId="17" fillId="17" borderId="19" xfId="12" applyNumberFormat="1" applyFont="1" applyFill="1" applyBorder="1" applyAlignment="1">
      <alignment horizontal="center" vertical="center" wrapText="1"/>
    </xf>
    <xf numFmtId="9" fontId="0" fillId="0" borderId="1" xfId="0" applyNumberFormat="1" applyBorder="1" applyAlignment="1">
      <alignment horizontal="center" vertical="center"/>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10" fontId="0" fillId="0" borderId="1" xfId="0" applyNumberFormat="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4" borderId="1" xfId="0" applyFill="1" applyBorder="1" applyAlignment="1">
      <alignment horizontal="center" vertical="center" wrapText="1"/>
    </xf>
    <xf numFmtId="0" fontId="27" fillId="24" borderId="1" xfId="0" applyFont="1" applyFill="1" applyBorder="1" applyAlignment="1">
      <alignment horizontal="center" vertical="center" wrapText="1"/>
    </xf>
    <xf numFmtId="0" fontId="0" fillId="24" borderId="1" xfId="0" applyFill="1" applyBorder="1" applyAlignment="1">
      <alignment horizontal="center" vertical="center"/>
    </xf>
    <xf numFmtId="0" fontId="7" fillId="10" borderId="1" xfId="7" applyNumberFormat="1"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15" fillId="16" borderId="1" xfId="0" applyFont="1" applyFill="1" applyBorder="1" applyAlignment="1">
      <alignment horizontal="center" vertical="center"/>
    </xf>
    <xf numFmtId="0" fontId="15" fillId="17" borderId="1" xfId="0" applyFont="1" applyFill="1" applyBorder="1" applyAlignment="1">
      <alignment horizontal="center" vertical="center"/>
    </xf>
    <xf numFmtId="10" fontId="7" fillId="22" borderId="1" xfId="13" applyNumberFormat="1" applyFont="1" applyFill="1" applyBorder="1" applyAlignment="1">
      <alignment horizontal="center" vertical="center" wrapText="1"/>
    </xf>
    <xf numFmtId="0" fontId="7" fillId="2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2" borderId="11" xfId="0" applyFont="1" applyFill="1" applyBorder="1" applyAlignment="1">
      <alignment horizontal="center" vertical="center" wrapText="1"/>
    </xf>
    <xf numFmtId="0" fontId="7" fillId="22" borderId="13" xfId="0" applyFont="1" applyFill="1" applyBorder="1" applyAlignment="1">
      <alignment horizontal="center" vertical="center" wrapText="1"/>
    </xf>
    <xf numFmtId="0" fontId="5" fillId="22" borderId="1" xfId="0" applyFont="1" applyFill="1" applyBorder="1" applyAlignment="1">
      <alignment horizontal="center" vertical="center" wrapText="1"/>
    </xf>
    <xf numFmtId="44" fontId="35" fillId="0" borderId="18" xfId="12" applyFont="1" applyBorder="1" applyAlignment="1">
      <alignment horizontal="right" vertical="center" wrapText="1"/>
    </xf>
    <xf numFmtId="10" fontId="35" fillId="0" borderId="18" xfId="13" applyNumberFormat="1" applyFont="1" applyBorder="1" applyAlignment="1">
      <alignment horizontal="center" vertical="center" wrapText="1"/>
    </xf>
    <xf numFmtId="10" fontId="35" fillId="0" borderId="1" xfId="13" applyNumberFormat="1" applyFont="1" applyBorder="1" applyAlignment="1">
      <alignment horizontal="center" vertical="center" wrapText="1"/>
    </xf>
    <xf numFmtId="44" fontId="35" fillId="0" borderId="1" xfId="12" applyFont="1" applyBorder="1" applyAlignment="1">
      <alignment horizontal="right" vertical="center" wrapText="1"/>
    </xf>
    <xf numFmtId="44" fontId="35" fillId="0" borderId="1" xfId="12" applyFont="1" applyBorder="1" applyAlignment="1">
      <alignment vertical="center" wrapText="1"/>
    </xf>
    <xf numFmtId="9" fontId="7" fillId="2" borderId="1" xfId="13" applyFont="1" applyFill="1" applyBorder="1" applyAlignment="1">
      <alignment horizontal="center" vertical="center" wrapText="1"/>
    </xf>
    <xf numFmtId="0" fontId="5" fillId="22"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44" fontId="17" fillId="17" borderId="19" xfId="12" applyFont="1"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4" fontId="17" fillId="16" borderId="19" xfId="12" applyFont="1" applyFill="1" applyBorder="1" applyAlignment="1">
      <alignment horizontal="center" vertical="center" wrapText="1"/>
    </xf>
    <xf numFmtId="10" fontId="17" fillId="16" borderId="19" xfId="13" applyNumberFormat="1" applyFont="1" applyFill="1" applyBorder="1" applyAlignment="1">
      <alignment horizontal="center" vertical="center" wrapText="1"/>
    </xf>
    <xf numFmtId="44" fontId="17" fillId="15" borderId="19" xfId="12" applyFont="1" applyFill="1" applyBorder="1" applyAlignment="1">
      <alignment horizontal="center" vertical="center" wrapText="1"/>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43" fontId="27" fillId="15" borderId="19" xfId="7" applyFont="1" applyFill="1" applyBorder="1" applyAlignment="1">
      <alignment horizontal="center" vertical="center"/>
    </xf>
    <xf numFmtId="43" fontId="0" fillId="15" borderId="19" xfId="7" applyFont="1" applyFill="1" applyBorder="1" applyAlignment="1">
      <alignment horizontal="center" vertical="center"/>
    </xf>
    <xf numFmtId="0" fontId="0" fillId="15" borderId="19" xfId="0" applyFill="1" applyBorder="1" applyAlignment="1">
      <alignment horizontal="center" vertical="center" wrapText="1"/>
    </xf>
    <xf numFmtId="44" fontId="17" fillId="14" borderId="19"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0" fontId="0" fillId="13" borderId="19" xfId="0"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1" borderId="19" xfId="12" applyFont="1" applyFill="1" applyBorder="1" applyAlignment="1">
      <alignment horizontal="center" vertical="center" wrapText="1"/>
    </xf>
    <xf numFmtId="43" fontId="27" fillId="12" borderId="19" xfId="7" applyFont="1" applyFill="1" applyBorder="1" applyAlignment="1">
      <alignment horizontal="center" vertical="center"/>
    </xf>
    <xf numFmtId="0" fontId="0" fillId="12" borderId="19" xfId="0" applyFill="1" applyBorder="1" applyAlignment="1">
      <alignment horizontal="center" vertical="center" wrapText="1"/>
    </xf>
    <xf numFmtId="44" fontId="17" fillId="7" borderId="19" xfId="12" applyFont="1" applyFill="1" applyBorder="1" applyAlignment="1">
      <alignment horizontal="center" vertical="center" wrapText="1"/>
    </xf>
    <xf numFmtId="43" fontId="27" fillId="11" borderId="19" xfId="7" applyFont="1" applyFill="1" applyBorder="1" applyAlignment="1">
      <alignment horizontal="center" vertical="center"/>
    </xf>
    <xf numFmtId="0" fontId="0" fillId="11" borderId="19" xfId="0" applyFill="1" applyBorder="1" applyAlignment="1">
      <alignment horizontal="center" vertical="center" wrapText="1"/>
    </xf>
    <xf numFmtId="164" fontId="27" fillId="7" borderId="19" xfId="7" applyNumberFormat="1" applyFont="1" applyFill="1" applyBorder="1" applyAlignment="1">
      <alignment horizontal="center" vertical="center"/>
    </xf>
    <xf numFmtId="0" fontId="0" fillId="7" borderId="19" xfId="0" applyFill="1" applyBorder="1" applyAlignment="1">
      <alignment horizontal="center" vertical="center" wrapText="1"/>
    </xf>
    <xf numFmtId="10" fontId="0" fillId="3" borderId="19" xfId="13" applyNumberFormat="1" applyFont="1" applyFill="1" applyBorder="1" applyAlignment="1">
      <alignment horizontal="center" vertical="center"/>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44" fontId="0" fillId="10" borderId="19" xfId="12" applyFont="1" applyFill="1" applyBorder="1" applyAlignment="1">
      <alignment horizontal="center" vertical="center" wrapText="1"/>
    </xf>
    <xf numFmtId="44" fontId="0" fillId="3" borderId="19" xfId="12" applyFont="1" applyFill="1" applyBorder="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center" vertical="center"/>
    </xf>
    <xf numFmtId="43" fontId="7" fillId="3" borderId="19" xfId="7" applyFont="1" applyFill="1" applyBorder="1" applyAlignment="1">
      <alignment horizontal="center" vertical="center"/>
    </xf>
    <xf numFmtId="0" fontId="0" fillId="3" borderId="19" xfId="0" applyFill="1" applyBorder="1" applyAlignment="1">
      <alignment horizontal="center" vertical="center" wrapText="1"/>
    </xf>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5" fillId="0" borderId="1" xfId="1" applyFont="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2" fillId="2" borderId="1"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1" fillId="2" borderId="1"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35" fillId="19" borderId="18" xfId="0" applyFont="1" applyFill="1" applyBorder="1" applyAlignment="1">
      <alignment horizontal="center" vertical="center" wrapText="1"/>
    </xf>
    <xf numFmtId="0" fontId="35" fillId="19"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25" borderId="18" xfId="0" applyFont="1" applyFill="1" applyBorder="1" applyAlignment="1">
      <alignment horizontal="center" vertical="center" wrapText="1"/>
    </xf>
    <xf numFmtId="0" fontId="5" fillId="25"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35" fillId="9" borderId="20"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35" fillId="8" borderId="20" xfId="0" applyFont="1" applyFill="1" applyBorder="1" applyAlignment="1">
      <alignment horizontal="center" vertical="center" wrapText="1"/>
    </xf>
    <xf numFmtId="44" fontId="35" fillId="0" borderId="18" xfId="12" applyFont="1" applyBorder="1" applyAlignment="1">
      <alignment horizontal="right" vertical="center" wrapText="1"/>
    </xf>
    <xf numFmtId="44" fontId="35" fillId="0" borderId="19" xfId="12" applyFont="1" applyBorder="1" applyAlignment="1">
      <alignment horizontal="right" vertical="center" wrapText="1"/>
    </xf>
    <xf numFmtId="44" fontId="35" fillId="0" borderId="20" xfId="12" applyFont="1" applyBorder="1" applyAlignment="1">
      <alignment horizontal="right" vertical="center" wrapText="1"/>
    </xf>
    <xf numFmtId="10" fontId="35" fillId="0" borderId="18" xfId="13" applyNumberFormat="1" applyFont="1" applyBorder="1" applyAlignment="1">
      <alignment horizontal="right" vertical="center" wrapText="1"/>
    </xf>
    <xf numFmtId="10" fontId="35" fillId="0" borderId="19" xfId="13" applyNumberFormat="1" applyFont="1" applyBorder="1" applyAlignment="1">
      <alignment horizontal="right" vertical="center" wrapText="1"/>
    </xf>
    <xf numFmtId="0" fontId="35" fillId="0" borderId="19" xfId="13" applyNumberFormat="1" applyFont="1" applyBorder="1" applyAlignment="1">
      <alignment horizontal="right" vertical="center" wrapText="1"/>
    </xf>
    <xf numFmtId="10" fontId="35" fillId="0" borderId="20" xfId="13" applyNumberFormat="1" applyFont="1" applyBorder="1" applyAlignment="1">
      <alignment horizontal="right" vertical="center" wrapText="1"/>
    </xf>
    <xf numFmtId="0" fontId="35" fillId="11" borderId="18" xfId="0" applyFont="1" applyFill="1" applyBorder="1" applyAlignment="1">
      <alignment horizontal="center" vertical="center" wrapText="1"/>
    </xf>
    <xf numFmtId="0" fontId="35" fillId="11" borderId="20" xfId="0" applyFont="1" applyFill="1" applyBorder="1" applyAlignment="1">
      <alignment horizontal="center" vertical="center" wrapText="1"/>
    </xf>
    <xf numFmtId="0" fontId="35" fillId="13" borderId="18" xfId="0" applyFont="1" applyFill="1" applyBorder="1" applyAlignment="1">
      <alignment horizontal="center" vertical="center" wrapText="1"/>
    </xf>
    <xf numFmtId="0" fontId="35" fillId="13" borderId="20" xfId="0" applyFont="1" applyFill="1" applyBorder="1" applyAlignment="1">
      <alignment horizontal="center" vertical="center" wrapText="1"/>
    </xf>
    <xf numFmtId="44" fontId="35" fillId="23" borderId="1" xfId="12" applyFont="1" applyFill="1" applyBorder="1" applyAlignment="1">
      <alignment horizontal="center" vertical="center" wrapText="1"/>
    </xf>
    <xf numFmtId="0" fontId="35" fillId="2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1" xfId="0" applyFont="1" applyFill="1" applyBorder="1" applyAlignment="1">
      <alignment horizontal="center" vertical="center"/>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44" fontId="35" fillId="0" borderId="18" xfId="12" applyFont="1" applyBorder="1" applyAlignment="1">
      <alignment horizontal="center" vertical="center" wrapText="1"/>
    </xf>
    <xf numFmtId="44" fontId="35" fillId="0" borderId="20" xfId="12" applyFont="1" applyBorder="1" applyAlignment="1">
      <alignment horizontal="center" vertical="center" wrapText="1"/>
    </xf>
    <xf numFmtId="0" fontId="36" fillId="2" borderId="2" xfId="0" applyFont="1" applyFill="1" applyBorder="1" applyAlignment="1">
      <alignment horizontal="center" vertical="center" wrapText="1"/>
    </xf>
    <xf numFmtId="10" fontId="35" fillId="0" borderId="18" xfId="13" applyNumberFormat="1" applyFont="1" applyBorder="1" applyAlignment="1">
      <alignment horizontal="center" vertical="center" wrapText="1"/>
    </xf>
    <xf numFmtId="10" fontId="35" fillId="0" borderId="20" xfId="13" applyNumberFormat="1" applyFont="1" applyBorder="1" applyAlignment="1">
      <alignment horizontal="center" vertical="center" wrapText="1"/>
    </xf>
    <xf numFmtId="44" fontId="35" fillId="0" borderId="1" xfId="12" applyFont="1" applyBorder="1" applyAlignment="1">
      <alignment horizontal="right" vertical="center" wrapText="1"/>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44" fontId="35" fillId="0" borderId="1" xfId="12" applyFont="1" applyBorder="1" applyAlignment="1">
      <alignment horizontal="center" vertical="center" wrapText="1"/>
    </xf>
    <xf numFmtId="10" fontId="35" fillId="0" borderId="1" xfId="13" applyNumberFormat="1" applyFont="1" applyBorder="1" applyAlignment="1">
      <alignment horizontal="center" vertical="center" wrapText="1"/>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3" xfId="0" applyFont="1" applyFill="1" applyBorder="1" applyAlignment="1">
      <alignment horizontal="center" vertical="center"/>
    </xf>
    <xf numFmtId="44" fontId="35" fillId="0" borderId="19" xfId="12" applyFont="1" applyBorder="1" applyAlignment="1">
      <alignment horizontal="center" vertical="center" wrapText="1"/>
    </xf>
    <xf numFmtId="10" fontId="35" fillId="0" borderId="19" xfId="13"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8" fillId="2" borderId="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40" fillId="2" borderId="3" xfId="0" applyFont="1" applyFill="1" applyBorder="1" applyAlignment="1">
      <alignment horizontal="center" vertical="center"/>
    </xf>
    <xf numFmtId="0" fontId="40" fillId="2" borderId="4"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4" xfId="0" applyFont="1"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9" fontId="0" fillId="10" borderId="18" xfId="12" applyNumberFormat="1" applyFont="1" applyFill="1" applyBorder="1" applyAlignment="1">
      <alignment horizontal="center" vertical="center" wrapText="1"/>
    </xf>
    <xf numFmtId="164" fontId="27" fillId="7" borderId="18" xfId="7" applyNumberFormat="1" applyFont="1" applyFill="1" applyBorder="1" applyAlignment="1">
      <alignment horizontal="center" vertical="center"/>
    </xf>
    <xf numFmtId="164" fontId="27" fillId="7" borderId="19" xfId="7" applyNumberFormat="1"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44" fontId="17" fillId="7" borderId="18"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7" borderId="20" xfId="12" applyFont="1" applyFill="1" applyBorder="1" applyAlignment="1">
      <alignment horizontal="center" vertical="center" wrapText="1"/>
    </xf>
    <xf numFmtId="10" fontId="17" fillId="7" borderId="18" xfId="0" applyNumberFormat="1" applyFont="1" applyFill="1" applyBorder="1" applyAlignment="1">
      <alignment horizontal="center" vertical="center" wrapText="1"/>
    </xf>
    <xf numFmtId="10" fontId="17" fillId="7" borderId="19" xfId="0" applyNumberFormat="1" applyFont="1" applyFill="1" applyBorder="1" applyAlignment="1">
      <alignment horizontal="center" vertical="center" wrapText="1"/>
    </xf>
    <xf numFmtId="10" fontId="17" fillId="7" borderId="20" xfId="0" applyNumberFormat="1" applyFont="1" applyFill="1" applyBorder="1" applyAlignment="1">
      <alignment horizontal="center" vertical="center" wrapText="1"/>
    </xf>
    <xf numFmtId="9" fontId="17" fillId="7" borderId="18" xfId="12" applyNumberFormat="1" applyFont="1" applyFill="1" applyBorder="1" applyAlignment="1">
      <alignment horizontal="center" vertical="center" wrapText="1"/>
    </xf>
    <xf numFmtId="43" fontId="27" fillId="11" borderId="18" xfId="7" applyFont="1" applyFill="1" applyBorder="1" applyAlignment="1">
      <alignment horizontal="center" vertical="center"/>
    </xf>
    <xf numFmtId="43" fontId="27" fillId="11" borderId="19" xfId="7" applyFont="1" applyFill="1" applyBorder="1" applyAlignment="1">
      <alignment horizontal="center" vertical="center"/>
    </xf>
    <xf numFmtId="43" fontId="27"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44" fontId="17" fillId="11" borderId="18" xfId="12" applyFont="1" applyFill="1" applyBorder="1" applyAlignment="1">
      <alignment horizontal="center" vertical="center" wrapText="1"/>
    </xf>
    <xf numFmtId="44" fontId="17" fillId="11" borderId="19" xfId="12" applyFont="1" applyFill="1" applyBorder="1" applyAlignment="1">
      <alignment horizontal="center" vertical="center" wrapText="1"/>
    </xf>
    <xf numFmtId="44" fontId="17" fillId="11" borderId="20" xfId="12" applyFont="1" applyFill="1" applyBorder="1" applyAlignment="1">
      <alignment horizontal="center" vertical="center" wrapText="1"/>
    </xf>
    <xf numFmtId="10" fontId="17" fillId="11" borderId="18" xfId="0" applyNumberFormat="1" applyFont="1" applyFill="1" applyBorder="1" applyAlignment="1">
      <alignment horizontal="center" vertical="center" wrapText="1"/>
    </xf>
    <xf numFmtId="10" fontId="17" fillId="11" borderId="19" xfId="0" applyNumberFormat="1" applyFont="1" applyFill="1" applyBorder="1" applyAlignment="1">
      <alignment horizontal="center" vertical="center" wrapText="1"/>
    </xf>
    <xf numFmtId="10" fontId="17" fillId="11" borderId="20" xfId="0" applyNumberFormat="1" applyFont="1" applyFill="1" applyBorder="1" applyAlignment="1">
      <alignment horizontal="center" vertical="center" wrapText="1"/>
    </xf>
    <xf numFmtId="10" fontId="17" fillId="12" borderId="18" xfId="0" applyNumberFormat="1"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7" fillId="12" borderId="20" xfId="0" applyFont="1" applyFill="1" applyBorder="1" applyAlignment="1">
      <alignment horizontal="center" vertical="center" wrapText="1"/>
    </xf>
    <xf numFmtId="44" fontId="17" fillId="12" borderId="18"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2" borderId="20" xfId="12" applyFont="1" applyFill="1" applyBorder="1" applyAlignment="1">
      <alignment horizontal="center" vertical="center" wrapText="1"/>
    </xf>
    <xf numFmtId="9" fontId="17" fillId="12" borderId="18" xfId="12" applyNumberFormat="1" applyFont="1" applyFill="1" applyBorder="1" applyAlignment="1">
      <alignment horizontal="center" vertical="center" wrapText="1"/>
    </xf>
    <xf numFmtId="9" fontId="17" fillId="11" borderId="18" xfId="12" applyNumberFormat="1" applyFont="1" applyFill="1" applyBorder="1" applyAlignment="1">
      <alignment horizontal="center" vertical="center" wrapText="1"/>
    </xf>
    <xf numFmtId="43" fontId="27" fillId="12" borderId="18" xfId="7" applyFont="1" applyFill="1" applyBorder="1" applyAlignment="1">
      <alignment horizontal="center" vertical="center"/>
    </xf>
    <xf numFmtId="43" fontId="27" fillId="12" borderId="19" xfId="7" applyFont="1" applyFill="1" applyBorder="1" applyAlignment="1">
      <alignment horizontal="center" vertical="center"/>
    </xf>
    <xf numFmtId="43" fontId="27" fillId="12" borderId="20" xfId="7" applyFont="1" applyFill="1" applyBorder="1" applyAlignment="1">
      <alignment horizontal="center" vertic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10" fontId="17" fillId="14" borderId="18" xfId="0" applyNumberFormat="1" applyFont="1" applyFill="1" applyBorder="1" applyAlignment="1">
      <alignment horizontal="center" vertical="center" wrapText="1"/>
    </xf>
    <xf numFmtId="10" fontId="17" fillId="14" borderId="19" xfId="0" applyNumberFormat="1" applyFont="1" applyFill="1" applyBorder="1" applyAlignment="1">
      <alignment horizontal="center" vertical="center" wrapText="1"/>
    </xf>
    <xf numFmtId="44" fontId="17" fillId="14" borderId="18"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9" fontId="17" fillId="14" borderId="18" xfId="12" applyNumberFormat="1" applyFont="1" applyFill="1" applyBorder="1" applyAlignment="1">
      <alignment horizontal="center" vertical="center" wrapText="1"/>
    </xf>
    <xf numFmtId="44" fontId="17" fillId="13" borderId="18"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3" borderId="20" xfId="12" applyFont="1" applyFill="1" applyBorder="1" applyAlignment="1">
      <alignment horizontal="center" vertical="center" wrapText="1"/>
    </xf>
    <xf numFmtId="9" fontId="17" fillId="13" borderId="18" xfId="12" applyNumberFormat="1" applyFont="1" applyFill="1" applyBorder="1" applyAlignment="1">
      <alignment horizontal="center" vertical="center" wrapText="1"/>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10" fontId="17" fillId="13" borderId="18" xfId="0" applyNumberFormat="1" applyFont="1" applyFill="1" applyBorder="1" applyAlignment="1">
      <alignment horizontal="center" vertical="center" wrapText="1"/>
    </xf>
    <xf numFmtId="10" fontId="17" fillId="13" borderId="19" xfId="0" applyNumberFormat="1" applyFont="1" applyFill="1" applyBorder="1" applyAlignment="1">
      <alignment horizontal="center" vertical="center" wrapText="1"/>
    </xf>
    <xf numFmtId="10" fontId="17" fillId="13" borderId="20" xfId="0" applyNumberFormat="1" applyFont="1" applyFill="1" applyBorder="1" applyAlignment="1">
      <alignment horizontal="center" vertical="center" wrapText="1"/>
    </xf>
    <xf numFmtId="10" fontId="17" fillId="16" borderId="18" xfId="0" applyNumberFormat="1" applyFont="1" applyFill="1" applyBorder="1" applyAlignment="1">
      <alignment horizontal="center" vertical="center" wrapText="1"/>
    </xf>
    <xf numFmtId="10" fontId="17" fillId="16" borderId="19" xfId="0" applyNumberFormat="1" applyFont="1" applyFill="1" applyBorder="1" applyAlignment="1">
      <alignment horizontal="center" vertical="center" wrapText="1"/>
    </xf>
    <xf numFmtId="10" fontId="17" fillId="16" borderId="20" xfId="0" applyNumberFormat="1" applyFont="1" applyFill="1" applyBorder="1" applyAlignment="1">
      <alignment horizontal="center" vertical="center" wrapText="1"/>
    </xf>
    <xf numFmtId="44" fontId="17" fillId="16" borderId="18"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44" fontId="17" fillId="16" borderId="20" xfId="12" applyFont="1" applyFill="1" applyBorder="1" applyAlignment="1">
      <alignment horizontal="center" vertical="center" wrapText="1"/>
    </xf>
    <xf numFmtId="10" fontId="17" fillId="16" borderId="18" xfId="13" applyNumberFormat="1" applyFont="1" applyFill="1" applyBorder="1" applyAlignment="1">
      <alignment horizontal="center" vertical="center" wrapText="1"/>
    </xf>
    <xf numFmtId="10" fontId="17" fillId="16" borderId="19" xfId="13" applyNumberFormat="1" applyFont="1" applyFill="1" applyBorder="1" applyAlignment="1">
      <alignment horizontal="center" vertical="center" wrapText="1"/>
    </xf>
    <xf numFmtId="10" fontId="17" fillId="16" borderId="20" xfId="13" applyNumberFormat="1" applyFont="1" applyFill="1" applyBorder="1" applyAlignment="1">
      <alignment horizontal="center" vertical="center" wrapText="1"/>
    </xf>
    <xf numFmtId="44" fontId="17" fillId="15" borderId="18"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5" borderId="20" xfId="12" applyFont="1" applyFill="1" applyBorder="1" applyAlignment="1">
      <alignment horizontal="center" vertical="center" wrapText="1"/>
    </xf>
    <xf numFmtId="9" fontId="17" fillId="15" borderId="18" xfId="12" applyNumberFormat="1" applyFont="1" applyFill="1" applyBorder="1" applyAlignment="1">
      <alignment horizontal="center" vertical="center" wrapText="1"/>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43" fontId="27" fillId="15" borderId="18" xfId="7" applyFont="1" applyFill="1" applyBorder="1" applyAlignment="1">
      <alignment horizontal="center" vertical="center"/>
    </xf>
    <xf numFmtId="43" fontId="27" fillId="15" borderId="19" xfId="7" applyFont="1" applyFill="1" applyBorder="1" applyAlignment="1">
      <alignment horizontal="center" vertical="center"/>
    </xf>
    <xf numFmtId="43" fontId="27"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17" fillId="15" borderId="18" xfId="0" applyNumberFormat="1"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17" fillId="15" borderId="20" xfId="0" applyFont="1" applyFill="1" applyBorder="1" applyAlignment="1">
      <alignment horizontal="center" vertical="center" wrapText="1"/>
    </xf>
    <xf numFmtId="44" fontId="17" fillId="18" borderId="18" xfId="12" applyFont="1" applyFill="1" applyBorder="1" applyAlignment="1">
      <alignment horizontal="center" vertical="center" wrapText="1"/>
    </xf>
    <xf numFmtId="44" fontId="17" fillId="18" borderId="20" xfId="12" applyFont="1" applyFill="1" applyBorder="1" applyAlignment="1">
      <alignment horizontal="center" vertical="center" wrapText="1"/>
    </xf>
    <xf numFmtId="9" fontId="17" fillId="18" borderId="18" xfId="13" applyFont="1" applyFill="1" applyBorder="1" applyAlignment="1">
      <alignment horizontal="center" vertical="center" wrapText="1"/>
    </xf>
    <xf numFmtId="9" fontId="17" fillId="18" borderId="20" xfId="13" applyFont="1" applyFill="1" applyBorder="1" applyAlignment="1">
      <alignment horizontal="center" vertical="center" wrapText="1"/>
    </xf>
    <xf numFmtId="9" fontId="17" fillId="18" borderId="18" xfId="12" applyNumberFormat="1" applyFont="1" applyFill="1" applyBorder="1" applyAlignment="1">
      <alignment horizontal="center" vertical="center" wrapText="1"/>
    </xf>
    <xf numFmtId="0" fontId="36" fillId="3" borderId="1" xfId="0" applyFont="1" applyFill="1" applyBorder="1" applyAlignment="1">
      <alignment horizontal="center"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44" fontId="17" fillId="17" borderId="18"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7" borderId="20" xfId="12" applyFont="1" applyFill="1" applyBorder="1" applyAlignment="1">
      <alignment horizontal="center" vertical="center" wrapText="1"/>
    </xf>
    <xf numFmtId="9" fontId="17" fillId="17" borderId="18" xfId="12" applyNumberFormat="1" applyFont="1" applyFill="1" applyBorder="1" applyAlignment="1">
      <alignment horizontal="center" vertical="center" wrapText="1"/>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10" fontId="17" fillId="18" borderId="18" xfId="0" applyNumberFormat="1" applyFont="1" applyFill="1" applyBorder="1" applyAlignment="1">
      <alignment horizontal="center" vertical="center" wrapText="1"/>
    </xf>
    <xf numFmtId="10" fontId="17" fillId="18" borderId="20" xfId="0" applyNumberFormat="1" applyFont="1"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10" fontId="17" fillId="17" borderId="18" xfId="0" applyNumberFormat="1" applyFont="1" applyFill="1" applyBorder="1" applyAlignment="1">
      <alignment horizontal="center" vertical="center" wrapText="1"/>
    </xf>
    <xf numFmtId="10" fontId="17" fillId="17" borderId="19" xfId="0" applyNumberFormat="1" applyFont="1" applyFill="1" applyBorder="1" applyAlignment="1">
      <alignment horizontal="center" vertical="center" wrapText="1"/>
    </xf>
    <xf numFmtId="10" fontId="17" fillId="17" borderId="20" xfId="0" applyNumberFormat="1"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10" fontId="7" fillId="3" borderId="1" xfId="13" applyNumberFormat="1" applyFont="1" applyFill="1" applyBorder="1" applyAlignment="1">
      <alignment horizontal="center" vertical="center" wrapText="1"/>
    </xf>
    <xf numFmtId="0" fontId="7" fillId="26" borderId="1" xfId="0" applyFont="1" applyFill="1" applyBorder="1" applyAlignment="1">
      <alignment horizontal="center" vertical="center" wrapText="1"/>
    </xf>
    <xf numFmtId="49" fontId="7" fillId="26" borderId="1" xfId="0" applyNumberFormat="1" applyFont="1" applyFill="1" applyBorder="1" applyAlignment="1">
      <alignment horizontal="center" vertical="center" wrapText="1"/>
    </xf>
    <xf numFmtId="1" fontId="7" fillId="26" borderId="1" xfId="0" applyNumberFormat="1" applyFont="1" applyFill="1" applyBorder="1" applyAlignment="1">
      <alignment horizontal="center" vertical="center"/>
    </xf>
    <xf numFmtId="0" fontId="27" fillId="26" borderId="1" xfId="0" applyFont="1" applyFill="1" applyBorder="1" applyAlignment="1">
      <alignment horizontal="center" vertical="center" wrapText="1"/>
    </xf>
    <xf numFmtId="0" fontId="7" fillId="26" borderId="1" xfId="7" applyNumberFormat="1" applyFont="1" applyFill="1" applyBorder="1" applyAlignment="1">
      <alignment horizontal="center" vertical="center" wrapText="1"/>
    </xf>
    <xf numFmtId="0" fontId="7" fillId="26" borderId="1" xfId="7" applyNumberFormat="1" applyFont="1" applyFill="1" applyBorder="1" applyAlignment="1">
      <alignment horizontal="center" vertical="center"/>
    </xf>
    <xf numFmtId="10" fontId="17" fillId="26" borderId="1" xfId="0" applyNumberFormat="1" applyFont="1" applyFill="1" applyBorder="1" applyAlignment="1">
      <alignment horizontal="center" vertical="center" wrapText="1"/>
    </xf>
    <xf numFmtId="0" fontId="0" fillId="26" borderId="1" xfId="0" applyFill="1" applyBorder="1" applyAlignment="1">
      <alignment horizontal="center" vertical="center"/>
    </xf>
    <xf numFmtId="0" fontId="0" fillId="26" borderId="1" xfId="0" applyFill="1" applyBorder="1" applyAlignment="1">
      <alignment horizontal="center" vertical="center" wrapText="1"/>
    </xf>
    <xf numFmtId="0" fontId="27" fillId="26" borderId="1" xfId="0" applyFont="1" applyFill="1" applyBorder="1" applyAlignment="1">
      <alignment horizontal="center" vertical="center"/>
    </xf>
    <xf numFmtId="14" fontId="0" fillId="26" borderId="1" xfId="0" applyNumberFormat="1" applyFill="1" applyBorder="1" applyAlignment="1">
      <alignment horizontal="center" vertical="center"/>
    </xf>
    <xf numFmtId="164" fontId="0" fillId="26" borderId="1" xfId="7" applyNumberFormat="1" applyFont="1" applyFill="1" applyBorder="1" applyAlignment="1">
      <alignment horizontal="center" vertical="center"/>
    </xf>
    <xf numFmtId="0" fontId="7" fillId="26" borderId="1" xfId="0" applyFont="1" applyFill="1" applyBorder="1" applyAlignment="1">
      <alignment horizontal="center" vertical="center"/>
    </xf>
    <xf numFmtId="43" fontId="7" fillId="26" borderId="1" xfId="7" applyFont="1" applyFill="1" applyBorder="1" applyAlignment="1">
      <alignment horizontal="center" vertical="center" wrapText="1"/>
    </xf>
    <xf numFmtId="0" fontId="0" fillId="26" borderId="0" xfId="0" applyFill="1" applyAlignment="1">
      <alignment horizontal="center" vertical="center"/>
    </xf>
    <xf numFmtId="9" fontId="42" fillId="3" borderId="1" xfId="0" applyNumberFormat="1" applyFont="1" applyFill="1" applyBorder="1" applyAlignment="1">
      <alignment horizontal="center" vertical="center"/>
    </xf>
    <xf numFmtId="10" fontId="0" fillId="3" borderId="1" xfId="0" applyNumberFormat="1" applyFill="1" applyBorder="1" applyAlignment="1">
      <alignment horizontal="center" vertical="center"/>
    </xf>
    <xf numFmtId="10" fontId="0" fillId="13" borderId="1" xfId="13" applyNumberFormat="1" applyFont="1" applyFill="1" applyBorder="1" applyAlignment="1">
      <alignment horizontal="center" vertical="center"/>
    </xf>
    <xf numFmtId="10" fontId="0" fillId="14" borderId="1" xfId="13" applyNumberFormat="1" applyFont="1" applyFill="1" applyBorder="1" applyAlignment="1">
      <alignment horizontal="center" vertical="center"/>
    </xf>
    <xf numFmtId="10" fontId="0" fillId="15" borderId="1" xfId="13" applyNumberFormat="1" applyFont="1" applyFill="1" applyBorder="1" applyAlignment="1">
      <alignment horizontal="center" vertical="center"/>
    </xf>
    <xf numFmtId="10" fontId="0" fillId="16" borderId="1" xfId="13" applyNumberFormat="1" applyFont="1" applyFill="1" applyBorder="1" applyAlignment="1">
      <alignment horizontal="center" vertical="center"/>
    </xf>
    <xf numFmtId="0" fontId="5" fillId="11"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7" fillId="3" borderId="1" xfId="7" applyNumberFormat="1" applyFont="1" applyFill="1" applyBorder="1" applyAlignment="1">
      <alignment horizontal="center" vertical="center" wrapText="1"/>
    </xf>
    <xf numFmtId="0" fontId="44" fillId="3" borderId="1" xfId="14" applyFill="1" applyBorder="1" applyAlignment="1">
      <alignment horizontal="center" vertical="center" wrapText="1"/>
    </xf>
    <xf numFmtId="0" fontId="44" fillId="10" borderId="1" xfId="14" applyFill="1" applyBorder="1" applyAlignment="1">
      <alignment horizontal="center" vertical="center" wrapText="1"/>
    </xf>
    <xf numFmtId="0" fontId="44" fillId="26" borderId="1" xfId="14" applyFill="1" applyBorder="1" applyAlignment="1">
      <alignment horizontal="center" vertical="center" wrapText="1"/>
    </xf>
    <xf numFmtId="0" fontId="44" fillId="7" borderId="1" xfId="14" applyFill="1" applyBorder="1" applyAlignment="1">
      <alignment horizontal="center" vertical="center" wrapText="1"/>
    </xf>
    <xf numFmtId="0" fontId="44" fillId="11" borderId="1" xfId="14" applyFill="1" applyBorder="1" applyAlignment="1">
      <alignment horizontal="center" vertical="center" wrapText="1"/>
    </xf>
    <xf numFmtId="0" fontId="44" fillId="12" borderId="1" xfId="14" applyFill="1" applyBorder="1" applyAlignment="1">
      <alignment horizontal="center" vertical="center" wrapText="1"/>
    </xf>
    <xf numFmtId="0" fontId="44" fillId="13" borderId="1" xfId="14" applyFill="1" applyBorder="1" applyAlignment="1">
      <alignment horizontal="center" vertical="center" wrapText="1"/>
    </xf>
    <xf numFmtId="0" fontId="44" fillId="14" borderId="1" xfId="14" applyFill="1" applyBorder="1" applyAlignment="1">
      <alignment horizontal="center" vertical="center" wrapText="1"/>
    </xf>
    <xf numFmtId="0" fontId="44" fillId="15" borderId="1" xfId="14" applyFill="1" applyBorder="1" applyAlignment="1">
      <alignment horizontal="center" vertical="center" wrapText="1"/>
    </xf>
    <xf numFmtId="0" fontId="44" fillId="16" borderId="1" xfId="14" applyFill="1" applyBorder="1" applyAlignment="1">
      <alignment horizontal="center" vertical="center" wrapText="1"/>
    </xf>
    <xf numFmtId="0" fontId="44" fillId="17" borderId="1" xfId="14" applyFill="1" applyBorder="1" applyAlignment="1">
      <alignment horizontal="center" vertical="center" wrapText="1"/>
    </xf>
    <xf numFmtId="0" fontId="44" fillId="18" borderId="1" xfId="14" applyFill="1" applyBorder="1" applyAlignment="1">
      <alignment horizontal="center" vertical="center" wrapText="1"/>
    </xf>
    <xf numFmtId="0" fontId="13" fillId="6" borderId="1" xfId="4" applyBorder="1" applyAlignment="1" applyProtection="1">
      <alignment vertical="center"/>
    </xf>
    <xf numFmtId="0" fontId="13" fillId="6" borderId="1" xfId="4" applyBorder="1" applyProtection="1">
      <alignment horizontal="center" vertical="center"/>
    </xf>
    <xf numFmtId="49" fontId="14" fillId="0" borderId="1" xfId="5" applyBorder="1" applyAlignment="1" applyProtection="1">
      <alignment vertical="center" wrapText="1"/>
    </xf>
    <xf numFmtId="3" fontId="14" fillId="0" borderId="1" xfId="6" applyBorder="1" applyAlignment="1" applyProtection="1">
      <alignment horizontal="center" vertical="center"/>
    </xf>
    <xf numFmtId="49" fontId="14" fillId="0" borderId="1" xfId="5" applyBorder="1" applyProtection="1">
      <alignment horizontal="left" vertical="center"/>
    </xf>
    <xf numFmtId="10" fontId="0" fillId="26" borderId="1" xfId="13" applyNumberFormat="1" applyFont="1" applyFill="1" applyBorder="1" applyAlignment="1">
      <alignment horizontal="center" vertical="center" wrapText="1"/>
    </xf>
    <xf numFmtId="0" fontId="7" fillId="15" borderId="0" xfId="0" applyFont="1" applyFill="1" applyAlignment="1">
      <alignment horizontal="center" vertical="center" wrapText="1"/>
    </xf>
    <xf numFmtId="0" fontId="7" fillId="20" borderId="1" xfId="0" applyFont="1" applyFill="1" applyBorder="1" applyAlignment="1">
      <alignment horizontal="center" vertical="center" wrapText="1"/>
    </xf>
    <xf numFmtId="0" fontId="5" fillId="18" borderId="18" xfId="0" applyFont="1" applyFill="1" applyBorder="1" applyAlignment="1">
      <alignment horizontal="center" vertical="center" wrapText="1"/>
    </xf>
    <xf numFmtId="44" fontId="17" fillId="14" borderId="1" xfId="12" applyFont="1" applyFill="1" applyBorder="1" applyAlignment="1">
      <alignment horizontal="center" vertical="center" wrapText="1"/>
    </xf>
    <xf numFmtId="10" fontId="17" fillId="14" borderId="1" xfId="13" applyNumberFormat="1" applyFont="1" applyFill="1" applyBorder="1" applyAlignment="1">
      <alignment horizontal="center" vertical="center" wrapText="1"/>
    </xf>
    <xf numFmtId="10" fontId="17" fillId="17" borderId="19" xfId="13" applyNumberFormat="1" applyFont="1" applyFill="1" applyBorder="1" applyAlignment="1">
      <alignment horizontal="center" vertical="center" wrapText="1"/>
    </xf>
    <xf numFmtId="10" fontId="0" fillId="0" borderId="1" xfId="13" applyNumberFormat="1" applyFont="1" applyBorder="1" applyAlignment="1">
      <alignment horizontal="center" vertical="center"/>
    </xf>
    <xf numFmtId="0" fontId="45" fillId="18" borderId="1" xfId="0" applyFont="1" applyFill="1" applyBorder="1" applyAlignment="1">
      <alignment horizontal="center" vertical="center"/>
    </xf>
    <xf numFmtId="44" fontId="45" fillId="0" borderId="1" xfId="0" applyNumberFormat="1" applyFont="1" applyBorder="1" applyAlignment="1">
      <alignment horizontal="center" vertical="center"/>
    </xf>
    <xf numFmtId="10" fontId="45" fillId="0" borderId="1" xfId="13" applyNumberFormat="1" applyFont="1" applyBorder="1" applyAlignment="1">
      <alignment horizontal="center" vertical="center"/>
    </xf>
  </cellXfs>
  <cellStyles count="15">
    <cellStyle name="BodyStyle" xfId="5" xr:uid="{00000000-0005-0000-0000-000000000000}"/>
    <cellStyle name="HeaderStyle" xfId="4" xr:uid="{00000000-0005-0000-0000-000001000000}"/>
    <cellStyle name="Hipervínculo" xfId="14" builtinId="8"/>
    <cellStyle name="Millares" xfId="7" builtinId="3"/>
    <cellStyle name="Millares 2" xfId="3" xr:uid="{00000000-0005-0000-0000-000003000000}"/>
    <cellStyle name="Millares 2 2" xfId="8" xr:uid="{901FAA7C-F1EC-4400-9061-651F89B1D9F1}"/>
    <cellStyle name="Moneda" xfId="12" builtinId="4"/>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7D297C64-800F-4994-AFE4-C6959243F2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4CFEB8CE-F2AE-4938-8C00-4082C020A0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4" name="Imagen 3">
          <a:extLst>
            <a:ext uri="{FF2B5EF4-FFF2-40B4-BE49-F238E27FC236}">
              <a16:creationId xmlns:a16="http://schemas.microsoft.com/office/drawing/2014/main" id="{34AC75B7-9417-4528-B660-845F8135B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5" name="Imagen 4">
          <a:extLst>
            <a:ext uri="{FF2B5EF4-FFF2-40B4-BE49-F238E27FC236}">
              <a16:creationId xmlns:a16="http://schemas.microsoft.com/office/drawing/2014/main" id="{899342A2-5E76-4BFD-902F-3E5326359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1027884</xdr:colOff>
      <xdr:row>0</xdr:row>
      <xdr:rowOff>0</xdr:rowOff>
    </xdr:from>
    <xdr:ext cx="1555295" cy="742141"/>
    <xdr:pic>
      <xdr:nvPicPr>
        <xdr:cNvPr id="2" name="Imagen 1">
          <a:extLst>
            <a:ext uri="{FF2B5EF4-FFF2-40B4-BE49-F238E27FC236}">
              <a16:creationId xmlns:a16="http://schemas.microsoft.com/office/drawing/2014/main" id="{9A3F2603-216D-4F11-992D-1034066DA4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7884" y="0"/>
          <a:ext cx="1555295" cy="7421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D3456163-26E6-48DF-8BD2-04835EE3C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998CE4AA-9599-4EA8-ACD1-82F78D74B0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7779139&amp;isFromPublicArea=True&amp;isModal=true&amp;asPopupView=true" TargetMode="External"/><Relationship Id="rId21" Type="http://schemas.openxmlformats.org/officeDocument/2006/relationships/hyperlink" Target="https://community.secop.gov.co/Public/Tendering/OpportunityDetail/Index?noticeUID=CO1.NTC.7720675&amp;isFromPublicArea=True&amp;isModal=true&amp;asPopupView=true" TargetMode="External"/><Relationship Id="rId42" Type="http://schemas.openxmlformats.org/officeDocument/2006/relationships/hyperlink" Target="https://community.secop.gov.co/Public/Tendering/OpportunityDetail/Index?noticeUID=CO1.NTC.7602809&amp;isFromPublicArea=True&amp;isModal=true&amp;asPopupView=true" TargetMode="External"/><Relationship Id="rId47" Type="http://schemas.openxmlformats.org/officeDocument/2006/relationships/hyperlink" Target="https://community.secop.gov.co/Public/Tendering/OpportunityDetail/Index?noticeUID=CO1.NTC.7423801&amp;isFromPublicArea=True&amp;isModal=true&amp;asPopupView=true" TargetMode="External"/><Relationship Id="rId63" Type="http://schemas.openxmlformats.org/officeDocument/2006/relationships/hyperlink" Target="https://community.secop.gov.co/Public/Tendering/OpportunityDetail/Index?noticeUID=CO1.NTC.7456808&amp;isFromPublicArea=True&amp;isModal=true&amp;asPopupView=true" TargetMode="External"/><Relationship Id="rId68" Type="http://schemas.openxmlformats.org/officeDocument/2006/relationships/hyperlink" Target="https://community.secop.gov.co/Public/Tendering/OpportunityDetail/Index?noticeUID=CO1.NTC.7629313&amp;isFromPublicArea=True&amp;isModal=true&amp;asPopupView=true" TargetMode="External"/><Relationship Id="rId16" Type="http://schemas.openxmlformats.org/officeDocument/2006/relationships/hyperlink" Target="https://community.secop.gov.co/Public/Tendering/OpportunityDetail/Index?noticeUID=CO1.NTC.7819911&amp;isFromPublicArea=True&amp;isModal=true&amp;asPopupView=true" TargetMode="External"/><Relationship Id="rId11" Type="http://schemas.openxmlformats.org/officeDocument/2006/relationships/hyperlink" Target="https://community.secop.gov.co/Public/Tendering/OpportunityDetail/Index?noticeUID=CO1.NTC.7911166&amp;isFromPublicArea=True&amp;isModal=true&amp;asPopupView=true" TargetMode="External"/><Relationship Id="rId24" Type="http://schemas.openxmlformats.org/officeDocument/2006/relationships/hyperlink" Target="https://community.secop.gov.co/Public/Tendering/OpportunityDetail/Index?noticeUID=CO1.NTC.7728964&amp;isFromPublicArea=True&amp;isModal=true&amp;asPopupView=true" TargetMode="External"/><Relationship Id="rId32" Type="http://schemas.openxmlformats.org/officeDocument/2006/relationships/hyperlink" Target="https://community.secop.gov.co/Public/Tendering/OpportunityDetail/Index?noticeUID=CO1.NTC.7834834&amp;isFromPublicArea=True&amp;isModal=true&amp;asPopupView=true" TargetMode="External"/><Relationship Id="rId37" Type="http://schemas.openxmlformats.org/officeDocument/2006/relationships/hyperlink" Target="https://community.secop.gov.co/Public/Tendering/OpportunityDetail/Index?noticeUID=CO1.NTC.7864819&amp;isFromPublicArea=True&amp;isModal=true&amp;asPopupView=true" TargetMode="External"/><Relationship Id="rId40" Type="http://schemas.openxmlformats.org/officeDocument/2006/relationships/hyperlink" Target="https://community.secop.gov.co/Public/Tendering/OpportunityDetail/Index?noticeUID=CO1.NTC.7936674&amp;isFromPublicArea=True&amp;isModal=true&amp;asPopupView=true" TargetMode="External"/><Relationship Id="rId45" Type="http://schemas.openxmlformats.org/officeDocument/2006/relationships/hyperlink" Target="https://community.secop.gov.co/Public/Tendering/OpportunityDetail/Index?noticeUID=CO1.NTC.7819911&amp;isFromPublicArea=True&amp;isModal=true&amp;asPopupView=true" TargetMode="External"/><Relationship Id="rId53" Type="http://schemas.openxmlformats.org/officeDocument/2006/relationships/hyperlink" Target="https://community.secop.gov.co/Public/Tendering/OpportunityDetail/Index?noticeUID=CO1.NTC.7439694&amp;isFromPublicArea=True&amp;isModal=true&amp;asPopupView=true" TargetMode="External"/><Relationship Id="rId58" Type="http://schemas.openxmlformats.org/officeDocument/2006/relationships/hyperlink" Target="https://community.secop.gov.co/Public/Tendering/OpportunityDetail/Index?noticeUID=CO1.NTC.7439136&amp;isFromPublicArea=True&amp;isModal=true&amp;asPopupView=true" TargetMode="External"/><Relationship Id="rId66" Type="http://schemas.openxmlformats.org/officeDocument/2006/relationships/hyperlink" Target="https://community.secop.gov.co/Public/Tendering/OpportunityDetail/Index?noticeUID=CO1.NTC.7470998&amp;isFromPublicArea=True&amp;isModal=true&amp;asPopupView=true" TargetMode="External"/><Relationship Id="rId74" Type="http://schemas.openxmlformats.org/officeDocument/2006/relationships/hyperlink" Target="https://community.secop.gov.co/Public/Tendering/OpportunityDetail/Index?noticeUID=CO1.NTC.7934320&amp;isFromPublicArea=True&amp;isModal=true&amp;asPopupView=true" TargetMode="External"/><Relationship Id="rId79" Type="http://schemas.openxmlformats.org/officeDocument/2006/relationships/comments" Target="../comments2.xml"/><Relationship Id="rId5" Type="http://schemas.openxmlformats.org/officeDocument/2006/relationships/hyperlink" Target="https://community.secop.gov.co/Public/Tendering/OpportunityDetail/Index?noticeUID=CO1.NTC.7837720&amp;isFromPublicArea=True&amp;isModal=true&amp;asPopupView=true" TargetMode="External"/><Relationship Id="rId61" Type="http://schemas.openxmlformats.org/officeDocument/2006/relationships/hyperlink" Target="https://community.secop.gov.co/Public/Tendering/OpportunityDetail/Index?noticeUID=CO1.NTC.7455516&amp;isFromPublicArea=True&amp;isModal=true&amp;asPopupView=true" TargetMode="External"/><Relationship Id="rId19" Type="http://schemas.openxmlformats.org/officeDocument/2006/relationships/hyperlink" Target="https://community.secop.gov.co/Public/Tendering/OpportunityDetail/Index?noticeUID=CO1.NTC.7569536&amp;isFromPublicArea=True&amp;isModal=true&amp;asPopupView=true" TargetMode="External"/><Relationship Id="rId14" Type="http://schemas.openxmlformats.org/officeDocument/2006/relationships/hyperlink" Target="https://community.secop.gov.co/Public/Tendering/OpportunityDetail/Index?noticeUID=CO1.NTC.7681685&amp;isFromPublicArea=True&amp;isModal=true&amp;asPopupView=true" TargetMode="External"/><Relationship Id="rId22" Type="http://schemas.openxmlformats.org/officeDocument/2006/relationships/hyperlink" Target="https://community.secop.gov.co/Public/Tendering/OpportunityDetail/Index?noticeUID=CO1.NTC.7720675&amp;isFromPublicArea=True&amp;isModal=true&amp;asPopupView=true" TargetMode="External"/><Relationship Id="rId27" Type="http://schemas.openxmlformats.org/officeDocument/2006/relationships/hyperlink" Target="https://community.secop.gov.co/Public/Tendering/OpportunityDetail/Index?noticeUID=CO1.NTC.7806231&amp;isFromPublicArea=True&amp;isModal=true&amp;asPopupView=true" TargetMode="External"/><Relationship Id="rId30" Type="http://schemas.openxmlformats.org/officeDocument/2006/relationships/hyperlink" Target="https://community.secop.gov.co/Public/Tendering/OpportunityDetail/Index?noticeUID=CO1.NTC.7856222&amp;isFromPublicArea=True&amp;isModal=true&amp;asPopupView=true" TargetMode="External"/><Relationship Id="rId35" Type="http://schemas.openxmlformats.org/officeDocument/2006/relationships/hyperlink" Target="https://community.secop.gov.co/Public/Tendering/OpportunityDetail/Index?noticeUID=CO1.NTC.7744533&amp;isFromPublicArea=True&amp;isModal=true&amp;asPopupView=true" TargetMode="External"/><Relationship Id="rId43" Type="http://schemas.openxmlformats.org/officeDocument/2006/relationships/hyperlink" Target="https://community.secop.gov.co/Public/Tendering/OpportunityDetail/Index?noticeUID=CO1.NTC.7765391&amp;isFromPublicArea=True&amp;isModal=true&amp;asPopupView=true" TargetMode="External"/><Relationship Id="rId48" Type="http://schemas.openxmlformats.org/officeDocument/2006/relationships/hyperlink" Target="https://community.secop.gov.co/Public/Tendering/OpportunityDetail/Index?noticeUID=CO1.NTC.7429755&amp;isFromPublicArea=True&amp;isModal=true&amp;asPopupView=true" TargetMode="External"/><Relationship Id="rId56" Type="http://schemas.openxmlformats.org/officeDocument/2006/relationships/hyperlink" Target="https://community.secop.gov.co/Public/Tendering/OpportunityDetail/Index?noticeUID=CO1.NTC.7455244&amp;isFromPublicArea=True&amp;isModal=true&amp;asPopupView=true" TargetMode="External"/><Relationship Id="rId64" Type="http://schemas.openxmlformats.org/officeDocument/2006/relationships/hyperlink" Target="https://community.secop.gov.co/Public/Tendering/OpportunityDetail/Index?noticeUID=CO1.NTC.7456846&amp;isFromPublicArea=True&amp;isModal=true&amp;asPopupView=true" TargetMode="External"/><Relationship Id="rId69" Type="http://schemas.openxmlformats.org/officeDocument/2006/relationships/hyperlink" Target="https://community.secop.gov.co/Public/Tendering/OpportunityDetail/Index?noticeUID=CO1.NTC.7629313&amp;isFromPublicArea=True&amp;isModal=true&amp;asPopupView=true" TargetMode="External"/><Relationship Id="rId77" Type="http://schemas.openxmlformats.org/officeDocument/2006/relationships/drawing" Target="../drawings/drawing3.xml"/><Relationship Id="rId8" Type="http://schemas.openxmlformats.org/officeDocument/2006/relationships/hyperlink" Target="https://community.secop.gov.co/Public/Tendering/OpportunityDetail/Index?noticeUID=CO1.NTC.7771839&amp;isFromPublicArea=True&amp;isModal=true&amp;asPopupView=true" TargetMode="External"/><Relationship Id="rId51" Type="http://schemas.openxmlformats.org/officeDocument/2006/relationships/hyperlink" Target="https://community.secop.gov.co/Public/Tendering/OpportunityDetail/Index?noticeUID=CO1.NTC.7433131&amp;isFromPublicArea=True&amp;isModal=true&amp;asPopupView=true" TargetMode="External"/><Relationship Id="rId72" Type="http://schemas.openxmlformats.org/officeDocument/2006/relationships/hyperlink" Target="https://community.secop.gov.co/Public/Tendering/OpportunityDetail/Index?noticeUID=CO1.NTC.7934320&amp;isFromPublicArea=True&amp;isModal=true&amp;asPopupView=true" TargetMode="External"/><Relationship Id="rId3" Type="http://schemas.openxmlformats.org/officeDocument/2006/relationships/hyperlink" Target="https://community.secop.gov.co/Public/Tendering/OpportunityDetail/Index?noticeUID=CO1.NTC.7572789&amp;isFromPublicArea=True&amp;isModal=true&amp;asPopupView=true" TargetMode="External"/><Relationship Id="rId12" Type="http://schemas.openxmlformats.org/officeDocument/2006/relationships/hyperlink" Target="https://community.secop.gov.co/Public/Tendering/OpportunityDetail/Index?noticeUID=CO1.NTC.8011822&amp;isFromPublicArea=True&amp;isModal=true&amp;asPopupView=true" TargetMode="External"/><Relationship Id="rId17" Type="http://schemas.openxmlformats.org/officeDocument/2006/relationships/hyperlink" Target="https://community.secop.gov.co/Public/Tendering/OpportunityDetail/Index?noticeUID=CO1.NTC.7896836&amp;isFromPublicArea=True&amp;isModal=true&amp;asPopupView=true" TargetMode="External"/><Relationship Id="rId25" Type="http://schemas.openxmlformats.org/officeDocument/2006/relationships/hyperlink" Target="https://community.secop.gov.co/Public/Tendering/OpportunityDetail/Index?noticeUID=CO1.NTC.7854563&amp;isFromPublicArea=True&amp;isModal=true&amp;asPopupView=true" TargetMode="External"/><Relationship Id="rId33" Type="http://schemas.openxmlformats.org/officeDocument/2006/relationships/hyperlink" Target="https://community.secop.gov.co/Public/Tendering/OpportunityDetail/Index?noticeUID=CO1.NTC.7779256&amp;isFromPublicArea=True&amp;isModal=true&amp;asPopupView=true" TargetMode="External"/><Relationship Id="rId38" Type="http://schemas.openxmlformats.org/officeDocument/2006/relationships/hyperlink" Target="https://community.secop.gov.co/Public/Tendering/OpportunityDetail/Index?noticeUID=CO1.NTC.7854412&amp;isFromPublicArea=True&amp;isModal=true&amp;asPopupView=true" TargetMode="External"/><Relationship Id="rId46" Type="http://schemas.openxmlformats.org/officeDocument/2006/relationships/hyperlink" Target="https://community.secop.gov.co/Public/Tendering/OpportunityDetail/Index?noticeUID=CO1.NTC.7834124&amp;isFromPublicArea=True&amp;isModal=true&amp;asPopupView=true" TargetMode="External"/><Relationship Id="rId59" Type="http://schemas.openxmlformats.org/officeDocument/2006/relationships/hyperlink" Target="https://community.secop.gov.co/Public/Tendering/OpportunityDetail/Index?noticeUID=CO1.NTC.7439601&amp;isFromPublicArea=True&amp;isModal=true&amp;asPopupView=true" TargetMode="External"/><Relationship Id="rId67" Type="http://schemas.openxmlformats.org/officeDocument/2006/relationships/hyperlink" Target="https://community.secop.gov.co/Public/Tendering/OpportunityDetail/Index?noticeUID=CO1.NTC.7629313&amp;isFromPublicArea=True&amp;isModal=true&amp;asPopupView=true" TargetMode="External"/><Relationship Id="rId20" Type="http://schemas.openxmlformats.org/officeDocument/2006/relationships/hyperlink" Target="https://community.secop.gov.co/Public/Tendering/OpportunityDetail/Index?noticeUID=CO1.NTC.7569689&amp;isFromPublicArea=True&amp;isModal=true&amp;asPopupView=true" TargetMode="External"/><Relationship Id="rId41" Type="http://schemas.openxmlformats.org/officeDocument/2006/relationships/hyperlink" Target="https://community.secop.gov.co/Public/Tendering/OpportunityDetail/Index?noticeUID=CO1.NTC.7934320&amp;isFromPublicArea=True&amp;isModal=true&amp;asPopupView=true" TargetMode="External"/><Relationship Id="rId54" Type="http://schemas.openxmlformats.org/officeDocument/2006/relationships/hyperlink" Target="https://community.secop.gov.co/Public/Tendering/OpportunityDetail/Index?noticeUID=CO1.NTC.7454765&amp;isFromPublicArea=True&amp;isModal=true&amp;asPopupView=true" TargetMode="External"/><Relationship Id="rId62" Type="http://schemas.openxmlformats.org/officeDocument/2006/relationships/hyperlink" Target="https://community.secop.gov.co/Public/Tendering/OpportunityDetail/Index?noticeUID=CO1.NTC.7455662&amp;isFromPublicArea=True&amp;isModal=true&amp;asPopupView=true" TargetMode="External"/><Relationship Id="rId70" Type="http://schemas.openxmlformats.org/officeDocument/2006/relationships/hyperlink" Target="https://community.secop.gov.co/Public/Tendering/OpportunityDetail/Index?noticeUID=CO1.NTC.7629313&amp;isFromPublicArea=True&amp;isModal=true&amp;asPopupView=true" TargetMode="External"/><Relationship Id="rId75" Type="http://schemas.openxmlformats.org/officeDocument/2006/relationships/hyperlink" Target="https://community.secop.gov.co/Public/Tendering/OpportunityDetail/Index?noticeUID=CO1.NTC.7934320&amp;isFromPublicArea=True&amp;isModal=true&amp;asPopupView=true" TargetMode="External"/><Relationship Id="rId1" Type="http://schemas.openxmlformats.org/officeDocument/2006/relationships/hyperlink" Target="https://community.secop.gov.co/Public/Tendering/OpportunityDetail/Index?noticeUID=CO1.NTC.7595948&amp;isFromPublicArea=True&amp;isModal=true&amp;asPopupView=true" TargetMode="External"/><Relationship Id="rId6" Type="http://schemas.openxmlformats.org/officeDocument/2006/relationships/hyperlink" Target="https://community.secop.gov.co/Public/Tendering/OpportunityDetail/Index?noticeUID=CO1.NTC.7677913&amp;isFromPublicArea=True&amp;isModal=true&amp;asPopupView=true" TargetMode="External"/><Relationship Id="rId15" Type="http://schemas.openxmlformats.org/officeDocument/2006/relationships/hyperlink" Target="https://community.secop.gov.co/Public/Tendering/OpportunityDetail/Index?noticeUID=CO1.NTC.7415554&amp;isFromPublicArea=True&amp;isModal=true&amp;asPopupView=true" TargetMode="External"/><Relationship Id="rId23" Type="http://schemas.openxmlformats.org/officeDocument/2006/relationships/hyperlink" Target="https://community.secop.gov.co/Public/Tendering/OpportunityDetail/Index?noticeUID=CO1.NTC.7602955&amp;isFromPublicArea=True&amp;isModal=true&amp;asPopupView=true" TargetMode="External"/><Relationship Id="rId28" Type="http://schemas.openxmlformats.org/officeDocument/2006/relationships/hyperlink" Target="https://community.secop.gov.co/Public/Tendering/OpportunityDetail/Index?noticeUID=CO1.NTC.7829976&amp;isFromPublicArea=True&amp;isModal=true&amp;asPopupView=true" TargetMode="External"/><Relationship Id="rId36" Type="http://schemas.openxmlformats.org/officeDocument/2006/relationships/hyperlink" Target="https://community.secop.gov.co/Public/Tendering/OpportunityDetail/Index?noticeUID=CO1.NTC.7754226&amp;isFromPublicArea=True&amp;isModal=true&amp;asPopupView=true" TargetMode="External"/><Relationship Id="rId49" Type="http://schemas.openxmlformats.org/officeDocument/2006/relationships/hyperlink" Target="https://community.secop.gov.co/Public/Tendering/OpportunityDetail/Index?noticeUID=CO1.NTC.8086171&amp;isFromPublicArea=True&amp;isModal=true&amp;asPopupView=true" TargetMode="External"/><Relationship Id="rId57" Type="http://schemas.openxmlformats.org/officeDocument/2006/relationships/hyperlink" Target="https://community.secop.gov.co/Public/Tendering/OpportunityDetail/Index?noticeUID=CO1.NTC.8086171&amp;isFromPublicArea=True&amp;isModal=true&amp;asPopupView=true" TargetMode="External"/><Relationship Id="rId10" Type="http://schemas.openxmlformats.org/officeDocument/2006/relationships/hyperlink" Target="https://community.secop.gov.co/Public/Tendering/OpportunityDetail/Index?noticeUID=CO1.NTC.7778370&amp;isFromPublicArea=True&amp;isModal=true&amp;asPopupView=true" TargetMode="External"/><Relationship Id="rId31" Type="http://schemas.openxmlformats.org/officeDocument/2006/relationships/hyperlink" Target="https://community.secop.gov.co/Public/Tendering/OpportunityDetail/Index?noticeUID=CO1.NTC.7714588&amp;isFromPublicArea=True&amp;isModal=true&amp;asPopupView=true" TargetMode="External"/><Relationship Id="rId44" Type="http://schemas.openxmlformats.org/officeDocument/2006/relationships/hyperlink" Target="https://community.secop.gov.co/Public/Tendering/OpportunityDetail/Index?noticeUID=CO1.NTC.7765569&amp;isFromPublicArea=True&amp;isModal=true&amp;asPopupView=true" TargetMode="External"/><Relationship Id="rId52" Type="http://schemas.openxmlformats.org/officeDocument/2006/relationships/hyperlink" Target="https://community.secop.gov.co/Public/Tendering/OpportunityDetail/Index?noticeUID=CO1.NTC.8086171&amp;isFromPublicArea=True&amp;isModal=true&amp;asPopupView=true" TargetMode="External"/><Relationship Id="rId60" Type="http://schemas.openxmlformats.org/officeDocument/2006/relationships/hyperlink" Target="https://community.secop.gov.co/Public/Tendering/OpportunityDetail/Index?noticeUID=CO1.NTC.8086171&amp;isFromPublicArea=True&amp;isModal=true&amp;asPopupView=true" TargetMode="External"/><Relationship Id="rId65" Type="http://schemas.openxmlformats.org/officeDocument/2006/relationships/hyperlink" Target="https://community.secop.gov.co/Public/Tendering/OpportunityDetail/Index?noticeUID=CO1.NTC.7861037&amp;isFromPublicArea=True&amp;isModal=true&amp;asPopupView=true" TargetMode="External"/><Relationship Id="rId73" Type="http://schemas.openxmlformats.org/officeDocument/2006/relationships/hyperlink" Target="https://community.secop.gov.co/Public/Tendering/OpportunityDetail/Index?noticeUID=CO1.NTC.7934320&amp;isFromPublicArea=True&amp;isModal=true&amp;asPopupView=true" TargetMode="External"/><Relationship Id="rId78" Type="http://schemas.openxmlformats.org/officeDocument/2006/relationships/vmlDrawing" Target="../drawings/vmlDrawing2.vml"/><Relationship Id="rId4" Type="http://schemas.openxmlformats.org/officeDocument/2006/relationships/hyperlink" Target="https://community.secop.gov.co/Public/Tendering/OpportunityDetail/Index?noticeUID=CO1.NTC.7907791&amp;isFromPublicArea=True&amp;isModal=true&amp;asPopupView=true" TargetMode="External"/><Relationship Id="rId9" Type="http://schemas.openxmlformats.org/officeDocument/2006/relationships/hyperlink" Target="https://community.secop.gov.co/Public/Tendering/OpportunityDetail/Index?noticeUID=CO1.NTC.7905866&amp;isFromPublicArea=True&amp;isModal=true&amp;asPopupView=true" TargetMode="External"/><Relationship Id="rId13" Type="http://schemas.openxmlformats.org/officeDocument/2006/relationships/hyperlink" Target="https://community.secop.gov.co/Public/Tendering/OpportunityDetail/Index?noticeUID=CO1.NTC.8011810&amp;isFromPublicArea=True&amp;isModal=true&amp;asPopupView=true" TargetMode="External"/><Relationship Id="rId18" Type="http://schemas.openxmlformats.org/officeDocument/2006/relationships/hyperlink" Target="https://community.secop.gov.co/Public/Tendering/OpportunityDetail/Index?noticeUID=CO1.NTC.8045446&amp;isFromPublicArea=True&amp;isModal=true&amp;asPopupView=true" TargetMode="External"/><Relationship Id="rId39" Type="http://schemas.openxmlformats.org/officeDocument/2006/relationships/hyperlink" Target="https://community.secop.gov.co/Public/Tendering/OpportunityDetail/Index?noticeUID=CO1.NTC.7826289&amp;isFromPublicArea=True&amp;isModal=true&amp;asPopupView=true" TargetMode="External"/><Relationship Id="rId34" Type="http://schemas.openxmlformats.org/officeDocument/2006/relationships/hyperlink" Target="https://community.secop.gov.co/Public/Tendering/OpportunityDetail/Index?noticeUID=CO1.NTC.7763138&amp;isFromPublicArea=True&amp;isModal=true&amp;asPopupView=true" TargetMode="External"/><Relationship Id="rId50" Type="http://schemas.openxmlformats.org/officeDocument/2006/relationships/hyperlink" Target="https://community.secop.gov.co/Public/Tendering/OpportunityDetail/Index?noticeUID=CO1.NTC.7432495&amp;isFromPublicArea=True&amp;isModal=true&amp;asPopupView=true" TargetMode="External"/><Relationship Id="rId55" Type="http://schemas.openxmlformats.org/officeDocument/2006/relationships/hyperlink" Target="https://community.secop.gov.co/Public/Tendering/OpportunityDetail/Index?noticeUID=CO1.NTC.7455014&amp;isFromPublicArea=True&amp;isModal=true&amp;asPopupView=true" TargetMode="External"/><Relationship Id="rId76" Type="http://schemas.openxmlformats.org/officeDocument/2006/relationships/hyperlink" Target="https://community.secop.gov.co/Public/Tendering/OpportunityDetail/Index?noticeUID=CO1.NTC.7934320&amp;isFromPublicArea=True&amp;isModal=true&amp;asPopupView=true" TargetMode="External"/><Relationship Id="rId7" Type="http://schemas.openxmlformats.org/officeDocument/2006/relationships/hyperlink" Target="https://community.secop.gov.co/Public/Tendering/OpportunityDetail/Index?noticeUID=CO1.NTC.7758767&amp;isFromPublicArea=True&amp;isModal=true&amp;asPopupView=true" TargetMode="External"/><Relationship Id="rId71" Type="http://schemas.openxmlformats.org/officeDocument/2006/relationships/hyperlink" Target="https://community.secop.gov.co/Public/Tendering/OpportunityDetail/Index?noticeUID=CO1.NTC.7629313&amp;isFromPublicArea=True&amp;isModal=true&amp;asPopupView=true" TargetMode="External"/><Relationship Id="rId2" Type="http://schemas.openxmlformats.org/officeDocument/2006/relationships/hyperlink" Target="https://community.secop.gov.co/Public/Tendering/OpportunityDetail/Index?noticeUID=CO1.NTC.7599354&amp;isFromPublicArea=True&amp;isModal=true&amp;asPopupView=true" TargetMode="External"/><Relationship Id="rId29" Type="http://schemas.openxmlformats.org/officeDocument/2006/relationships/hyperlink" Target="https://community.secop.gov.co/Public/Tendering/OpportunityDetail/Index?noticeUID=CO1.NTC.7834124&amp;isFromPublicArea=True&amp;isModal=true&amp;asPopupView=tru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984375" defaultRowHeight="15"/>
  <cols>
    <col min="1" max="1" width="34.09765625" style="16" customWidth="1"/>
    <col min="2" max="2" width="10.8984375" style="8"/>
    <col min="3" max="3" width="28.296875" style="8" customWidth="1"/>
    <col min="4" max="4" width="21.296875" style="8" customWidth="1"/>
    <col min="5" max="5" width="19.296875" style="8" customWidth="1"/>
    <col min="6" max="6" width="27.296875" style="8" customWidth="1"/>
    <col min="7" max="7" width="17.296875" style="8" customWidth="1"/>
    <col min="8" max="8" width="27.296875" style="8" customWidth="1"/>
    <col min="9" max="9" width="15.296875" style="8" customWidth="1"/>
    <col min="10" max="10" width="17.8984375" style="8" customWidth="1"/>
    <col min="11" max="11" width="19.296875" style="8" customWidth="1"/>
    <col min="12" max="12" width="25.296875" style="8" customWidth="1"/>
    <col min="13" max="13" width="20.69921875" style="8" customWidth="1"/>
    <col min="14" max="15" width="10.8984375" style="8"/>
    <col min="16" max="16" width="16.69921875" style="8" customWidth="1"/>
    <col min="17" max="17" width="20.296875" style="8" customWidth="1"/>
    <col min="18" max="18" width="18.69921875" style="8" customWidth="1"/>
    <col min="19" max="19" width="22.8984375" style="8" customWidth="1"/>
    <col min="20" max="20" width="22.09765625" style="8" customWidth="1"/>
    <col min="21" max="21" width="25.296875" style="8" customWidth="1"/>
    <col min="22" max="22" width="21.09765625" style="8" customWidth="1"/>
    <col min="23" max="23" width="19.09765625" style="8" customWidth="1"/>
    <col min="24" max="24" width="17.296875" style="8" customWidth="1"/>
    <col min="25" max="26" width="16.296875" style="8" customWidth="1"/>
    <col min="27" max="27" width="28.69921875" style="8" customWidth="1"/>
    <col min="28" max="28" width="19.296875" style="8" customWidth="1"/>
    <col min="29" max="29" width="21.09765625" style="8" customWidth="1"/>
    <col min="30" max="30" width="21.8984375" style="8" customWidth="1"/>
    <col min="31" max="31" width="25.296875" style="8" customWidth="1"/>
    <col min="32" max="32" width="22.296875" style="8" customWidth="1"/>
    <col min="33" max="33" width="29.69921875" style="8" customWidth="1"/>
    <col min="34" max="34" width="18.69921875" style="8" customWidth="1"/>
    <col min="35" max="35" width="18.296875" style="8" customWidth="1"/>
    <col min="36" max="36" width="22.296875" style="8" customWidth="1"/>
    <col min="37" max="16384" width="10.8984375" style="8"/>
  </cols>
  <sheetData>
    <row r="1" spans="1:50" ht="54.75" customHeight="1">
      <c r="A1" s="464" t="s">
        <v>137</v>
      </c>
      <c r="B1" s="464"/>
      <c r="C1" s="464"/>
      <c r="D1" s="464"/>
      <c r="E1" s="464"/>
      <c r="F1" s="464"/>
      <c r="G1" s="464"/>
      <c r="H1" s="464"/>
    </row>
    <row r="2" spans="1:50" ht="33" customHeight="1">
      <c r="A2" s="447" t="s">
        <v>156</v>
      </c>
      <c r="B2" s="447"/>
      <c r="C2" s="447"/>
      <c r="D2" s="447"/>
      <c r="E2" s="447"/>
      <c r="F2" s="447"/>
      <c r="G2" s="447"/>
      <c r="H2" s="447"/>
      <c r="I2" s="9"/>
      <c r="J2" s="9"/>
      <c r="K2" s="9"/>
      <c r="L2" s="9"/>
      <c r="M2" s="9"/>
      <c r="N2" s="9"/>
      <c r="O2" s="9"/>
      <c r="P2" s="9"/>
      <c r="Q2" s="9"/>
      <c r="R2" s="9"/>
      <c r="S2" s="9"/>
      <c r="T2" s="9"/>
      <c r="U2" s="9"/>
      <c r="V2" s="9"/>
      <c r="W2" s="9"/>
      <c r="X2" s="9"/>
      <c r="Y2" s="9"/>
      <c r="Z2" s="9"/>
      <c r="AA2" s="10"/>
      <c r="AB2" s="10"/>
      <c r="AC2" s="10"/>
      <c r="AD2" s="10"/>
      <c r="AE2" s="10"/>
      <c r="AF2" s="10"/>
      <c r="AG2" s="11"/>
      <c r="AH2" s="11"/>
      <c r="AI2" s="11"/>
      <c r="AJ2" s="11"/>
      <c r="AK2" s="11"/>
      <c r="AL2" s="11"/>
      <c r="AM2" s="11"/>
      <c r="AN2" s="11"/>
      <c r="AO2" s="11"/>
      <c r="AP2" s="11"/>
      <c r="AQ2" s="9"/>
      <c r="AR2" s="9"/>
      <c r="AS2" s="9"/>
      <c r="AT2" s="9"/>
      <c r="AU2" s="9"/>
      <c r="AV2" s="9"/>
      <c r="AW2" s="9"/>
      <c r="AX2" s="9"/>
    </row>
    <row r="3" spans="1:50" ht="48" customHeight="1">
      <c r="A3" s="12" t="s">
        <v>71</v>
      </c>
      <c r="B3" s="443" t="s">
        <v>84</v>
      </c>
      <c r="C3" s="443"/>
      <c r="D3" s="443"/>
      <c r="E3" s="443"/>
      <c r="F3" s="443"/>
      <c r="G3" s="443"/>
      <c r="H3" s="443"/>
    </row>
    <row r="4" spans="1:50" ht="48" customHeight="1">
      <c r="A4" s="12" t="s">
        <v>143</v>
      </c>
      <c r="B4" s="436" t="s">
        <v>162</v>
      </c>
      <c r="C4" s="437"/>
      <c r="D4" s="437"/>
      <c r="E4" s="437"/>
      <c r="F4" s="437"/>
      <c r="G4" s="437"/>
      <c r="H4" s="438"/>
    </row>
    <row r="5" spans="1:50" ht="31.5" customHeight="1">
      <c r="A5" s="12" t="s">
        <v>161</v>
      </c>
      <c r="B5" s="443" t="s">
        <v>85</v>
      </c>
      <c r="C5" s="443"/>
      <c r="D5" s="443"/>
      <c r="E5" s="443"/>
      <c r="F5" s="443"/>
      <c r="G5" s="443"/>
      <c r="H5" s="443"/>
    </row>
    <row r="6" spans="1:50" ht="40.5" customHeight="1">
      <c r="A6" s="12" t="s">
        <v>59</v>
      </c>
      <c r="B6" s="436" t="s">
        <v>86</v>
      </c>
      <c r="C6" s="437"/>
      <c r="D6" s="437"/>
      <c r="E6" s="437"/>
      <c r="F6" s="437"/>
      <c r="G6" s="437"/>
      <c r="H6" s="438"/>
    </row>
    <row r="7" spans="1:50" ht="41.1" customHeight="1">
      <c r="A7" s="12" t="s">
        <v>77</v>
      </c>
      <c r="B7" s="443" t="s">
        <v>87</v>
      </c>
      <c r="C7" s="443"/>
      <c r="D7" s="443"/>
      <c r="E7" s="443"/>
      <c r="F7" s="443"/>
      <c r="G7" s="443"/>
      <c r="H7" s="443"/>
    </row>
    <row r="8" spans="1:50" ht="48.9" customHeight="1">
      <c r="A8" s="12" t="s">
        <v>32</v>
      </c>
      <c r="B8" s="443" t="s">
        <v>168</v>
      </c>
      <c r="C8" s="443"/>
      <c r="D8" s="443"/>
      <c r="E8" s="443"/>
      <c r="F8" s="443"/>
      <c r="G8" s="443"/>
      <c r="H8" s="443"/>
    </row>
    <row r="9" spans="1:50" ht="48.9" customHeight="1">
      <c r="A9" s="12" t="s">
        <v>169</v>
      </c>
      <c r="B9" s="436" t="s">
        <v>170</v>
      </c>
      <c r="C9" s="437"/>
      <c r="D9" s="437"/>
      <c r="E9" s="437"/>
      <c r="F9" s="437"/>
      <c r="G9" s="437"/>
      <c r="H9" s="438"/>
    </row>
    <row r="10" spans="1:50" ht="30">
      <c r="A10" s="12" t="s">
        <v>33</v>
      </c>
      <c r="B10" s="443" t="s">
        <v>88</v>
      </c>
      <c r="C10" s="443"/>
      <c r="D10" s="443"/>
      <c r="E10" s="443"/>
      <c r="F10" s="443"/>
      <c r="G10" s="443"/>
      <c r="H10" s="443"/>
    </row>
    <row r="11" spans="1:50" ht="30">
      <c r="A11" s="12" t="s">
        <v>7</v>
      </c>
      <c r="B11" s="443" t="s">
        <v>89</v>
      </c>
      <c r="C11" s="443"/>
      <c r="D11" s="443"/>
      <c r="E11" s="443"/>
      <c r="F11" s="443"/>
      <c r="G11" s="443"/>
      <c r="H11" s="443"/>
    </row>
    <row r="12" spans="1:50" ht="33.9" customHeight="1">
      <c r="A12" s="12" t="s">
        <v>60</v>
      </c>
      <c r="B12" s="443" t="s">
        <v>90</v>
      </c>
      <c r="C12" s="443"/>
      <c r="D12" s="443"/>
      <c r="E12" s="443"/>
      <c r="F12" s="443"/>
      <c r="G12" s="443"/>
      <c r="H12" s="443"/>
    </row>
    <row r="13" spans="1:50" ht="30">
      <c r="A13" s="12" t="s">
        <v>28</v>
      </c>
      <c r="B13" s="443" t="s">
        <v>91</v>
      </c>
      <c r="C13" s="443"/>
      <c r="D13" s="443"/>
      <c r="E13" s="443"/>
      <c r="F13" s="443"/>
      <c r="G13" s="443"/>
      <c r="H13" s="443"/>
    </row>
    <row r="14" spans="1:50" ht="30">
      <c r="A14" s="12" t="s">
        <v>81</v>
      </c>
      <c r="B14" s="443" t="s">
        <v>92</v>
      </c>
      <c r="C14" s="443"/>
      <c r="D14" s="443"/>
      <c r="E14" s="443"/>
      <c r="F14" s="443"/>
      <c r="G14" s="443"/>
      <c r="H14" s="443"/>
    </row>
    <row r="15" spans="1:50" ht="44.1" customHeight="1">
      <c r="A15" s="12" t="s">
        <v>78</v>
      </c>
      <c r="B15" s="443" t="s">
        <v>93</v>
      </c>
      <c r="C15" s="443"/>
      <c r="D15" s="443"/>
      <c r="E15" s="443"/>
      <c r="F15" s="443"/>
      <c r="G15" s="443"/>
      <c r="H15" s="443"/>
    </row>
    <row r="16" spans="1:50" ht="60">
      <c r="A16" s="12" t="s">
        <v>8</v>
      </c>
      <c r="B16" s="443" t="s">
        <v>94</v>
      </c>
      <c r="C16" s="443"/>
      <c r="D16" s="443"/>
      <c r="E16" s="443"/>
      <c r="F16" s="443"/>
      <c r="G16" s="443"/>
      <c r="H16" s="443"/>
    </row>
    <row r="17" spans="1:8" ht="58.5" customHeight="1">
      <c r="A17" s="12" t="s">
        <v>29</v>
      </c>
      <c r="B17" s="443" t="s">
        <v>95</v>
      </c>
      <c r="C17" s="443"/>
      <c r="D17" s="443"/>
      <c r="E17" s="443"/>
      <c r="F17" s="443"/>
      <c r="G17" s="443"/>
      <c r="H17" s="443"/>
    </row>
    <row r="18" spans="1:8" ht="30">
      <c r="A18" s="12" t="s">
        <v>61</v>
      </c>
      <c r="B18" s="443" t="s">
        <v>96</v>
      </c>
      <c r="C18" s="443"/>
      <c r="D18" s="443"/>
      <c r="E18" s="443"/>
      <c r="F18" s="443"/>
      <c r="G18" s="443"/>
      <c r="H18" s="443"/>
    </row>
    <row r="19" spans="1:8" ht="30" customHeight="1">
      <c r="A19" s="461"/>
      <c r="B19" s="462"/>
      <c r="C19" s="462"/>
      <c r="D19" s="462"/>
      <c r="E19" s="462"/>
      <c r="F19" s="462"/>
      <c r="G19" s="462"/>
      <c r="H19" s="463"/>
    </row>
    <row r="20" spans="1:8" ht="37.5" customHeight="1">
      <c r="A20" s="447" t="s">
        <v>157</v>
      </c>
      <c r="B20" s="447"/>
      <c r="C20" s="447"/>
      <c r="D20" s="447"/>
      <c r="E20" s="447"/>
      <c r="F20" s="447"/>
      <c r="G20" s="447"/>
      <c r="H20" s="447"/>
    </row>
    <row r="21" spans="1:8" ht="117" customHeight="1">
      <c r="A21" s="444" t="s">
        <v>34</v>
      </c>
      <c r="B21" s="444"/>
      <c r="C21" s="444"/>
      <c r="D21" s="444"/>
      <c r="E21" s="444"/>
      <c r="F21" s="444"/>
      <c r="G21" s="444"/>
      <c r="H21" s="444"/>
    </row>
    <row r="22" spans="1:8" ht="117" customHeight="1">
      <c r="A22" s="12" t="s">
        <v>77</v>
      </c>
      <c r="B22" s="443" t="s">
        <v>87</v>
      </c>
      <c r="C22" s="443"/>
      <c r="D22" s="443"/>
      <c r="E22" s="443"/>
      <c r="F22" s="443"/>
      <c r="G22" s="443"/>
      <c r="H22" s="443"/>
    </row>
    <row r="23" spans="1:8" ht="167.1" customHeight="1">
      <c r="A23" s="12" t="s">
        <v>62</v>
      </c>
      <c r="B23" s="444" t="s">
        <v>97</v>
      </c>
      <c r="C23" s="444"/>
      <c r="D23" s="444"/>
      <c r="E23" s="444"/>
      <c r="F23" s="444"/>
      <c r="G23" s="444"/>
      <c r="H23" s="444"/>
    </row>
    <row r="24" spans="1:8" ht="69.75" customHeight="1">
      <c r="A24" s="12" t="s">
        <v>163</v>
      </c>
      <c r="B24" s="444" t="s">
        <v>98</v>
      </c>
      <c r="C24" s="444"/>
      <c r="D24" s="444"/>
      <c r="E24" s="444"/>
      <c r="F24" s="444"/>
      <c r="G24" s="444"/>
      <c r="H24" s="444"/>
    </row>
    <row r="25" spans="1:8" ht="60" customHeight="1">
      <c r="A25" s="12" t="s">
        <v>164</v>
      </c>
      <c r="B25" s="444" t="s">
        <v>100</v>
      </c>
      <c r="C25" s="444"/>
      <c r="D25" s="444"/>
      <c r="E25" s="444"/>
      <c r="F25" s="444"/>
      <c r="G25" s="444"/>
      <c r="H25" s="444"/>
    </row>
    <row r="26" spans="1:8" ht="24.75" customHeight="1">
      <c r="A26" s="13" t="s">
        <v>64</v>
      </c>
      <c r="B26" s="445" t="s">
        <v>99</v>
      </c>
      <c r="C26" s="445"/>
      <c r="D26" s="445"/>
      <c r="E26" s="445"/>
      <c r="F26" s="445"/>
      <c r="G26" s="445"/>
      <c r="H26" s="445"/>
    </row>
    <row r="27" spans="1:8" ht="26.25" customHeight="1">
      <c r="A27" s="13" t="s">
        <v>65</v>
      </c>
      <c r="B27" s="445" t="s">
        <v>79</v>
      </c>
      <c r="C27" s="445"/>
      <c r="D27" s="445"/>
      <c r="E27" s="445"/>
      <c r="F27" s="445"/>
      <c r="G27" s="445"/>
      <c r="H27" s="445"/>
    </row>
    <row r="28" spans="1:8" ht="53.25" customHeight="1">
      <c r="A28" s="12" t="s">
        <v>144</v>
      </c>
      <c r="B28" s="444" t="s">
        <v>150</v>
      </c>
      <c r="C28" s="444"/>
      <c r="D28" s="444"/>
      <c r="E28" s="444"/>
      <c r="F28" s="444"/>
      <c r="G28" s="444"/>
      <c r="H28" s="444"/>
    </row>
    <row r="29" spans="1:8" ht="45" customHeight="1">
      <c r="A29" s="12" t="s">
        <v>146</v>
      </c>
      <c r="B29" s="439" t="s">
        <v>151</v>
      </c>
      <c r="C29" s="440"/>
      <c r="D29" s="440"/>
      <c r="E29" s="440"/>
      <c r="F29" s="440"/>
      <c r="G29" s="440"/>
      <c r="H29" s="441"/>
    </row>
    <row r="30" spans="1:8" ht="45" customHeight="1">
      <c r="A30" s="12" t="s">
        <v>145</v>
      </c>
      <c r="B30" s="439" t="s">
        <v>152</v>
      </c>
      <c r="C30" s="440"/>
      <c r="D30" s="440"/>
      <c r="E30" s="440"/>
      <c r="F30" s="440"/>
      <c r="G30" s="440"/>
      <c r="H30" s="441"/>
    </row>
    <row r="31" spans="1:8" ht="45" customHeight="1">
      <c r="A31" s="12" t="s">
        <v>135</v>
      </c>
      <c r="B31" s="439" t="s">
        <v>153</v>
      </c>
      <c r="C31" s="440"/>
      <c r="D31" s="440"/>
      <c r="E31" s="440"/>
      <c r="F31" s="440"/>
      <c r="G31" s="440"/>
      <c r="H31" s="441"/>
    </row>
    <row r="32" spans="1:8" ht="33" customHeight="1">
      <c r="A32" s="13" t="s">
        <v>165</v>
      </c>
      <c r="B32" s="444" t="s">
        <v>101</v>
      </c>
      <c r="C32" s="444"/>
      <c r="D32" s="444"/>
      <c r="E32" s="444"/>
      <c r="F32" s="444"/>
      <c r="G32" s="444"/>
      <c r="H32" s="444"/>
    </row>
    <row r="33" spans="1:8" ht="39" customHeight="1">
      <c r="A33" s="12" t="s">
        <v>66</v>
      </c>
      <c r="B33" s="445" t="s">
        <v>154</v>
      </c>
      <c r="C33" s="445"/>
      <c r="D33" s="445"/>
      <c r="E33" s="445"/>
      <c r="F33" s="445"/>
      <c r="G33" s="445"/>
      <c r="H33" s="445"/>
    </row>
    <row r="34" spans="1:8" ht="39" customHeight="1">
      <c r="A34" s="447" t="s">
        <v>185</v>
      </c>
      <c r="B34" s="447"/>
      <c r="C34" s="447"/>
      <c r="D34" s="447"/>
      <c r="E34" s="447"/>
      <c r="F34" s="447"/>
      <c r="G34" s="447"/>
      <c r="H34" s="447"/>
    </row>
    <row r="35" spans="1:8" ht="79.5" customHeight="1">
      <c r="A35" s="436" t="s">
        <v>186</v>
      </c>
      <c r="B35" s="437"/>
      <c r="C35" s="437"/>
      <c r="D35" s="437"/>
      <c r="E35" s="437"/>
      <c r="F35" s="437"/>
      <c r="G35" s="437"/>
      <c r="H35" s="438"/>
    </row>
    <row r="36" spans="1:8" ht="33" customHeight="1">
      <c r="A36" s="12" t="s">
        <v>25</v>
      </c>
      <c r="B36" s="444" t="s">
        <v>124</v>
      </c>
      <c r="C36" s="444"/>
      <c r="D36" s="444"/>
      <c r="E36" s="444"/>
      <c r="F36" s="444"/>
      <c r="G36" s="444"/>
      <c r="H36" s="444"/>
    </row>
    <row r="37" spans="1:8" ht="33" customHeight="1">
      <c r="A37" s="12" t="s">
        <v>26</v>
      </c>
      <c r="B37" s="444" t="s">
        <v>125</v>
      </c>
      <c r="C37" s="444"/>
      <c r="D37" s="444"/>
      <c r="E37" s="444"/>
      <c r="F37" s="444"/>
      <c r="G37" s="444"/>
      <c r="H37" s="444"/>
    </row>
    <row r="38" spans="1:8" ht="33" customHeight="1">
      <c r="A38" s="20"/>
      <c r="B38" s="21"/>
      <c r="C38" s="21"/>
      <c r="D38" s="21"/>
      <c r="E38" s="21"/>
      <c r="F38" s="21"/>
      <c r="G38" s="21"/>
      <c r="H38" s="22"/>
    </row>
    <row r="39" spans="1:8" ht="34.5" customHeight="1">
      <c r="A39" s="447" t="s">
        <v>158</v>
      </c>
      <c r="B39" s="447"/>
      <c r="C39" s="447"/>
      <c r="D39" s="447"/>
      <c r="E39" s="447"/>
      <c r="F39" s="447"/>
      <c r="G39" s="447"/>
      <c r="H39" s="447"/>
    </row>
    <row r="40" spans="1:8" ht="34.5" customHeight="1">
      <c r="A40" s="12" t="s">
        <v>9</v>
      </c>
      <c r="B40" s="444" t="s">
        <v>102</v>
      </c>
      <c r="C40" s="444"/>
      <c r="D40" s="444"/>
      <c r="E40" s="444"/>
      <c r="F40" s="444"/>
      <c r="G40" s="444"/>
      <c r="H40" s="444"/>
    </row>
    <row r="41" spans="1:8" ht="29.25" customHeight="1">
      <c r="A41" s="12" t="s">
        <v>10</v>
      </c>
      <c r="B41" s="444" t="s">
        <v>103</v>
      </c>
      <c r="C41" s="444"/>
      <c r="D41" s="444"/>
      <c r="E41" s="444"/>
      <c r="F41" s="444"/>
      <c r="G41" s="444"/>
      <c r="H41" s="444"/>
    </row>
    <row r="42" spans="1:8" ht="42" customHeight="1">
      <c r="A42" s="12" t="s">
        <v>126</v>
      </c>
      <c r="B42" s="444" t="s">
        <v>171</v>
      </c>
      <c r="C42" s="444"/>
      <c r="D42" s="444"/>
      <c r="E42" s="444"/>
      <c r="F42" s="444"/>
      <c r="G42" s="444"/>
      <c r="H42" s="444"/>
    </row>
    <row r="43" spans="1:8" ht="42" customHeight="1">
      <c r="A43" s="12" t="s">
        <v>173</v>
      </c>
      <c r="B43" s="439" t="s">
        <v>174</v>
      </c>
      <c r="C43" s="440"/>
      <c r="D43" s="440"/>
      <c r="E43" s="440"/>
      <c r="F43" s="440"/>
      <c r="G43" s="440"/>
      <c r="H43" s="441"/>
    </row>
    <row r="44" spans="1:8" ht="42" customHeight="1">
      <c r="A44" s="12" t="s">
        <v>127</v>
      </c>
      <c r="B44" s="439" t="s">
        <v>175</v>
      </c>
      <c r="C44" s="440"/>
      <c r="D44" s="440"/>
      <c r="E44" s="440"/>
      <c r="F44" s="440"/>
      <c r="G44" s="440"/>
      <c r="H44" s="441"/>
    </row>
    <row r="45" spans="1:8" ht="42" customHeight="1">
      <c r="A45" s="12" t="s">
        <v>176</v>
      </c>
      <c r="B45" s="439" t="s">
        <v>178</v>
      </c>
      <c r="C45" s="440"/>
      <c r="D45" s="440"/>
      <c r="E45" s="440"/>
      <c r="F45" s="440"/>
      <c r="G45" s="440"/>
      <c r="H45" s="441"/>
    </row>
    <row r="46" spans="1:8" ht="86.1" customHeight="1">
      <c r="A46" s="14" t="s">
        <v>180</v>
      </c>
      <c r="B46" s="450" t="s">
        <v>104</v>
      </c>
      <c r="C46" s="450"/>
      <c r="D46" s="450"/>
      <c r="E46" s="450"/>
      <c r="F46" s="450"/>
      <c r="G46" s="450"/>
      <c r="H46" s="450"/>
    </row>
    <row r="47" spans="1:8" ht="39.75" customHeight="1">
      <c r="A47" s="14" t="s">
        <v>184</v>
      </c>
      <c r="B47" s="458" t="s">
        <v>187</v>
      </c>
      <c r="C47" s="459"/>
      <c r="D47" s="459"/>
      <c r="E47" s="459"/>
      <c r="F47" s="459"/>
      <c r="G47" s="459"/>
      <c r="H47" s="460"/>
    </row>
    <row r="48" spans="1:8" ht="31.5" customHeight="1">
      <c r="A48" s="14" t="s">
        <v>11</v>
      </c>
      <c r="B48" s="450" t="s">
        <v>179</v>
      </c>
      <c r="C48" s="450"/>
      <c r="D48" s="450"/>
      <c r="E48" s="450"/>
      <c r="F48" s="450"/>
      <c r="G48" s="450"/>
      <c r="H48" s="450"/>
    </row>
    <row r="49" spans="1:8" ht="30">
      <c r="A49" s="14" t="s">
        <v>181</v>
      </c>
      <c r="B49" s="450" t="s">
        <v>105</v>
      </c>
      <c r="C49" s="450"/>
      <c r="D49" s="450"/>
      <c r="E49" s="450"/>
      <c r="F49" s="450"/>
      <c r="G49" s="450"/>
      <c r="H49" s="450"/>
    </row>
    <row r="50" spans="1:8" ht="43.5" customHeight="1">
      <c r="A50" s="14" t="s">
        <v>13</v>
      </c>
      <c r="B50" s="450" t="s">
        <v>106</v>
      </c>
      <c r="C50" s="450"/>
      <c r="D50" s="450"/>
      <c r="E50" s="450"/>
      <c r="F50" s="450"/>
      <c r="G50" s="450"/>
      <c r="H50" s="450"/>
    </row>
    <row r="51" spans="1:8" ht="40.5" customHeight="1">
      <c r="A51" s="14" t="s">
        <v>14</v>
      </c>
      <c r="B51" s="450" t="s">
        <v>107</v>
      </c>
      <c r="C51" s="450"/>
      <c r="D51" s="450"/>
      <c r="E51" s="450"/>
      <c r="F51" s="450"/>
      <c r="G51" s="450"/>
      <c r="H51" s="450"/>
    </row>
    <row r="52" spans="1:8" ht="75.75" customHeight="1">
      <c r="A52" s="15" t="s">
        <v>15</v>
      </c>
      <c r="B52" s="446" t="s">
        <v>108</v>
      </c>
      <c r="C52" s="446"/>
      <c r="D52" s="446"/>
      <c r="E52" s="446"/>
      <c r="F52" s="446"/>
      <c r="G52" s="446"/>
      <c r="H52" s="446"/>
    </row>
    <row r="53" spans="1:8" ht="41.25" customHeight="1">
      <c r="A53" s="15" t="s">
        <v>16</v>
      </c>
      <c r="B53" s="446" t="s">
        <v>109</v>
      </c>
      <c r="C53" s="446"/>
      <c r="D53" s="446"/>
      <c r="E53" s="446"/>
      <c r="F53" s="446"/>
      <c r="G53" s="446"/>
      <c r="H53" s="446"/>
    </row>
    <row r="54" spans="1:8" ht="47.4" customHeight="1">
      <c r="A54" s="15" t="s">
        <v>142</v>
      </c>
      <c r="B54" s="446" t="s">
        <v>110</v>
      </c>
      <c r="C54" s="446"/>
      <c r="D54" s="446"/>
      <c r="E54" s="446"/>
      <c r="F54" s="446"/>
      <c r="G54" s="446"/>
      <c r="H54" s="446"/>
    </row>
    <row r="55" spans="1:8" ht="57.6" customHeight="1">
      <c r="A55" s="15" t="s">
        <v>35</v>
      </c>
      <c r="B55" s="446" t="s">
        <v>111</v>
      </c>
      <c r="C55" s="446"/>
      <c r="D55" s="446"/>
      <c r="E55" s="446"/>
      <c r="F55" s="446"/>
      <c r="G55" s="446"/>
      <c r="H55" s="446"/>
    </row>
    <row r="56" spans="1:8" ht="31.5" customHeight="1">
      <c r="A56" s="15" t="s">
        <v>82</v>
      </c>
      <c r="B56" s="446" t="s">
        <v>112</v>
      </c>
      <c r="C56" s="446"/>
      <c r="D56" s="446"/>
      <c r="E56" s="446"/>
      <c r="F56" s="446"/>
      <c r="G56" s="446"/>
      <c r="H56" s="446"/>
    </row>
    <row r="57" spans="1:8" ht="70.5" customHeight="1">
      <c r="A57" s="15" t="s">
        <v>83</v>
      </c>
      <c r="B57" s="446" t="s">
        <v>113</v>
      </c>
      <c r="C57" s="446"/>
      <c r="D57" s="446"/>
      <c r="E57" s="446"/>
      <c r="F57" s="446"/>
      <c r="G57" s="446"/>
      <c r="H57" s="446"/>
    </row>
    <row r="58" spans="1:8" ht="33.75" customHeight="1">
      <c r="A58" s="451"/>
      <c r="B58" s="451"/>
      <c r="C58" s="451"/>
      <c r="D58" s="451"/>
      <c r="E58" s="451"/>
      <c r="F58" s="451"/>
      <c r="G58" s="451"/>
      <c r="H58" s="452"/>
    </row>
    <row r="59" spans="1:8" ht="32.25" customHeight="1">
      <c r="A59" s="442" t="s">
        <v>160</v>
      </c>
      <c r="B59" s="442"/>
      <c r="C59" s="442"/>
      <c r="D59" s="442"/>
      <c r="E59" s="442"/>
      <c r="F59" s="442"/>
      <c r="G59" s="442"/>
      <c r="H59" s="442"/>
    </row>
    <row r="60" spans="1:8" ht="34.5" customHeight="1">
      <c r="A60" s="12" t="s">
        <v>21</v>
      </c>
      <c r="B60" s="448" t="s">
        <v>119</v>
      </c>
      <c r="C60" s="448"/>
      <c r="D60" s="448"/>
      <c r="E60" s="448"/>
      <c r="F60" s="448"/>
      <c r="G60" s="448"/>
      <c r="H60" s="448"/>
    </row>
    <row r="61" spans="1:8" ht="60" customHeight="1">
      <c r="A61" s="12" t="s">
        <v>31</v>
      </c>
      <c r="B61" s="457" t="s">
        <v>120</v>
      </c>
      <c r="C61" s="457"/>
      <c r="D61" s="457"/>
      <c r="E61" s="457"/>
      <c r="F61" s="457"/>
      <c r="G61" s="457"/>
      <c r="H61" s="457"/>
    </row>
    <row r="62" spans="1:8" ht="41.25" customHeight="1">
      <c r="A62" s="12" t="s">
        <v>182</v>
      </c>
      <c r="B62" s="454" t="s">
        <v>183</v>
      </c>
      <c r="C62" s="455"/>
      <c r="D62" s="455"/>
      <c r="E62" s="455"/>
      <c r="F62" s="455"/>
      <c r="G62" s="455"/>
      <c r="H62" s="456"/>
    </row>
    <row r="63" spans="1:8" ht="42" customHeight="1">
      <c r="A63" s="12" t="s">
        <v>22</v>
      </c>
      <c r="B63" s="444" t="s">
        <v>121</v>
      </c>
      <c r="C63" s="444"/>
      <c r="D63" s="444"/>
      <c r="E63" s="444"/>
      <c r="F63" s="444"/>
      <c r="G63" s="444"/>
      <c r="H63" s="444"/>
    </row>
    <row r="64" spans="1:8" ht="31.5" customHeight="1">
      <c r="A64" s="12" t="s">
        <v>23</v>
      </c>
      <c r="B64" s="448" t="s">
        <v>122</v>
      </c>
      <c r="C64" s="448"/>
      <c r="D64" s="448"/>
      <c r="E64" s="448"/>
      <c r="F64" s="448"/>
      <c r="G64" s="448"/>
      <c r="H64" s="448"/>
    </row>
    <row r="65" spans="1:8" ht="45.75" customHeight="1">
      <c r="A65" s="12" t="s">
        <v>24</v>
      </c>
      <c r="B65" s="448" t="s">
        <v>123</v>
      </c>
      <c r="C65" s="448"/>
      <c r="D65" s="448"/>
      <c r="E65" s="448"/>
      <c r="F65" s="448"/>
      <c r="G65" s="448"/>
      <c r="H65" s="448"/>
    </row>
    <row r="66" spans="1:8" ht="30.75" customHeight="1">
      <c r="A66" s="453"/>
      <c r="B66" s="453"/>
      <c r="C66" s="453"/>
      <c r="D66" s="453"/>
      <c r="E66" s="453"/>
      <c r="F66" s="453"/>
      <c r="G66" s="453"/>
      <c r="H66" s="453"/>
    </row>
    <row r="67" spans="1:8" ht="34.5" customHeight="1">
      <c r="A67" s="442" t="s">
        <v>159</v>
      </c>
      <c r="B67" s="442"/>
      <c r="C67" s="442"/>
      <c r="D67" s="442"/>
      <c r="E67" s="442"/>
      <c r="F67" s="442"/>
      <c r="G67" s="442"/>
      <c r="H67" s="442"/>
    </row>
    <row r="68" spans="1:8" ht="39.75" customHeight="1">
      <c r="A68" s="15" t="s">
        <v>18</v>
      </c>
      <c r="B68" s="448" t="s">
        <v>114</v>
      </c>
      <c r="C68" s="448"/>
      <c r="D68" s="448"/>
      <c r="E68" s="448"/>
      <c r="F68" s="448"/>
      <c r="G68" s="448"/>
      <c r="H68" s="448"/>
    </row>
    <row r="69" spans="1:8" ht="39.75" customHeight="1">
      <c r="A69" s="15" t="s">
        <v>12</v>
      </c>
      <c r="B69" s="448" t="s">
        <v>115</v>
      </c>
      <c r="C69" s="448"/>
      <c r="D69" s="448"/>
      <c r="E69" s="448"/>
      <c r="F69" s="448"/>
      <c r="G69" s="448"/>
      <c r="H69" s="448"/>
    </row>
    <row r="70" spans="1:8" ht="42" customHeight="1">
      <c r="A70" s="15" t="s">
        <v>17</v>
      </c>
      <c r="B70" s="446" t="s">
        <v>116</v>
      </c>
      <c r="C70" s="446"/>
      <c r="D70" s="446"/>
      <c r="E70" s="446"/>
      <c r="F70" s="446"/>
      <c r="G70" s="446"/>
      <c r="H70" s="446"/>
    </row>
    <row r="71" spans="1:8" ht="33.75" customHeight="1">
      <c r="A71" s="15" t="s">
        <v>19</v>
      </c>
      <c r="B71" s="448" t="s">
        <v>117</v>
      </c>
      <c r="C71" s="448"/>
      <c r="D71" s="448"/>
      <c r="E71" s="448"/>
      <c r="F71" s="448"/>
      <c r="G71" s="448"/>
      <c r="H71" s="448"/>
    </row>
    <row r="72" spans="1:8" ht="33" customHeight="1">
      <c r="A72" s="15" t="s">
        <v>20</v>
      </c>
      <c r="B72" s="448" t="s">
        <v>118</v>
      </c>
      <c r="C72" s="448"/>
      <c r="D72" s="448"/>
      <c r="E72" s="448"/>
      <c r="F72" s="448"/>
      <c r="G72" s="448"/>
      <c r="H72" s="448"/>
    </row>
    <row r="73" spans="1:8" ht="33.75" customHeight="1">
      <c r="A73" s="449"/>
      <c r="B73" s="449"/>
      <c r="C73" s="449"/>
      <c r="D73" s="449"/>
      <c r="E73" s="449"/>
      <c r="F73" s="449"/>
      <c r="G73" s="449"/>
      <c r="H73" s="449"/>
    </row>
    <row r="74" spans="1:8" ht="54.75" customHeight="1"/>
    <row r="76" spans="1:8" ht="134.4"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8885-254C-4402-BA92-8199377B5795}">
  <dimension ref="A1:AV104"/>
  <sheetViews>
    <sheetView topLeftCell="AB39" zoomScale="70" zoomScaleNormal="70" workbookViewId="0">
      <selection activeCell="AF44" sqref="AF44"/>
    </sheetView>
  </sheetViews>
  <sheetFormatPr baseColWidth="10" defaultColWidth="11.296875" defaultRowHeight="17.399999999999999"/>
  <cols>
    <col min="1" max="2" width="26.296875" style="1" customWidth="1"/>
    <col min="3" max="3" width="22.296875" style="1" customWidth="1"/>
    <col min="4" max="4" width="25.69921875" style="1" customWidth="1"/>
    <col min="5" max="5" width="26.59765625" style="1" customWidth="1"/>
    <col min="6" max="6" width="29.3984375" style="1" customWidth="1"/>
    <col min="7" max="7" width="23.69921875" style="1" customWidth="1"/>
    <col min="8" max="8" width="39" style="1" customWidth="1"/>
    <col min="9" max="9" width="16" style="1" customWidth="1"/>
    <col min="10" max="10" width="29" style="1" customWidth="1"/>
    <col min="11" max="11" width="34.59765625" style="4" customWidth="1"/>
    <col min="12" max="12" width="28.59765625" style="4" customWidth="1"/>
    <col min="13" max="13" width="11.09765625" style="4" customWidth="1"/>
    <col min="14" max="14" width="11" style="4" customWidth="1"/>
    <col min="15" max="15" width="26.59765625" style="4" customWidth="1"/>
    <col min="16" max="16" width="15.69921875" style="5" customWidth="1"/>
    <col min="17" max="17" width="19.796875" style="6" customWidth="1"/>
    <col min="18" max="18" width="19" style="1" customWidth="1"/>
    <col min="19" max="19" width="20.3984375" style="1" customWidth="1"/>
    <col min="20" max="20" width="21.8984375" style="1" customWidth="1"/>
    <col min="21" max="21" width="19.296875" style="1" customWidth="1"/>
    <col min="22" max="22" width="22.8984375" style="1" customWidth="1"/>
    <col min="23" max="23" width="21" style="1" customWidth="1"/>
    <col min="24" max="24" width="22.19921875" style="1" customWidth="1"/>
    <col min="25" max="25" width="22.8984375" style="1" customWidth="1"/>
    <col min="26" max="26" width="19" style="1" customWidth="1"/>
    <col min="27" max="27" width="170.59765625" style="1" customWidth="1"/>
    <col min="28" max="28" width="19.59765625" style="1" customWidth="1"/>
    <col min="29" max="29" width="21.09765625" style="1" customWidth="1"/>
    <col min="30" max="30" width="29.796875" style="1" customWidth="1"/>
    <col min="31" max="31" width="37.69921875" style="1" customWidth="1"/>
    <col min="32" max="32" width="26.3984375" style="1" customWidth="1"/>
    <col min="33" max="33" width="20.09765625" style="1" customWidth="1"/>
    <col min="34" max="34" width="14.59765625" style="1" customWidth="1"/>
    <col min="35" max="16384" width="11.296875" style="1"/>
  </cols>
  <sheetData>
    <row r="1" spans="1:48" ht="21" customHeight="1">
      <c r="A1" s="469"/>
      <c r="B1" s="469"/>
      <c r="C1" s="470" t="s">
        <v>0</v>
      </c>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2"/>
    </row>
    <row r="2" spans="1:48" ht="21" customHeight="1">
      <c r="A2" s="469"/>
      <c r="B2" s="469"/>
      <c r="C2" s="473" t="s">
        <v>1</v>
      </c>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row>
    <row r="3" spans="1:48" ht="21" customHeight="1">
      <c r="A3" s="469"/>
      <c r="B3" s="469"/>
      <c r="C3" s="473" t="s">
        <v>3</v>
      </c>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row>
    <row r="4" spans="1:48" ht="21" customHeight="1">
      <c r="A4" s="469"/>
      <c r="B4" s="469"/>
      <c r="C4" s="473" t="s">
        <v>136</v>
      </c>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row>
    <row r="5" spans="1:48" ht="26.25" customHeight="1">
      <c r="A5" s="465" t="s">
        <v>148</v>
      </c>
      <c r="B5" s="465"/>
      <c r="C5" s="466"/>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8"/>
    </row>
    <row r="6" spans="1:48" ht="39" customHeight="1">
      <c r="A6" s="474" t="s">
        <v>138</v>
      </c>
      <c r="B6" s="475"/>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6"/>
    </row>
    <row r="7" spans="1:48" s="3" customFormat="1" ht="102.75" customHeight="1">
      <c r="A7" s="477" t="s">
        <v>71</v>
      </c>
      <c r="B7" s="477" t="s">
        <v>143</v>
      </c>
      <c r="C7" s="477" t="s">
        <v>134</v>
      </c>
      <c r="D7" s="477" t="s">
        <v>27</v>
      </c>
      <c r="E7" s="477" t="s">
        <v>80</v>
      </c>
      <c r="F7" s="477" t="s">
        <v>6</v>
      </c>
      <c r="G7" s="477" t="s">
        <v>169</v>
      </c>
      <c r="H7" s="477" t="s">
        <v>33</v>
      </c>
      <c r="I7" s="477" t="s">
        <v>7</v>
      </c>
      <c r="J7" s="481" t="s">
        <v>133</v>
      </c>
      <c r="K7" s="477" t="s">
        <v>76</v>
      </c>
      <c r="L7" s="483" t="s">
        <v>75</v>
      </c>
      <c r="M7" s="485" t="s">
        <v>155</v>
      </c>
      <c r="N7" s="486"/>
      <c r="O7" s="477" t="s">
        <v>8</v>
      </c>
      <c r="P7" s="477" t="s">
        <v>29</v>
      </c>
      <c r="Q7" s="477" t="s">
        <v>30</v>
      </c>
      <c r="R7" s="487" t="s">
        <v>140</v>
      </c>
      <c r="S7" s="477" t="s">
        <v>744</v>
      </c>
      <c r="T7" s="489" t="s">
        <v>842</v>
      </c>
      <c r="U7" s="491" t="s">
        <v>729</v>
      </c>
      <c r="V7" s="479" t="s">
        <v>728</v>
      </c>
      <c r="W7" s="500" t="s">
        <v>768</v>
      </c>
      <c r="X7" s="500" t="s">
        <v>769</v>
      </c>
      <c r="Y7" s="491" t="s">
        <v>770</v>
      </c>
      <c r="Z7" s="491" t="s">
        <v>791</v>
      </c>
      <c r="AA7" s="502" t="s">
        <v>843</v>
      </c>
      <c r="AB7" s="477" t="s">
        <v>141</v>
      </c>
      <c r="AC7" s="477" t="s">
        <v>139</v>
      </c>
      <c r="AD7" s="504" t="s">
        <v>730</v>
      </c>
      <c r="AE7" s="504" t="s">
        <v>844</v>
      </c>
      <c r="AF7" s="505" t="s">
        <v>845</v>
      </c>
      <c r="AG7" s="505" t="s">
        <v>846</v>
      </c>
    </row>
    <row r="8" spans="1:48" s="3" customFormat="1" ht="3" customHeight="1">
      <c r="A8" s="478"/>
      <c r="B8" s="478"/>
      <c r="C8" s="478"/>
      <c r="D8" s="478"/>
      <c r="E8" s="478"/>
      <c r="F8" s="478"/>
      <c r="G8" s="478"/>
      <c r="H8" s="478"/>
      <c r="I8" s="478"/>
      <c r="J8" s="482"/>
      <c r="K8" s="478"/>
      <c r="L8" s="484"/>
      <c r="M8" s="147" t="s">
        <v>255</v>
      </c>
      <c r="N8" s="2" t="s">
        <v>256</v>
      </c>
      <c r="O8" s="478"/>
      <c r="P8" s="478"/>
      <c r="Q8" s="478"/>
      <c r="R8" s="488"/>
      <c r="S8" s="478"/>
      <c r="T8" s="490"/>
      <c r="U8" s="492"/>
      <c r="V8" s="480"/>
      <c r="W8" s="501"/>
      <c r="X8" s="501"/>
      <c r="Y8" s="492"/>
      <c r="Z8" s="492"/>
      <c r="AA8" s="503"/>
      <c r="AB8" s="478"/>
      <c r="AC8" s="478"/>
      <c r="AD8" s="504"/>
      <c r="AE8" s="504"/>
      <c r="AF8" s="505"/>
      <c r="AG8" s="505"/>
    </row>
    <row r="9" spans="1:48" s="3" customFormat="1" ht="88.95" customHeight="1">
      <c r="A9" s="226" t="s">
        <v>205</v>
      </c>
      <c r="B9" s="214" t="s">
        <v>357</v>
      </c>
      <c r="C9" s="226" t="s">
        <v>195</v>
      </c>
      <c r="D9" s="226" t="s">
        <v>196</v>
      </c>
      <c r="E9" s="35" t="s">
        <v>258</v>
      </c>
      <c r="F9" s="214" t="s">
        <v>197</v>
      </c>
      <c r="G9" s="216" t="s">
        <v>358</v>
      </c>
      <c r="H9" s="35" t="s">
        <v>235</v>
      </c>
      <c r="I9" s="225" t="s">
        <v>231</v>
      </c>
      <c r="J9" s="35" t="s">
        <v>615</v>
      </c>
      <c r="K9" s="34" t="s">
        <v>206</v>
      </c>
      <c r="L9" s="274">
        <v>0.25</v>
      </c>
      <c r="M9" s="225" t="s">
        <v>257</v>
      </c>
      <c r="N9" s="225"/>
      <c r="O9" s="35" t="s">
        <v>478</v>
      </c>
      <c r="P9" s="146">
        <v>12</v>
      </c>
      <c r="Q9" s="35">
        <v>3</v>
      </c>
      <c r="R9" s="38">
        <v>4</v>
      </c>
      <c r="S9" s="44">
        <v>0</v>
      </c>
      <c r="T9" s="279">
        <v>0</v>
      </c>
      <c r="U9" s="279">
        <v>0</v>
      </c>
      <c r="V9" s="270">
        <f>(S9+T9)</f>
        <v>0</v>
      </c>
      <c r="W9" s="271">
        <f>(U9/R9)*L9</f>
        <v>0</v>
      </c>
      <c r="X9" s="272">
        <f>V9/P9*L9</f>
        <v>0</v>
      </c>
      <c r="Y9" s="271">
        <f>+U9/R9</f>
        <v>0</v>
      </c>
      <c r="Z9" s="272">
        <f>+V9/P9</f>
        <v>0</v>
      </c>
      <c r="AA9" s="229" t="s">
        <v>850</v>
      </c>
      <c r="AB9" s="35">
        <v>3</v>
      </c>
      <c r="AC9" s="35">
        <v>3</v>
      </c>
      <c r="AD9" s="493">
        <v>16069279515</v>
      </c>
      <c r="AE9" s="493">
        <v>47422007562.489998</v>
      </c>
      <c r="AF9" s="493">
        <v>19906008575</v>
      </c>
      <c r="AG9" s="496">
        <f>AF9/AE9</f>
        <v>0.41976309309067117</v>
      </c>
    </row>
    <row r="10" spans="1:48" s="3" customFormat="1" ht="346.2" customHeight="1">
      <c r="A10" s="227"/>
      <c r="B10" s="256"/>
      <c r="C10" s="227"/>
      <c r="D10" s="227"/>
      <c r="E10" s="35" t="s">
        <v>258</v>
      </c>
      <c r="F10" s="214" t="s">
        <v>197</v>
      </c>
      <c r="G10" s="216" t="s">
        <v>358</v>
      </c>
      <c r="H10" s="35" t="s">
        <v>236</v>
      </c>
      <c r="I10" s="225" t="s">
        <v>231</v>
      </c>
      <c r="J10" s="146" t="s">
        <v>616</v>
      </c>
      <c r="K10" s="35" t="s">
        <v>207</v>
      </c>
      <c r="L10" s="274">
        <v>0.25</v>
      </c>
      <c r="M10" s="225" t="s">
        <v>257</v>
      </c>
      <c r="N10" s="33"/>
      <c r="O10" s="35" t="s">
        <v>479</v>
      </c>
      <c r="P10" s="146">
        <v>1</v>
      </c>
      <c r="Q10" s="146">
        <v>0.5</v>
      </c>
      <c r="R10" s="38">
        <v>0.73</v>
      </c>
      <c r="S10" s="44">
        <v>0.27</v>
      </c>
      <c r="T10" s="279">
        <f>0.36+0.04</f>
        <v>0.39999999999999997</v>
      </c>
      <c r="U10" s="279">
        <f>T10</f>
        <v>0.39999999999999997</v>
      </c>
      <c r="V10" s="270">
        <f>(S10+U10)</f>
        <v>0.66999999999999993</v>
      </c>
      <c r="W10" s="273">
        <f>(U10/R10)*L10</f>
        <v>0.13698630136986301</v>
      </c>
      <c r="X10" s="272">
        <f>V10/P10*L10</f>
        <v>0.16749999999999998</v>
      </c>
      <c r="Y10" s="271">
        <f>+U10/R10</f>
        <v>0.54794520547945202</v>
      </c>
      <c r="Z10" s="272">
        <f>+V10/P10</f>
        <v>0.66999999999999993</v>
      </c>
      <c r="AA10" s="229" t="s">
        <v>849</v>
      </c>
      <c r="AB10" s="146">
        <v>0</v>
      </c>
      <c r="AC10" s="146">
        <v>0</v>
      </c>
      <c r="AD10" s="494"/>
      <c r="AE10" s="494"/>
      <c r="AF10" s="494"/>
      <c r="AG10" s="497"/>
    </row>
    <row r="11" spans="1:48" s="3" customFormat="1" ht="409.6">
      <c r="A11" s="227"/>
      <c r="B11" s="256"/>
      <c r="C11" s="227"/>
      <c r="D11" s="227"/>
      <c r="E11" s="35" t="s">
        <v>258</v>
      </c>
      <c r="F11" s="214" t="s">
        <v>197</v>
      </c>
      <c r="G11" s="216" t="s">
        <v>358</v>
      </c>
      <c r="H11" s="35" t="s">
        <v>237</v>
      </c>
      <c r="I11" s="225" t="s">
        <v>231</v>
      </c>
      <c r="J11" s="146" t="s">
        <v>617</v>
      </c>
      <c r="K11" s="35" t="s">
        <v>208</v>
      </c>
      <c r="L11" s="274">
        <v>0.25</v>
      </c>
      <c r="M11" s="225" t="s">
        <v>257</v>
      </c>
      <c r="N11" s="225"/>
      <c r="O11" s="35" t="s">
        <v>480</v>
      </c>
      <c r="P11" s="146">
        <v>16</v>
      </c>
      <c r="Q11" s="35">
        <v>4</v>
      </c>
      <c r="R11" s="38">
        <v>4</v>
      </c>
      <c r="S11" s="44">
        <v>2</v>
      </c>
      <c r="T11" s="279">
        <v>1</v>
      </c>
      <c r="U11" s="279">
        <v>1</v>
      </c>
      <c r="V11" s="270">
        <f>(S11+U11)</f>
        <v>3</v>
      </c>
      <c r="W11" s="273">
        <f t="shared" ref="W11:W40" si="0">(U11/R11)*L11</f>
        <v>6.25E-2</v>
      </c>
      <c r="X11" s="272">
        <f>V11/P11*L11</f>
        <v>4.6875E-2</v>
      </c>
      <c r="Y11" s="271">
        <f>+U11/R11</f>
        <v>0.25</v>
      </c>
      <c r="Z11" s="272">
        <f>+V11/P11</f>
        <v>0.1875</v>
      </c>
      <c r="AA11" s="380" t="s">
        <v>941</v>
      </c>
      <c r="AB11" s="35">
        <v>4</v>
      </c>
      <c r="AC11" s="35">
        <v>4</v>
      </c>
      <c r="AD11" s="494"/>
      <c r="AE11" s="494"/>
      <c r="AF11" s="494"/>
      <c r="AG11" s="498"/>
    </row>
    <row r="12" spans="1:48" s="3" customFormat="1" ht="174" customHeight="1">
      <c r="A12" s="263"/>
      <c r="B12" s="506"/>
      <c r="C12" s="507"/>
      <c r="D12" s="510"/>
      <c r="E12" s="264" t="s">
        <v>259</v>
      </c>
      <c r="F12" s="214" t="s">
        <v>197</v>
      </c>
      <c r="G12" s="216" t="s">
        <v>358</v>
      </c>
      <c r="H12" s="35" t="s">
        <v>238</v>
      </c>
      <c r="I12" s="225" t="s">
        <v>231</v>
      </c>
      <c r="J12" s="146" t="s">
        <v>625</v>
      </c>
      <c r="K12" s="146" t="s">
        <v>209</v>
      </c>
      <c r="L12" s="274">
        <v>0.25</v>
      </c>
      <c r="M12" s="225" t="s">
        <v>257</v>
      </c>
      <c r="N12" s="225"/>
      <c r="O12" s="35" t="s">
        <v>481</v>
      </c>
      <c r="P12" s="146">
        <v>300</v>
      </c>
      <c r="Q12" s="35">
        <v>8</v>
      </c>
      <c r="R12" s="38">
        <v>300</v>
      </c>
      <c r="S12" s="44">
        <v>368</v>
      </c>
      <c r="T12" s="279">
        <f>83+15+33+21+48</f>
        <v>200</v>
      </c>
      <c r="U12" s="279">
        <f>T12</f>
        <v>200</v>
      </c>
      <c r="V12" s="270">
        <f>(S12+U12)</f>
        <v>568</v>
      </c>
      <c r="W12" s="273">
        <f t="shared" si="0"/>
        <v>0.16666666666666666</v>
      </c>
      <c r="X12" s="272">
        <f>V12/P12*L12</f>
        <v>0.47333333333333333</v>
      </c>
      <c r="Y12" s="271">
        <f>+U12/R12</f>
        <v>0.66666666666666663</v>
      </c>
      <c r="Z12" s="272">
        <v>1</v>
      </c>
      <c r="AA12" s="380" t="s">
        <v>940</v>
      </c>
      <c r="AB12" s="35">
        <v>8</v>
      </c>
      <c r="AC12" s="35">
        <v>8</v>
      </c>
      <c r="AD12" s="495"/>
      <c r="AE12" s="495"/>
      <c r="AF12" s="495"/>
      <c r="AG12" s="499"/>
    </row>
    <row r="13" spans="1:48" s="248" customFormat="1" ht="102" customHeight="1">
      <c r="A13" s="263"/>
      <c r="B13" s="506"/>
      <c r="C13" s="508"/>
      <c r="D13" s="510"/>
      <c r="E13" s="511" t="s">
        <v>731</v>
      </c>
      <c r="F13" s="511"/>
      <c r="G13" s="511"/>
      <c r="H13" s="511"/>
      <c r="I13" s="511"/>
      <c r="J13" s="511"/>
      <c r="K13" s="511"/>
      <c r="L13" s="511"/>
      <c r="M13" s="511"/>
      <c r="N13" s="511"/>
      <c r="O13" s="511"/>
      <c r="P13" s="511"/>
      <c r="Q13" s="511"/>
      <c r="R13" s="511"/>
      <c r="S13" s="511"/>
      <c r="T13" s="512"/>
      <c r="U13" s="247"/>
      <c r="V13" s="276"/>
      <c r="W13" s="296">
        <f>SUM(W9:W12)</f>
        <v>0.36615296803652964</v>
      </c>
      <c r="X13" s="296">
        <f>SUM(X9:X12)</f>
        <v>0.68770833333333337</v>
      </c>
      <c r="Y13" s="296">
        <f>AVERAGE(Y9:Y12)</f>
        <v>0.36615296803652964</v>
      </c>
      <c r="Z13" s="296">
        <f>AVERAGE(Z9:Z12)</f>
        <v>0.46437499999999998</v>
      </c>
      <c r="AA13" s="267"/>
      <c r="AB13" s="235"/>
      <c r="AC13" s="235"/>
      <c r="AD13" s="238"/>
      <c r="AE13" s="238"/>
      <c r="AF13" s="238"/>
      <c r="AG13" s="239"/>
    </row>
    <row r="14" spans="1:48" s="3" customFormat="1" ht="108" customHeight="1">
      <c r="A14" s="263"/>
      <c r="B14" s="506"/>
      <c r="C14" s="508"/>
      <c r="D14" s="510"/>
      <c r="E14" s="264" t="s">
        <v>260</v>
      </c>
      <c r="F14" s="214" t="s">
        <v>198</v>
      </c>
      <c r="G14" s="216" t="s">
        <v>360</v>
      </c>
      <c r="H14" s="35" t="s">
        <v>239</v>
      </c>
      <c r="I14" s="225" t="s">
        <v>231</v>
      </c>
      <c r="J14" s="217" t="s">
        <v>626</v>
      </c>
      <c r="K14" s="146" t="s">
        <v>210</v>
      </c>
      <c r="L14" s="274">
        <v>0.5</v>
      </c>
      <c r="M14" s="225"/>
      <c r="N14" s="225" t="s">
        <v>257</v>
      </c>
      <c r="O14" s="35" t="s">
        <v>482</v>
      </c>
      <c r="P14" s="146">
        <v>1132</v>
      </c>
      <c r="Q14" s="35">
        <v>385</v>
      </c>
      <c r="R14" s="38">
        <v>367</v>
      </c>
      <c r="S14" s="44">
        <v>17</v>
      </c>
      <c r="T14" s="286">
        <f>8+200+1</f>
        <v>209</v>
      </c>
      <c r="U14" s="286">
        <f>T14</f>
        <v>209</v>
      </c>
      <c r="V14" s="146">
        <f>(S14+U14)</f>
        <v>226</v>
      </c>
      <c r="W14" s="273">
        <f>(U14/R14)*L14</f>
        <v>0.28474114441416892</v>
      </c>
      <c r="X14" s="272">
        <f>V14/P14*L14</f>
        <v>9.982332155477032E-2</v>
      </c>
      <c r="Y14" s="271">
        <f>+U14/R14</f>
        <v>0.56948228882833785</v>
      </c>
      <c r="Z14" s="272">
        <f>+V14/P14</f>
        <v>0.19964664310954064</v>
      </c>
      <c r="AA14" s="229" t="s">
        <v>831</v>
      </c>
      <c r="AB14" s="35">
        <v>360</v>
      </c>
      <c r="AC14" s="35">
        <v>360</v>
      </c>
      <c r="AD14" s="513">
        <v>2749532737</v>
      </c>
      <c r="AE14" s="518">
        <v>3549772306.21</v>
      </c>
      <c r="AF14" s="513">
        <v>2981138630</v>
      </c>
      <c r="AG14" s="516">
        <f>AF14/AE14</f>
        <v>0.83981122529599217</v>
      </c>
    </row>
    <row r="15" spans="1:48" s="3" customFormat="1" ht="81" customHeight="1">
      <c r="A15" s="263"/>
      <c r="B15" s="506"/>
      <c r="C15" s="508"/>
      <c r="D15" s="510"/>
      <c r="E15" s="265" t="s">
        <v>260</v>
      </c>
      <c r="F15" s="214" t="s">
        <v>198</v>
      </c>
      <c r="G15" s="262" t="s">
        <v>360</v>
      </c>
      <c r="H15" s="230" t="s">
        <v>240</v>
      </c>
      <c r="I15" s="226" t="s">
        <v>231</v>
      </c>
      <c r="J15" s="214" t="s">
        <v>627</v>
      </c>
      <c r="K15" s="214" t="s">
        <v>211</v>
      </c>
      <c r="L15" s="275">
        <v>0.5</v>
      </c>
      <c r="M15" s="226"/>
      <c r="N15" s="226" t="s">
        <v>257</v>
      </c>
      <c r="O15" s="230" t="s">
        <v>483</v>
      </c>
      <c r="P15" s="214">
        <v>320</v>
      </c>
      <c r="Q15" s="230">
        <v>100</v>
      </c>
      <c r="R15" s="233">
        <v>100</v>
      </c>
      <c r="S15" s="282">
        <v>19</v>
      </c>
      <c r="T15" s="287">
        <f>16+11+5+2+12</f>
        <v>46</v>
      </c>
      <c r="U15" s="287">
        <f>T15</f>
        <v>46</v>
      </c>
      <c r="V15" s="146">
        <f>(S15+U15)</f>
        <v>65</v>
      </c>
      <c r="W15" s="273">
        <f t="shared" si="0"/>
        <v>0.23</v>
      </c>
      <c r="X15" s="272">
        <f>V15/P15*L15</f>
        <v>0.1015625</v>
      </c>
      <c r="Y15" s="271">
        <f>+U15/R15</f>
        <v>0.46</v>
      </c>
      <c r="Z15" s="272">
        <f>+V15/P15</f>
        <v>0.203125</v>
      </c>
      <c r="AA15" s="229" t="s">
        <v>944</v>
      </c>
      <c r="AB15" s="35">
        <v>105</v>
      </c>
      <c r="AC15" s="35">
        <v>105</v>
      </c>
      <c r="AD15" s="514"/>
      <c r="AE15" s="518"/>
      <c r="AF15" s="514"/>
      <c r="AG15" s="517"/>
    </row>
    <row r="16" spans="1:48" s="259" customFormat="1" ht="81" customHeight="1">
      <c r="A16" s="260" t="s">
        <v>732</v>
      </c>
      <c r="B16" s="506"/>
      <c r="C16" s="508"/>
      <c r="D16" s="510"/>
      <c r="E16" s="511" t="s">
        <v>732</v>
      </c>
      <c r="F16" s="511"/>
      <c r="G16" s="511"/>
      <c r="H16" s="511"/>
      <c r="I16" s="511"/>
      <c r="J16" s="511"/>
      <c r="K16" s="511"/>
      <c r="L16" s="511"/>
      <c r="M16" s="511"/>
      <c r="N16" s="511"/>
      <c r="O16" s="511"/>
      <c r="P16" s="511"/>
      <c r="Q16" s="511"/>
      <c r="R16" s="511"/>
      <c r="S16" s="511"/>
      <c r="T16" s="512"/>
      <c r="U16" s="251"/>
      <c r="V16" s="251"/>
      <c r="W16" s="283">
        <f>SUM(W14:W15)</f>
        <v>0.51474114441416896</v>
      </c>
      <c r="X16" s="283">
        <f>SUM(X14:X15)</f>
        <v>0.20138582155477031</v>
      </c>
      <c r="Y16" s="283">
        <f>AVERAGE(Y14:Y15)</f>
        <v>0.51474114441416896</v>
      </c>
      <c r="Z16" s="283">
        <f>AVERAGE(Z14:Z15)</f>
        <v>0.20138582155477031</v>
      </c>
      <c r="AA16" s="266"/>
      <c r="AB16" s="251"/>
      <c r="AC16" s="251"/>
      <c r="AD16" s="243"/>
      <c r="AE16" s="251"/>
      <c r="AF16" s="243"/>
      <c r="AG16" s="244"/>
      <c r="AH16" s="261"/>
      <c r="AI16" s="261"/>
      <c r="AJ16" s="261"/>
      <c r="AK16" s="261"/>
      <c r="AL16" s="261"/>
      <c r="AM16" s="261"/>
      <c r="AN16" s="261"/>
      <c r="AO16" s="261"/>
      <c r="AP16" s="261"/>
      <c r="AQ16" s="261"/>
      <c r="AR16" s="261"/>
      <c r="AS16" s="261"/>
      <c r="AT16" s="261"/>
      <c r="AU16" s="261"/>
      <c r="AV16" s="261"/>
    </row>
    <row r="17" spans="1:33" s="3" customFormat="1" ht="290.39999999999998" customHeight="1">
      <c r="A17" s="263"/>
      <c r="B17" s="506"/>
      <c r="C17" s="508"/>
      <c r="D17" s="510"/>
      <c r="E17" s="264" t="s">
        <v>261</v>
      </c>
      <c r="F17" s="146" t="s">
        <v>199</v>
      </c>
      <c r="G17" s="216" t="s">
        <v>361</v>
      </c>
      <c r="H17" s="35" t="s">
        <v>241</v>
      </c>
      <c r="I17" s="225" t="s">
        <v>231</v>
      </c>
      <c r="J17" s="217" t="s">
        <v>618</v>
      </c>
      <c r="K17" s="146" t="s">
        <v>212</v>
      </c>
      <c r="L17" s="274">
        <v>0.7</v>
      </c>
      <c r="M17" s="225" t="s">
        <v>257</v>
      </c>
      <c r="N17" s="225"/>
      <c r="O17" s="35" t="s">
        <v>484</v>
      </c>
      <c r="P17" s="146">
        <v>21500</v>
      </c>
      <c r="Q17" s="35">
        <v>5400</v>
      </c>
      <c r="R17" s="38">
        <v>5400</v>
      </c>
      <c r="S17" s="44">
        <v>7187</v>
      </c>
      <c r="T17" s="286">
        <f>300+682+294+362+205</f>
        <v>1843</v>
      </c>
      <c r="U17" s="286">
        <f>T17</f>
        <v>1843</v>
      </c>
      <c r="V17" s="146">
        <f>(S17+U17)</f>
        <v>9030</v>
      </c>
      <c r="W17" s="273">
        <f t="shared" si="0"/>
        <v>0.2389074074074074</v>
      </c>
      <c r="X17" s="272">
        <f>V17/P17*L17</f>
        <v>0.29399999999999998</v>
      </c>
      <c r="Y17" s="271">
        <f>+U17/R17</f>
        <v>0.34129629629629632</v>
      </c>
      <c r="Z17" s="272">
        <f>+V17/P17</f>
        <v>0.42</v>
      </c>
      <c r="AA17" s="229" t="s">
        <v>848</v>
      </c>
      <c r="AB17" s="35">
        <v>5500</v>
      </c>
      <c r="AC17" s="35">
        <v>5500</v>
      </c>
      <c r="AD17" s="493">
        <v>844891147</v>
      </c>
      <c r="AE17" s="493">
        <v>899558349</v>
      </c>
      <c r="AF17" s="493">
        <v>244500000</v>
      </c>
      <c r="AG17" s="516">
        <f>AF17/AE17</f>
        <v>0.27180004529089197</v>
      </c>
    </row>
    <row r="18" spans="1:33" s="3" customFormat="1" ht="153.6" customHeight="1">
      <c r="A18" s="263"/>
      <c r="B18" s="506"/>
      <c r="C18" s="508"/>
      <c r="D18" s="510"/>
      <c r="E18" s="264" t="s">
        <v>261</v>
      </c>
      <c r="F18" s="146" t="s">
        <v>199</v>
      </c>
      <c r="G18" s="216" t="s">
        <v>361</v>
      </c>
      <c r="H18" s="35" t="s">
        <v>242</v>
      </c>
      <c r="I18" s="225" t="s">
        <v>231</v>
      </c>
      <c r="J18" s="146" t="s">
        <v>628</v>
      </c>
      <c r="K18" s="146" t="s">
        <v>213</v>
      </c>
      <c r="L18" s="274">
        <v>0.3</v>
      </c>
      <c r="M18" s="225" t="s">
        <v>257</v>
      </c>
      <c r="N18" s="225"/>
      <c r="O18" s="35" t="s">
        <v>485</v>
      </c>
      <c r="P18" s="146">
        <v>12</v>
      </c>
      <c r="Q18" s="35">
        <v>3</v>
      </c>
      <c r="R18" s="38">
        <v>3</v>
      </c>
      <c r="S18" s="44">
        <v>4</v>
      </c>
      <c r="T18" s="286">
        <f>1+0.5</f>
        <v>1.5</v>
      </c>
      <c r="U18" s="286">
        <f>T18</f>
        <v>1.5</v>
      </c>
      <c r="V18" s="146">
        <f>(S18+U18)</f>
        <v>5.5</v>
      </c>
      <c r="W18" s="273">
        <f>(U18/R18)*L18</f>
        <v>0.15</v>
      </c>
      <c r="X18" s="272">
        <f>V18/P18*L18</f>
        <v>0.13749999999999998</v>
      </c>
      <c r="Y18" s="271">
        <f>+U18/R18</f>
        <v>0.5</v>
      </c>
      <c r="Z18" s="272">
        <f>+V18/P18</f>
        <v>0.45833333333333331</v>
      </c>
      <c r="AA18" s="229" t="s">
        <v>847</v>
      </c>
      <c r="AB18" s="35">
        <v>3</v>
      </c>
      <c r="AC18" s="35">
        <v>3</v>
      </c>
      <c r="AD18" s="495"/>
      <c r="AE18" s="495"/>
      <c r="AF18" s="495"/>
      <c r="AG18" s="517"/>
    </row>
    <row r="19" spans="1:33" s="248" customFormat="1" ht="45.75" customHeight="1">
      <c r="A19" s="245" t="s">
        <v>733</v>
      </c>
      <c r="B19" s="246"/>
      <c r="C19" s="509"/>
      <c r="D19" s="510"/>
      <c r="E19" s="515" t="s">
        <v>733</v>
      </c>
      <c r="F19" s="511"/>
      <c r="G19" s="511"/>
      <c r="H19" s="511"/>
      <c r="I19" s="511"/>
      <c r="J19" s="511"/>
      <c r="K19" s="511"/>
      <c r="L19" s="511"/>
      <c r="M19" s="511"/>
      <c r="N19" s="511"/>
      <c r="O19" s="511"/>
      <c r="P19" s="511"/>
      <c r="Q19" s="511"/>
      <c r="R19" s="511"/>
      <c r="S19" s="511"/>
      <c r="T19" s="511"/>
      <c r="U19" s="252"/>
      <c r="V19" s="277"/>
      <c r="W19" s="296">
        <f>SUM(W17:W18)</f>
        <v>0.38890740740740737</v>
      </c>
      <c r="X19" s="296">
        <f>SUM(X17:X18)</f>
        <v>0.43149999999999999</v>
      </c>
      <c r="Y19" s="296">
        <f>AVERAGE(Y17:Y18)</f>
        <v>0.42064814814814816</v>
      </c>
      <c r="Z19" s="296">
        <f>AVERAGE(Z17:Z18)</f>
        <v>0.43916666666666665</v>
      </c>
      <c r="AA19" s="267"/>
      <c r="AB19" s="235"/>
      <c r="AC19" s="235"/>
      <c r="AD19" s="238"/>
      <c r="AE19" s="238"/>
      <c r="AF19" s="238"/>
      <c r="AG19" s="239"/>
    </row>
    <row r="20" spans="1:33" s="3" customFormat="1" ht="117" customHeight="1">
      <c r="A20" s="227"/>
      <c r="B20" s="256"/>
      <c r="C20" s="227"/>
      <c r="D20" s="227"/>
      <c r="E20" s="35" t="s">
        <v>260</v>
      </c>
      <c r="F20" s="214" t="s">
        <v>200</v>
      </c>
      <c r="G20" s="216" t="s">
        <v>364</v>
      </c>
      <c r="H20" s="35" t="s">
        <v>243</v>
      </c>
      <c r="I20" s="225" t="s">
        <v>231</v>
      </c>
      <c r="J20" s="217" t="s">
        <v>619</v>
      </c>
      <c r="K20" s="146" t="s">
        <v>214</v>
      </c>
      <c r="L20" s="274">
        <v>0.4</v>
      </c>
      <c r="M20" s="225"/>
      <c r="N20" s="225" t="s">
        <v>257</v>
      </c>
      <c r="O20" s="35" t="s">
        <v>486</v>
      </c>
      <c r="P20" s="146">
        <v>26800</v>
      </c>
      <c r="Q20" s="35">
        <v>6700</v>
      </c>
      <c r="R20" s="38">
        <v>6700</v>
      </c>
      <c r="S20" s="44">
        <v>6762</v>
      </c>
      <c r="T20" s="229">
        <f>1239+4537+659</f>
        <v>6435</v>
      </c>
      <c r="U20" s="229">
        <f>T20</f>
        <v>6435</v>
      </c>
      <c r="V20" s="146">
        <f>(S20+U20)</f>
        <v>13197</v>
      </c>
      <c r="W20" s="273">
        <f>(U20/R20)*L20</f>
        <v>0.38417910447761194</v>
      </c>
      <c r="X20" s="272">
        <f t="shared" ref="X20:X25" si="1">V20/P20*L20</f>
        <v>0.19697014925373135</v>
      </c>
      <c r="Y20" s="271">
        <f>+U20/R20</f>
        <v>0.96044776119402986</v>
      </c>
      <c r="Z20" s="272">
        <f>+V20/P20</f>
        <v>0.49242537313432838</v>
      </c>
      <c r="AA20" s="234" t="s">
        <v>949</v>
      </c>
      <c r="AB20" s="35">
        <v>6700</v>
      </c>
      <c r="AC20" s="35">
        <v>6700</v>
      </c>
      <c r="AD20" s="521">
        <v>4532675119</v>
      </c>
      <c r="AE20" s="521">
        <v>8250277366.1000004</v>
      </c>
      <c r="AF20" s="521">
        <v>2007093499</v>
      </c>
      <c r="AG20" s="522">
        <f>AF20/AE20</f>
        <v>0.24327588151727508</v>
      </c>
    </row>
    <row r="21" spans="1:33" s="3" customFormat="1" ht="132" customHeight="1">
      <c r="A21" s="227"/>
      <c r="B21" s="256"/>
      <c r="C21" s="227"/>
      <c r="D21" s="227"/>
      <c r="E21" s="523" t="s">
        <v>260</v>
      </c>
      <c r="F21" s="525" t="s">
        <v>200</v>
      </c>
      <c r="G21" s="527" t="s">
        <v>364</v>
      </c>
      <c r="H21" s="146" t="s">
        <v>244</v>
      </c>
      <c r="I21" s="225" t="s">
        <v>231</v>
      </c>
      <c r="J21" s="382" t="s">
        <v>629</v>
      </c>
      <c r="K21" s="146" t="s">
        <v>792</v>
      </c>
      <c r="L21" s="274">
        <v>0.05</v>
      </c>
      <c r="M21" s="528"/>
      <c r="N21" s="225" t="s">
        <v>257</v>
      </c>
      <c r="O21" s="394" t="s">
        <v>487</v>
      </c>
      <c r="P21" s="225">
        <v>55</v>
      </c>
      <c r="Q21" s="146">
        <v>55</v>
      </c>
      <c r="R21" s="38">
        <v>55</v>
      </c>
      <c r="S21" s="282">
        <v>55</v>
      </c>
      <c r="T21" s="384">
        <f>S21</f>
        <v>55</v>
      </c>
      <c r="U21" s="229">
        <f>T21</f>
        <v>55</v>
      </c>
      <c r="V21" s="146">
        <v>55</v>
      </c>
      <c r="W21" s="273">
        <f>(U21/R21)*L21</f>
        <v>0.05</v>
      </c>
      <c r="X21" s="272">
        <f t="shared" si="1"/>
        <v>0.05</v>
      </c>
      <c r="Y21" s="273">
        <f t="shared" ref="Y21" si="2">+U21/R21</f>
        <v>1</v>
      </c>
      <c r="Z21" s="272">
        <f t="shared" ref="Z21:Z22" si="3">+V21/P21</f>
        <v>1</v>
      </c>
      <c r="AA21" s="234" t="s">
        <v>949</v>
      </c>
      <c r="AB21" s="146">
        <v>55</v>
      </c>
      <c r="AC21" s="146">
        <v>55</v>
      </c>
      <c r="AD21" s="521"/>
      <c r="AE21" s="521"/>
      <c r="AF21" s="521"/>
      <c r="AG21" s="522"/>
    </row>
    <row r="22" spans="1:33" s="248" customFormat="1" ht="124.8" customHeight="1">
      <c r="A22" s="227"/>
      <c r="B22" s="256"/>
      <c r="C22" s="227"/>
      <c r="D22" s="227"/>
      <c r="E22" s="524"/>
      <c r="F22" s="526"/>
      <c r="G22" s="527"/>
      <c r="H22" s="146" t="s">
        <v>244</v>
      </c>
      <c r="I22" s="225" t="s">
        <v>231</v>
      </c>
      <c r="J22" s="382" t="s">
        <v>629</v>
      </c>
      <c r="K22" s="146" t="s">
        <v>829</v>
      </c>
      <c r="L22" s="274">
        <v>0.05</v>
      </c>
      <c r="M22" s="529"/>
      <c r="N22" s="225" t="s">
        <v>793</v>
      </c>
      <c r="O22" s="394" t="s">
        <v>487</v>
      </c>
      <c r="P22" s="225">
        <v>6</v>
      </c>
      <c r="Q22" s="383">
        <v>2</v>
      </c>
      <c r="R22" s="38">
        <v>2</v>
      </c>
      <c r="S22" s="44">
        <v>4</v>
      </c>
      <c r="T22" s="229">
        <f>S22</f>
        <v>4</v>
      </c>
      <c r="U22" s="385">
        <v>4</v>
      </c>
      <c r="V22" s="257">
        <v>4</v>
      </c>
      <c r="W22" s="273">
        <f>(2/R22)*L22</f>
        <v>0.05</v>
      </c>
      <c r="X22" s="272">
        <f t="shared" si="1"/>
        <v>3.3333333333333333E-2</v>
      </c>
      <c r="Y22" s="273">
        <f>2/R22</f>
        <v>1</v>
      </c>
      <c r="Z22" s="272">
        <f t="shared" si="3"/>
        <v>0.66666666666666663</v>
      </c>
      <c r="AA22" s="234" t="s">
        <v>950</v>
      </c>
      <c r="AB22" s="257">
        <v>2</v>
      </c>
      <c r="AC22" s="257">
        <v>2</v>
      </c>
      <c r="AD22" s="521"/>
      <c r="AE22" s="521"/>
      <c r="AF22" s="521"/>
      <c r="AG22" s="522"/>
    </row>
    <row r="23" spans="1:33" s="3" customFormat="1" ht="79.2" customHeight="1">
      <c r="A23" s="227"/>
      <c r="B23" s="256"/>
      <c r="C23" s="227"/>
      <c r="D23" s="227"/>
      <c r="E23" s="35" t="s">
        <v>260</v>
      </c>
      <c r="F23" s="214" t="s">
        <v>200</v>
      </c>
      <c r="G23" s="216" t="s">
        <v>364</v>
      </c>
      <c r="H23" s="35" t="s">
        <v>245</v>
      </c>
      <c r="I23" s="225" t="s">
        <v>231</v>
      </c>
      <c r="J23" s="225" t="s">
        <v>230</v>
      </c>
      <c r="K23" s="146" t="s">
        <v>216</v>
      </c>
      <c r="L23" s="274">
        <v>0.15</v>
      </c>
      <c r="M23" s="225"/>
      <c r="N23" s="225" t="s">
        <v>257</v>
      </c>
      <c r="O23" s="35" t="s">
        <v>708</v>
      </c>
      <c r="P23" s="146">
        <v>4</v>
      </c>
      <c r="Q23" s="35">
        <v>2</v>
      </c>
      <c r="R23" s="38">
        <v>2</v>
      </c>
      <c r="S23" s="44">
        <v>0</v>
      </c>
      <c r="T23" s="229">
        <v>0</v>
      </c>
      <c r="U23" s="229">
        <v>0</v>
      </c>
      <c r="V23" s="146">
        <f>(S23+U23)</f>
        <v>0</v>
      </c>
      <c r="W23" s="273">
        <f>(U23/R23)*L23</f>
        <v>0</v>
      </c>
      <c r="X23" s="272">
        <f t="shared" si="1"/>
        <v>0</v>
      </c>
      <c r="Y23" s="271">
        <f>+U23/R23</f>
        <v>0</v>
      </c>
      <c r="Z23" s="272">
        <f>+V23/P23</f>
        <v>0</v>
      </c>
      <c r="AA23" s="229" t="s">
        <v>830</v>
      </c>
      <c r="AB23" s="35">
        <v>1</v>
      </c>
      <c r="AC23" s="35">
        <v>1</v>
      </c>
      <c r="AD23" s="530">
        <v>565956339</v>
      </c>
      <c r="AE23" s="513">
        <v>565956339</v>
      </c>
      <c r="AF23" s="513">
        <v>133565000</v>
      </c>
      <c r="AG23" s="516">
        <f>AF23/AE23</f>
        <v>0.23599877021608906</v>
      </c>
    </row>
    <row r="24" spans="1:33" s="3" customFormat="1" ht="150" customHeight="1">
      <c r="A24" s="227"/>
      <c r="B24" s="256"/>
      <c r="C24" s="227"/>
      <c r="D24" s="227"/>
      <c r="E24" s="35" t="s">
        <v>260</v>
      </c>
      <c r="F24" s="214" t="s">
        <v>200</v>
      </c>
      <c r="G24" s="216" t="s">
        <v>364</v>
      </c>
      <c r="H24" s="35" t="s">
        <v>246</v>
      </c>
      <c r="I24" s="225" t="s">
        <v>231</v>
      </c>
      <c r="J24" s="217" t="s">
        <v>630</v>
      </c>
      <c r="K24" s="146" t="s">
        <v>217</v>
      </c>
      <c r="L24" s="274">
        <v>0.25</v>
      </c>
      <c r="M24" s="225"/>
      <c r="N24" s="225" t="s">
        <v>257</v>
      </c>
      <c r="O24" s="35" t="s">
        <v>489</v>
      </c>
      <c r="P24" s="146">
        <v>28000</v>
      </c>
      <c r="Q24" s="35">
        <v>7000</v>
      </c>
      <c r="R24" s="38">
        <v>7000</v>
      </c>
      <c r="S24" s="44">
        <v>7166</v>
      </c>
      <c r="T24" s="229">
        <f>429+8093+1214</f>
        <v>9736</v>
      </c>
      <c r="U24" s="229">
        <f>T24</f>
        <v>9736</v>
      </c>
      <c r="V24" s="146">
        <f t="shared" ref="V24:V38" si="4">(S24+U24)</f>
        <v>16902</v>
      </c>
      <c r="W24" s="273">
        <f>(7000/R24)*L24</f>
        <v>0.25</v>
      </c>
      <c r="X24" s="272">
        <f t="shared" si="1"/>
        <v>0.15091071428571429</v>
      </c>
      <c r="Y24" s="271">
        <f>7000/R24</f>
        <v>1</v>
      </c>
      <c r="Z24" s="272">
        <f>+V24/P24</f>
        <v>0.60364285714285715</v>
      </c>
      <c r="AA24" s="229" t="s">
        <v>834</v>
      </c>
      <c r="AB24" s="35">
        <v>7000</v>
      </c>
      <c r="AC24" s="35">
        <v>7000</v>
      </c>
      <c r="AD24" s="530"/>
      <c r="AE24" s="530"/>
      <c r="AF24" s="530"/>
      <c r="AG24" s="531"/>
    </row>
    <row r="25" spans="1:33" s="3" customFormat="1" ht="117" customHeight="1">
      <c r="A25" s="227"/>
      <c r="B25" s="256"/>
      <c r="C25" s="227"/>
      <c r="D25" s="227"/>
      <c r="E25" s="35" t="s">
        <v>260</v>
      </c>
      <c r="F25" s="214" t="s">
        <v>200</v>
      </c>
      <c r="G25" s="216" t="s">
        <v>364</v>
      </c>
      <c r="H25" s="35" t="s">
        <v>247</v>
      </c>
      <c r="I25" s="225" t="s">
        <v>231</v>
      </c>
      <c r="J25" s="146" t="s">
        <v>620</v>
      </c>
      <c r="K25" s="146" t="s">
        <v>218</v>
      </c>
      <c r="L25" s="274">
        <v>0.1</v>
      </c>
      <c r="M25" s="225"/>
      <c r="N25" s="225" t="s">
        <v>257</v>
      </c>
      <c r="O25" s="35" t="s">
        <v>488</v>
      </c>
      <c r="P25" s="146">
        <v>200</v>
      </c>
      <c r="Q25" s="35">
        <v>10</v>
      </c>
      <c r="R25" s="38">
        <v>10</v>
      </c>
      <c r="S25" s="44">
        <v>140</v>
      </c>
      <c r="T25" s="229">
        <v>171</v>
      </c>
      <c r="U25" s="229">
        <v>31</v>
      </c>
      <c r="V25" s="146">
        <f t="shared" si="4"/>
        <v>171</v>
      </c>
      <c r="W25" s="273">
        <f>(10/R25)*L25</f>
        <v>0.1</v>
      </c>
      <c r="X25" s="272">
        <f t="shared" si="1"/>
        <v>8.5500000000000007E-2</v>
      </c>
      <c r="Y25" s="273">
        <f>2/R25</f>
        <v>0.2</v>
      </c>
      <c r="Z25" s="272">
        <f>+V25/P25</f>
        <v>0.85499999999999998</v>
      </c>
      <c r="AA25" s="229" t="s">
        <v>954</v>
      </c>
      <c r="AB25" s="35">
        <v>8</v>
      </c>
      <c r="AC25" s="35">
        <v>8</v>
      </c>
      <c r="AD25" s="514"/>
      <c r="AE25" s="514"/>
      <c r="AF25" s="514"/>
      <c r="AG25" s="517"/>
    </row>
    <row r="26" spans="1:33" s="3" customFormat="1" ht="117" customHeight="1">
      <c r="A26" s="227"/>
      <c r="B26" s="256"/>
      <c r="C26" s="227"/>
      <c r="D26" s="227"/>
      <c r="E26" s="532" t="s">
        <v>734</v>
      </c>
      <c r="F26" s="533"/>
      <c r="G26" s="533"/>
      <c r="H26" s="533"/>
      <c r="I26" s="533"/>
      <c r="J26" s="533"/>
      <c r="K26" s="533"/>
      <c r="L26" s="533"/>
      <c r="M26" s="533"/>
      <c r="N26" s="533"/>
      <c r="O26" s="533"/>
      <c r="P26" s="533"/>
      <c r="Q26" s="533"/>
      <c r="R26" s="533"/>
      <c r="S26" s="533"/>
      <c r="T26" s="534"/>
      <c r="U26" s="146"/>
      <c r="V26" s="146"/>
      <c r="W26" s="296">
        <f>SUM(W20:W25)</f>
        <v>0.8341791044776119</v>
      </c>
      <c r="X26" s="283">
        <f>SUM(X20:X25)</f>
        <v>0.51671419687277897</v>
      </c>
      <c r="Y26" s="296">
        <f>AVERAGE(Y20:Y25)</f>
        <v>0.69340796019900497</v>
      </c>
      <c r="Z26" s="283">
        <f>AVERAGE(Z20:Z25)</f>
        <v>0.60295581615730875</v>
      </c>
      <c r="AA26" s="38"/>
      <c r="AB26" s="35"/>
      <c r="AC26" s="35"/>
      <c r="AD26" s="236"/>
      <c r="AE26" s="236"/>
      <c r="AF26" s="236"/>
      <c r="AG26" s="237"/>
    </row>
    <row r="27" spans="1:33" s="3" customFormat="1" ht="198.6" customHeight="1">
      <c r="A27" s="227"/>
      <c r="B27" s="256"/>
      <c r="C27" s="227"/>
      <c r="D27" s="227"/>
      <c r="E27" s="35" t="s">
        <v>260</v>
      </c>
      <c r="F27" s="146" t="s">
        <v>201</v>
      </c>
      <c r="G27" s="216" t="s">
        <v>365</v>
      </c>
      <c r="H27" s="35" t="s">
        <v>248</v>
      </c>
      <c r="I27" s="225" t="s">
        <v>231</v>
      </c>
      <c r="J27" s="217" t="s">
        <v>621</v>
      </c>
      <c r="K27" s="146" t="s">
        <v>219</v>
      </c>
      <c r="L27" s="274">
        <v>1</v>
      </c>
      <c r="M27" s="225"/>
      <c r="N27" s="225" t="s">
        <v>257</v>
      </c>
      <c r="O27" s="35" t="s">
        <v>489</v>
      </c>
      <c r="P27" s="217">
        <v>61000</v>
      </c>
      <c r="Q27" s="35">
        <v>15250</v>
      </c>
      <c r="R27" s="38">
        <v>15250</v>
      </c>
      <c r="S27" s="38">
        <v>15578</v>
      </c>
      <c r="T27" s="229">
        <f>129+135+1601+3400</f>
        <v>5265</v>
      </c>
      <c r="U27" s="229">
        <f>T27</f>
        <v>5265</v>
      </c>
      <c r="V27" s="146">
        <f t="shared" si="4"/>
        <v>20843</v>
      </c>
      <c r="W27" s="273">
        <f t="shared" si="0"/>
        <v>0.34524590163934427</v>
      </c>
      <c r="X27" s="272">
        <f>V27/P27*L27</f>
        <v>0.34168852459016391</v>
      </c>
      <c r="Y27" s="271">
        <f>+U27/R27</f>
        <v>0.34524590163934427</v>
      </c>
      <c r="Z27" s="272">
        <f>+V27/P27</f>
        <v>0.34168852459016391</v>
      </c>
      <c r="AA27" s="229" t="s">
        <v>832</v>
      </c>
      <c r="AB27" s="35">
        <v>15250</v>
      </c>
      <c r="AC27" s="35">
        <v>15250</v>
      </c>
      <c r="AD27" s="390">
        <v>4017092532</v>
      </c>
      <c r="AE27" s="390">
        <v>4193305880.3099999</v>
      </c>
      <c r="AF27" s="390">
        <v>3436432000</v>
      </c>
      <c r="AG27" s="389">
        <f>AF27/AE27</f>
        <v>0.81950425227409207</v>
      </c>
    </row>
    <row r="28" spans="1:33" s="248" customFormat="1" ht="49.5" customHeight="1">
      <c r="A28" s="227"/>
      <c r="B28" s="256"/>
      <c r="C28" s="227"/>
      <c r="D28" s="227"/>
      <c r="E28" s="519" t="s">
        <v>740</v>
      </c>
      <c r="F28" s="520"/>
      <c r="G28" s="520"/>
      <c r="H28" s="520"/>
      <c r="I28" s="520"/>
      <c r="J28" s="520"/>
      <c r="K28" s="520"/>
      <c r="L28" s="520"/>
      <c r="M28" s="520"/>
      <c r="N28" s="520"/>
      <c r="O28" s="520"/>
      <c r="P28" s="520"/>
      <c r="Q28" s="520"/>
      <c r="R28" s="520"/>
      <c r="S28" s="268"/>
      <c r="T28" s="246"/>
      <c r="U28" s="252"/>
      <c r="V28" s="277"/>
      <c r="W28" s="296">
        <f>SUM(W27)</f>
        <v>0.34524590163934427</v>
      </c>
      <c r="X28" s="296">
        <f>SUM(X27)</f>
        <v>0.34168852459016391</v>
      </c>
      <c r="Y28" s="296">
        <f>AVERAGE(Y27)</f>
        <v>0.34524590163934427</v>
      </c>
      <c r="Z28" s="296">
        <f>AVERAGE(Z27)</f>
        <v>0.34168852459016391</v>
      </c>
      <c r="AA28" s="267"/>
      <c r="AB28" s="235"/>
      <c r="AC28" s="235"/>
      <c r="AD28" s="238"/>
      <c r="AE28" s="238"/>
      <c r="AF28" s="238"/>
      <c r="AG28" s="239"/>
    </row>
    <row r="29" spans="1:33" s="3" customFormat="1" ht="253.8" customHeight="1">
      <c r="A29" s="227"/>
      <c r="B29" s="256"/>
      <c r="C29" s="227"/>
      <c r="D29" s="227"/>
      <c r="E29" s="35" t="s">
        <v>262</v>
      </c>
      <c r="F29" s="214" t="s">
        <v>202</v>
      </c>
      <c r="G29" s="216" t="s">
        <v>366</v>
      </c>
      <c r="H29" s="35" t="s">
        <v>249</v>
      </c>
      <c r="I29" s="225" t="s">
        <v>231</v>
      </c>
      <c r="J29" s="217" t="s">
        <v>631</v>
      </c>
      <c r="K29" s="146" t="s">
        <v>220</v>
      </c>
      <c r="L29" s="274">
        <v>0.55000000000000004</v>
      </c>
      <c r="M29" s="225"/>
      <c r="N29" s="225" t="s">
        <v>257</v>
      </c>
      <c r="O29" s="35" t="s">
        <v>489</v>
      </c>
      <c r="P29" s="146">
        <v>180000</v>
      </c>
      <c r="Q29" s="35">
        <v>45000</v>
      </c>
      <c r="R29" s="38">
        <v>47300</v>
      </c>
      <c r="S29" s="38">
        <v>57272</v>
      </c>
      <c r="T29" s="280">
        <f>4292+11067+10859+5640+2635</f>
        <v>34493</v>
      </c>
      <c r="U29" s="280">
        <f>T29</f>
        <v>34493</v>
      </c>
      <c r="V29" s="146">
        <f t="shared" si="4"/>
        <v>91765</v>
      </c>
      <c r="W29" s="273">
        <f t="shared" si="0"/>
        <v>0.40108139534883724</v>
      </c>
      <c r="X29" s="272">
        <f>V29/P29*L29</f>
        <v>0.28039305555555555</v>
      </c>
      <c r="Y29" s="271">
        <f>+U29/R29</f>
        <v>0.72923890063424945</v>
      </c>
      <c r="Z29" s="272">
        <f>+V29/P29</f>
        <v>0.50980555555555551</v>
      </c>
      <c r="AA29" s="229" t="s">
        <v>955</v>
      </c>
      <c r="AB29" s="35">
        <v>45000</v>
      </c>
      <c r="AC29" s="35">
        <v>45000</v>
      </c>
      <c r="AD29" s="390">
        <v>2103471540</v>
      </c>
      <c r="AE29" s="390">
        <v>2572740623</v>
      </c>
      <c r="AF29" s="390">
        <v>2085125578</v>
      </c>
      <c r="AG29" s="389">
        <f>AF29/AE29</f>
        <v>0.81046863386041379</v>
      </c>
    </row>
    <row r="30" spans="1:33" s="3" customFormat="1" ht="296.39999999999998" customHeight="1">
      <c r="A30" s="227"/>
      <c r="B30" s="256"/>
      <c r="C30" s="227"/>
      <c r="D30" s="227"/>
      <c r="E30" s="35" t="s">
        <v>262</v>
      </c>
      <c r="F30" s="214" t="s">
        <v>202</v>
      </c>
      <c r="G30" s="216" t="s">
        <v>366</v>
      </c>
      <c r="H30" s="35" t="s">
        <v>250</v>
      </c>
      <c r="I30" s="225" t="s">
        <v>231</v>
      </c>
      <c r="J30" s="217" t="s">
        <v>632</v>
      </c>
      <c r="K30" s="146" t="s">
        <v>221</v>
      </c>
      <c r="L30" s="274">
        <v>0.45</v>
      </c>
      <c r="M30" s="225"/>
      <c r="N30" s="225" t="s">
        <v>257</v>
      </c>
      <c r="O30" s="35" t="s">
        <v>489</v>
      </c>
      <c r="P30" s="146">
        <v>120000</v>
      </c>
      <c r="Q30" s="35">
        <v>30000</v>
      </c>
      <c r="R30" s="38">
        <v>30744</v>
      </c>
      <c r="S30" s="38">
        <v>33718</v>
      </c>
      <c r="T30" s="229">
        <f>10000+5829+4238+5862</f>
        <v>25929</v>
      </c>
      <c r="U30" s="229">
        <f>T30</f>
        <v>25929</v>
      </c>
      <c r="V30" s="146">
        <f t="shared" si="4"/>
        <v>59647</v>
      </c>
      <c r="W30" s="273">
        <f t="shared" si="0"/>
        <v>0.37952283372365336</v>
      </c>
      <c r="X30" s="272">
        <f>V30/P30*L30</f>
        <v>0.22367624999999999</v>
      </c>
      <c r="Y30" s="271">
        <f>+U30/R30</f>
        <v>0.84338407494145196</v>
      </c>
      <c r="Z30" s="272">
        <f>+V30/P30</f>
        <v>0.49705833333333332</v>
      </c>
      <c r="AA30" s="381" t="s">
        <v>836</v>
      </c>
      <c r="AB30" s="35">
        <v>30000</v>
      </c>
      <c r="AC30" s="35">
        <v>30000</v>
      </c>
      <c r="AD30" s="391">
        <v>3456124347</v>
      </c>
      <c r="AE30" s="391">
        <v>3656986372.5799999</v>
      </c>
      <c r="AF30" s="391">
        <v>3110940295</v>
      </c>
      <c r="AG30" s="389">
        <f>AF30/AE30</f>
        <v>0.85068413662291964</v>
      </c>
    </row>
    <row r="31" spans="1:33" s="248" customFormat="1" ht="61.95" customHeight="1">
      <c r="A31" s="227"/>
      <c r="B31" s="256"/>
      <c r="C31" s="227"/>
      <c r="D31" s="227"/>
      <c r="E31" s="537" t="s">
        <v>735</v>
      </c>
      <c r="F31" s="537"/>
      <c r="G31" s="537"/>
      <c r="H31" s="537"/>
      <c r="I31" s="537"/>
      <c r="J31" s="537"/>
      <c r="K31" s="537"/>
      <c r="L31" s="537"/>
      <c r="M31" s="537"/>
      <c r="N31" s="537"/>
      <c r="O31" s="537"/>
      <c r="P31" s="537"/>
      <c r="Q31" s="537"/>
      <c r="R31" s="537"/>
      <c r="S31" s="246"/>
      <c r="T31" s="246"/>
      <c r="U31" s="247"/>
      <c r="V31" s="277"/>
      <c r="W31" s="296">
        <f>SUM(W29:W30)</f>
        <v>0.78060422907249061</v>
      </c>
      <c r="X31" s="296">
        <f>SUM(X29:X30)</f>
        <v>0.50406930555555551</v>
      </c>
      <c r="Y31" s="296">
        <f>AVERAGE(Y29:Y30)</f>
        <v>0.78631148778785076</v>
      </c>
      <c r="Z31" s="296">
        <f>AVERAGE(Z29:Z30)</f>
        <v>0.50343194444444439</v>
      </c>
      <c r="AA31" s="267"/>
      <c r="AB31" s="235"/>
      <c r="AC31" s="235"/>
      <c r="AD31" s="288"/>
      <c r="AE31" s="288"/>
      <c r="AF31" s="288"/>
      <c r="AG31" s="289"/>
    </row>
    <row r="32" spans="1:33" s="3" customFormat="1" ht="76.95" customHeight="1">
      <c r="A32" s="227"/>
      <c r="B32" s="256"/>
      <c r="C32" s="227"/>
      <c r="D32" s="227"/>
      <c r="E32" s="35" t="s">
        <v>260</v>
      </c>
      <c r="F32" s="146" t="s">
        <v>203</v>
      </c>
      <c r="G32" s="216" t="s">
        <v>367</v>
      </c>
      <c r="H32" s="35" t="s">
        <v>251</v>
      </c>
      <c r="I32" s="225" t="s">
        <v>231</v>
      </c>
      <c r="J32" s="146" t="s">
        <v>622</v>
      </c>
      <c r="K32" s="146" t="s">
        <v>222</v>
      </c>
      <c r="L32" s="274">
        <v>0.2</v>
      </c>
      <c r="M32" s="225"/>
      <c r="N32" s="225" t="s">
        <v>257</v>
      </c>
      <c r="O32" s="35" t="s">
        <v>490</v>
      </c>
      <c r="P32" s="146">
        <v>200</v>
      </c>
      <c r="Q32" s="35">
        <v>60</v>
      </c>
      <c r="R32" s="38">
        <v>60</v>
      </c>
      <c r="S32" s="38">
        <v>70</v>
      </c>
      <c r="T32" s="229">
        <f>5+3+4+2+1</f>
        <v>15</v>
      </c>
      <c r="U32" s="229">
        <f>T32</f>
        <v>15</v>
      </c>
      <c r="V32" s="146">
        <f t="shared" si="4"/>
        <v>85</v>
      </c>
      <c r="W32" s="273">
        <f t="shared" si="0"/>
        <v>0.05</v>
      </c>
      <c r="X32" s="272">
        <f>V32/P32*L32</f>
        <v>8.5000000000000006E-2</v>
      </c>
      <c r="Y32" s="271">
        <f t="shared" ref="Y32:Y35" si="5">+U32/R32</f>
        <v>0.25</v>
      </c>
      <c r="Z32" s="272">
        <f t="shared" ref="Z32:Z35" si="6">+V32/P32</f>
        <v>0.42499999999999999</v>
      </c>
      <c r="AA32" s="229" t="s">
        <v>840</v>
      </c>
      <c r="AB32" s="35">
        <v>60</v>
      </c>
      <c r="AC32" s="35">
        <v>60</v>
      </c>
      <c r="AD32" s="521">
        <v>770484000</v>
      </c>
      <c r="AE32" s="521">
        <v>1340931839.8</v>
      </c>
      <c r="AF32" s="521">
        <v>453484000</v>
      </c>
      <c r="AG32" s="522">
        <f>AF32/AE32</f>
        <v>0.33818572021351745</v>
      </c>
    </row>
    <row r="33" spans="1:33" s="3" customFormat="1" ht="96.6">
      <c r="A33" s="227"/>
      <c r="B33" s="256"/>
      <c r="C33" s="227"/>
      <c r="D33" s="227"/>
      <c r="E33" s="35" t="s">
        <v>260</v>
      </c>
      <c r="F33" s="146" t="s">
        <v>203</v>
      </c>
      <c r="G33" s="216" t="s">
        <v>367</v>
      </c>
      <c r="H33" s="35" t="s">
        <v>252</v>
      </c>
      <c r="I33" s="225" t="s">
        <v>231</v>
      </c>
      <c r="J33" s="217" t="s">
        <v>633</v>
      </c>
      <c r="K33" s="146" t="s">
        <v>223</v>
      </c>
      <c r="L33" s="274">
        <v>0.35</v>
      </c>
      <c r="M33" s="225"/>
      <c r="N33" s="225" t="s">
        <v>257</v>
      </c>
      <c r="O33" s="35" t="s">
        <v>489</v>
      </c>
      <c r="P33" s="146">
        <v>60000</v>
      </c>
      <c r="Q33" s="35">
        <f t="shared" ref="Q33:AC33" si="7">60000/4</f>
        <v>15000</v>
      </c>
      <c r="R33" s="38">
        <f t="shared" si="7"/>
        <v>15000</v>
      </c>
      <c r="S33" s="38">
        <v>20000</v>
      </c>
      <c r="T33" s="229">
        <f>500+8661+247+242+1090+2092+805+691+78+132+1104+9729+7292+15309+80+78+1046+798+261+556+891+145+1650</f>
        <v>53477</v>
      </c>
      <c r="U33" s="229">
        <f>T33</f>
        <v>53477</v>
      </c>
      <c r="V33" s="146">
        <f t="shared" si="4"/>
        <v>73477</v>
      </c>
      <c r="W33" s="392">
        <f>(20000/R33)*L33</f>
        <v>0.46666666666666662</v>
      </c>
      <c r="X33" s="272">
        <f>V33/P33*L33</f>
        <v>0.42861583333333331</v>
      </c>
      <c r="Y33" s="271">
        <f t="shared" si="5"/>
        <v>3.5651333333333333</v>
      </c>
      <c r="Z33" s="272">
        <f t="shared" si="6"/>
        <v>1.2246166666666667</v>
      </c>
      <c r="AA33" s="229" t="s">
        <v>837</v>
      </c>
      <c r="AB33" s="35">
        <f t="shared" si="7"/>
        <v>15000</v>
      </c>
      <c r="AC33" s="35">
        <f t="shared" si="7"/>
        <v>15000</v>
      </c>
      <c r="AD33" s="521"/>
      <c r="AE33" s="521"/>
      <c r="AF33" s="521"/>
      <c r="AG33" s="522"/>
    </row>
    <row r="34" spans="1:33" s="3" customFormat="1" ht="63" customHeight="1">
      <c r="A34" s="227"/>
      <c r="B34" s="256"/>
      <c r="C34" s="227"/>
      <c r="D34" s="227"/>
      <c r="E34" s="35" t="s">
        <v>262</v>
      </c>
      <c r="F34" s="146" t="s">
        <v>203</v>
      </c>
      <c r="G34" s="216" t="s">
        <v>367</v>
      </c>
      <c r="H34" s="35" t="s">
        <v>253</v>
      </c>
      <c r="I34" s="225" t="s">
        <v>231</v>
      </c>
      <c r="J34" s="146" t="s">
        <v>623</v>
      </c>
      <c r="K34" s="146" t="s">
        <v>224</v>
      </c>
      <c r="L34" s="274">
        <v>0.2</v>
      </c>
      <c r="M34" s="225"/>
      <c r="N34" s="225" t="s">
        <v>257</v>
      </c>
      <c r="O34" s="35" t="s">
        <v>490</v>
      </c>
      <c r="P34" s="146">
        <v>96</v>
      </c>
      <c r="Q34" s="35">
        <v>25</v>
      </c>
      <c r="R34" s="38">
        <v>25</v>
      </c>
      <c r="S34" s="38">
        <v>35</v>
      </c>
      <c r="T34" s="229">
        <f>1+1+2</f>
        <v>4</v>
      </c>
      <c r="U34" s="229">
        <f>T34</f>
        <v>4</v>
      </c>
      <c r="V34" s="146">
        <f t="shared" si="4"/>
        <v>39</v>
      </c>
      <c r="W34" s="273">
        <f t="shared" si="0"/>
        <v>3.2000000000000001E-2</v>
      </c>
      <c r="X34" s="272">
        <f>V34/P34*L34</f>
        <v>8.1250000000000003E-2</v>
      </c>
      <c r="Y34" s="271">
        <f t="shared" si="5"/>
        <v>0.16</v>
      </c>
      <c r="Z34" s="272">
        <f t="shared" si="6"/>
        <v>0.40625</v>
      </c>
      <c r="AA34" s="229" t="s">
        <v>838</v>
      </c>
      <c r="AB34" s="35">
        <v>30</v>
      </c>
      <c r="AC34" s="35">
        <v>30</v>
      </c>
      <c r="AD34" s="521"/>
      <c r="AE34" s="521"/>
      <c r="AF34" s="521"/>
      <c r="AG34" s="522"/>
    </row>
    <row r="35" spans="1:33" s="3" customFormat="1" ht="88.2" customHeight="1">
      <c r="A35" s="227"/>
      <c r="B35" s="256"/>
      <c r="C35" s="227"/>
      <c r="D35" s="227"/>
      <c r="E35" s="35" t="s">
        <v>262</v>
      </c>
      <c r="F35" s="146" t="s">
        <v>203</v>
      </c>
      <c r="G35" s="216" t="s">
        <v>367</v>
      </c>
      <c r="H35" s="35" t="s">
        <v>254</v>
      </c>
      <c r="I35" s="225" t="s">
        <v>231</v>
      </c>
      <c r="J35" s="217" t="s">
        <v>634</v>
      </c>
      <c r="K35" s="146" t="s">
        <v>225</v>
      </c>
      <c r="L35" s="274">
        <v>0.25</v>
      </c>
      <c r="M35" s="225"/>
      <c r="N35" s="225" t="s">
        <v>257</v>
      </c>
      <c r="O35" s="35" t="s">
        <v>491</v>
      </c>
      <c r="P35" s="146">
        <v>65000</v>
      </c>
      <c r="Q35" s="35">
        <v>17000</v>
      </c>
      <c r="R35" s="38">
        <v>17000</v>
      </c>
      <c r="S35" s="38">
        <v>32636</v>
      </c>
      <c r="T35" s="229">
        <f>493 +1500+2500+13000</f>
        <v>17493</v>
      </c>
      <c r="U35" s="229">
        <f>T35</f>
        <v>17493</v>
      </c>
      <c r="V35" s="146">
        <f t="shared" si="4"/>
        <v>50129</v>
      </c>
      <c r="W35" s="273">
        <f t="shared" si="0"/>
        <v>0.25724999999999998</v>
      </c>
      <c r="X35" s="272">
        <f>V35/P35*L35</f>
        <v>0.19280384615384616</v>
      </c>
      <c r="Y35" s="271">
        <f t="shared" si="5"/>
        <v>1.0289999999999999</v>
      </c>
      <c r="Z35" s="272">
        <f t="shared" si="6"/>
        <v>0.77121538461538464</v>
      </c>
      <c r="AA35" s="229" t="s">
        <v>839</v>
      </c>
      <c r="AB35" s="35">
        <v>20000</v>
      </c>
      <c r="AC35" s="35">
        <v>20000</v>
      </c>
      <c r="AD35" s="521"/>
      <c r="AE35" s="521"/>
      <c r="AF35" s="521"/>
      <c r="AG35" s="522"/>
    </row>
    <row r="36" spans="1:33" s="248" customFormat="1" ht="47.25" customHeight="1">
      <c r="A36" s="227"/>
      <c r="B36" s="256"/>
      <c r="C36" s="227"/>
      <c r="D36" s="227"/>
      <c r="E36" s="519" t="s">
        <v>736</v>
      </c>
      <c r="F36" s="520"/>
      <c r="G36" s="520"/>
      <c r="H36" s="520"/>
      <c r="I36" s="520"/>
      <c r="J36" s="520"/>
      <c r="K36" s="520"/>
      <c r="L36" s="520"/>
      <c r="M36" s="520"/>
      <c r="N36" s="520"/>
      <c r="O36" s="520"/>
      <c r="P36" s="520"/>
      <c r="Q36" s="520"/>
      <c r="R36" s="520"/>
      <c r="S36" s="520"/>
      <c r="T36" s="520"/>
      <c r="U36" s="535"/>
      <c r="V36" s="277"/>
      <c r="W36" s="296">
        <f>SUM(W32:W35)</f>
        <v>0.80591666666666661</v>
      </c>
      <c r="X36" s="296">
        <f>SUM(X32:X35)</f>
        <v>0.78766967948717947</v>
      </c>
      <c r="Y36" s="296">
        <f>AVERAGE(Y32:Y35)</f>
        <v>1.2510333333333334</v>
      </c>
      <c r="Z36" s="296">
        <f>AVERAGE(Z32:Z35)</f>
        <v>0.70677051282051284</v>
      </c>
      <c r="AA36" s="267"/>
      <c r="AB36" s="235"/>
      <c r="AC36" s="235"/>
      <c r="AD36" s="288"/>
      <c r="AE36" s="288"/>
      <c r="AF36" s="288"/>
      <c r="AG36" s="289"/>
    </row>
    <row r="37" spans="1:33" s="3" customFormat="1" ht="145.19999999999999" customHeight="1">
      <c r="A37" s="227"/>
      <c r="B37" s="256"/>
      <c r="C37" s="227"/>
      <c r="D37" s="227"/>
      <c r="E37" s="35" t="s">
        <v>260</v>
      </c>
      <c r="F37" s="215" t="s">
        <v>204</v>
      </c>
      <c r="G37" s="216" t="s">
        <v>368</v>
      </c>
      <c r="H37" s="146" t="s">
        <v>232</v>
      </c>
      <c r="I37" s="225" t="s">
        <v>231</v>
      </c>
      <c r="J37" s="218" t="s">
        <v>230</v>
      </c>
      <c r="K37" s="146" t="s">
        <v>226</v>
      </c>
      <c r="L37" s="274">
        <v>0.5</v>
      </c>
      <c r="M37" s="225"/>
      <c r="N37" s="225" t="s">
        <v>257</v>
      </c>
      <c r="O37" s="35" t="s">
        <v>490</v>
      </c>
      <c r="P37" s="146">
        <v>4</v>
      </c>
      <c r="Q37" s="35">
        <v>1</v>
      </c>
      <c r="R37" s="38">
        <v>1</v>
      </c>
      <c r="S37" s="38">
        <v>1</v>
      </c>
      <c r="T37" s="229">
        <f>S37</f>
        <v>1</v>
      </c>
      <c r="U37" s="229">
        <f>T37</f>
        <v>1</v>
      </c>
      <c r="V37" s="146">
        <f t="shared" si="4"/>
        <v>2</v>
      </c>
      <c r="W37" s="273">
        <f t="shared" si="0"/>
        <v>0.5</v>
      </c>
      <c r="X37" s="272">
        <f>V37/P37*L37</f>
        <v>0.25</v>
      </c>
      <c r="Y37" s="271">
        <f t="shared" ref="Y37:Y38" si="8">+U37/R37</f>
        <v>1</v>
      </c>
      <c r="Z37" s="272">
        <f t="shared" ref="Z37:Z38" si="9">+V37/P37</f>
        <v>0.5</v>
      </c>
      <c r="AA37" s="229" t="s">
        <v>835</v>
      </c>
      <c r="AB37" s="35">
        <v>1</v>
      </c>
      <c r="AC37" s="35">
        <v>1</v>
      </c>
      <c r="AD37" s="513">
        <v>385776000</v>
      </c>
      <c r="AE37" s="513">
        <v>385776000</v>
      </c>
      <c r="AF37" s="513">
        <v>246721500</v>
      </c>
      <c r="AG37" s="516">
        <f>AF37/AE37</f>
        <v>0.63954600597237776</v>
      </c>
    </row>
    <row r="38" spans="1:33" s="3" customFormat="1" ht="108" customHeight="1">
      <c r="A38" s="227"/>
      <c r="B38" s="256"/>
      <c r="C38" s="227"/>
      <c r="D38" s="227"/>
      <c r="E38" s="35" t="s">
        <v>260</v>
      </c>
      <c r="F38" s="215" t="s">
        <v>204</v>
      </c>
      <c r="G38" s="216" t="s">
        <v>614</v>
      </c>
      <c r="H38" s="146" t="s">
        <v>233</v>
      </c>
      <c r="I38" s="225" t="s">
        <v>231</v>
      </c>
      <c r="J38" s="162" t="s">
        <v>230</v>
      </c>
      <c r="K38" s="146" t="s">
        <v>227</v>
      </c>
      <c r="L38" s="274">
        <v>0.5</v>
      </c>
      <c r="M38" s="225"/>
      <c r="N38" s="225" t="s">
        <v>257</v>
      </c>
      <c r="O38" s="35" t="s">
        <v>490</v>
      </c>
      <c r="P38" s="146">
        <v>4</v>
      </c>
      <c r="Q38" s="35">
        <v>1</v>
      </c>
      <c r="R38" s="38">
        <v>1</v>
      </c>
      <c r="S38" s="38">
        <v>0</v>
      </c>
      <c r="T38" s="229">
        <v>0</v>
      </c>
      <c r="U38" s="229">
        <f>T38</f>
        <v>0</v>
      </c>
      <c r="V38" s="146">
        <f t="shared" si="4"/>
        <v>0</v>
      </c>
      <c r="W38" s="273">
        <f>(U38/R38)*L38</f>
        <v>0</v>
      </c>
      <c r="X38" s="272">
        <f>V38/P38*L38</f>
        <v>0</v>
      </c>
      <c r="Y38" s="271">
        <f t="shared" si="8"/>
        <v>0</v>
      </c>
      <c r="Z38" s="272">
        <f t="shared" si="9"/>
        <v>0</v>
      </c>
      <c r="AA38" s="386" t="s">
        <v>958</v>
      </c>
      <c r="AB38" s="35">
        <v>1</v>
      </c>
      <c r="AC38" s="35">
        <v>1</v>
      </c>
      <c r="AD38" s="514"/>
      <c r="AE38" s="514"/>
      <c r="AF38" s="514"/>
      <c r="AG38" s="517"/>
    </row>
    <row r="39" spans="1:33" s="248" customFormat="1" ht="64.5" customHeight="1">
      <c r="A39" s="227"/>
      <c r="B39" s="256"/>
      <c r="C39" s="227"/>
      <c r="D39" s="227"/>
      <c r="E39" s="519" t="s">
        <v>737</v>
      </c>
      <c r="F39" s="520"/>
      <c r="G39" s="520"/>
      <c r="H39" s="520"/>
      <c r="I39" s="520"/>
      <c r="J39" s="520"/>
      <c r="K39" s="520"/>
      <c r="L39" s="520"/>
      <c r="M39" s="520"/>
      <c r="N39" s="520"/>
      <c r="O39" s="520"/>
      <c r="P39" s="520"/>
      <c r="Q39" s="520"/>
      <c r="R39" s="520"/>
      <c r="S39" s="520"/>
      <c r="T39" s="520"/>
      <c r="U39" s="535"/>
      <c r="V39" s="277"/>
      <c r="W39" s="281">
        <f>SUM(W37:W38)</f>
        <v>0.5</v>
      </c>
      <c r="X39" s="281">
        <f>SUM(X37:X38)</f>
        <v>0.25</v>
      </c>
      <c r="Y39" s="281">
        <f>AVERAGE(Y37:Y38)</f>
        <v>0.5</v>
      </c>
      <c r="Z39" s="281">
        <f>AVERAGE(Z37:Z38)</f>
        <v>0.25</v>
      </c>
      <c r="AA39" s="38"/>
      <c r="AB39" s="235"/>
      <c r="AC39" s="235"/>
      <c r="AD39" s="238"/>
      <c r="AE39" s="288"/>
      <c r="AF39" s="238"/>
      <c r="AG39" s="239"/>
    </row>
    <row r="40" spans="1:33" s="3" customFormat="1" ht="224.4" customHeight="1">
      <c r="A40" s="228"/>
      <c r="B40" s="257"/>
      <c r="C40" s="228"/>
      <c r="D40" s="228"/>
      <c r="E40" s="35" t="s">
        <v>260</v>
      </c>
      <c r="F40" s="214" t="s">
        <v>229</v>
      </c>
      <c r="G40" s="231">
        <v>36928</v>
      </c>
      <c r="H40" s="214" t="s">
        <v>234</v>
      </c>
      <c r="I40" s="226" t="s">
        <v>231</v>
      </c>
      <c r="J40" s="232" t="s">
        <v>624</v>
      </c>
      <c r="K40" s="214" t="s">
        <v>228</v>
      </c>
      <c r="L40" s="275">
        <v>1</v>
      </c>
      <c r="M40" s="226"/>
      <c r="N40" s="226" t="s">
        <v>257</v>
      </c>
      <c r="O40" s="230" t="s">
        <v>490</v>
      </c>
      <c r="P40" s="214">
        <v>4</v>
      </c>
      <c r="Q40" s="230">
        <v>1</v>
      </c>
      <c r="R40" s="233">
        <v>1</v>
      </c>
      <c r="S40" s="233">
        <v>1</v>
      </c>
      <c r="T40" s="234">
        <f>S40</f>
        <v>1</v>
      </c>
      <c r="U40" s="234">
        <f>T40</f>
        <v>1</v>
      </c>
      <c r="V40" s="146">
        <f>(S40+U40)</f>
        <v>2</v>
      </c>
      <c r="W40" s="273">
        <f t="shared" si="0"/>
        <v>1</v>
      </c>
      <c r="X40" s="272">
        <f>V40/P40*L40</f>
        <v>0.5</v>
      </c>
      <c r="Y40" s="271">
        <f>+U40/R40</f>
        <v>1</v>
      </c>
      <c r="Z40" s="272">
        <f t="shared" ref="Z40" si="10">+V40/P40</f>
        <v>0.5</v>
      </c>
      <c r="AA40" s="393" t="s">
        <v>833</v>
      </c>
      <c r="AB40" s="230">
        <v>1</v>
      </c>
      <c r="AC40" s="230">
        <v>1</v>
      </c>
      <c r="AD40" s="387">
        <v>160740000</v>
      </c>
      <c r="AE40" s="387">
        <v>160740000</v>
      </c>
      <c r="AF40" s="387">
        <v>157085000</v>
      </c>
      <c r="AG40" s="388">
        <f>AF40/AE40</f>
        <v>0.97726141595122562</v>
      </c>
    </row>
    <row r="41" spans="1:33" s="248" customFormat="1" ht="60.75" customHeight="1">
      <c r="A41" s="249"/>
      <c r="C41" s="249"/>
      <c r="D41" s="258"/>
      <c r="E41" s="536" t="s">
        <v>738</v>
      </c>
      <c r="F41" s="536"/>
      <c r="G41" s="536"/>
      <c r="H41" s="536"/>
      <c r="I41" s="536"/>
      <c r="J41" s="536"/>
      <c r="K41" s="536"/>
      <c r="L41" s="536"/>
      <c r="M41" s="536"/>
      <c r="N41" s="536"/>
      <c r="O41" s="536"/>
      <c r="P41" s="536"/>
      <c r="Q41" s="536"/>
      <c r="R41" s="536"/>
      <c r="S41" s="536"/>
      <c r="T41" s="536"/>
      <c r="U41" s="536"/>
      <c r="V41" s="278"/>
      <c r="W41" s="284">
        <f>SUM(W40)</f>
        <v>1</v>
      </c>
      <c r="X41" s="284">
        <f>SUM(X40)</f>
        <v>0.5</v>
      </c>
      <c r="Y41" s="284">
        <f>AVERAGE(Y40)</f>
        <v>1</v>
      </c>
      <c r="Z41" s="284">
        <f>AVERAGE(Z40)</f>
        <v>0.5</v>
      </c>
      <c r="AA41" s="269"/>
      <c r="AB41" s="254"/>
      <c r="AC41" s="254"/>
      <c r="AD41" s="255"/>
      <c r="AE41" s="255"/>
      <c r="AF41" s="255"/>
      <c r="AG41" s="255"/>
    </row>
    <row r="42" spans="1:33" s="248" customFormat="1" ht="84" customHeight="1">
      <c r="A42" s="249"/>
      <c r="C42" s="249"/>
      <c r="D42" s="249"/>
      <c r="K42" s="250"/>
      <c r="L42" s="250"/>
      <c r="M42" s="250"/>
      <c r="N42" s="250"/>
      <c r="O42" s="250"/>
      <c r="P42" s="250"/>
      <c r="Q42" s="538" t="s">
        <v>841</v>
      </c>
      <c r="R42" s="538"/>
      <c r="S42" s="538"/>
      <c r="T42" s="538"/>
      <c r="U42" s="538"/>
      <c r="V42" s="539"/>
      <c r="W42" s="285">
        <f>AVERAGE(W13,W16,W19,W26,W28,W31,W36,W39,W41)</f>
        <v>0.61508304685713555</v>
      </c>
      <c r="X42" s="285">
        <f>AVERAGE(X13,X16,X19,X26,X28,X31,X36,X39,X41)</f>
        <v>0.4689706512659757</v>
      </c>
      <c r="Y42" s="285">
        <f>AVERAGE(Y13,Y16,Y19,Y26,Y28,Y31,Y36,Y39,Y41)</f>
        <v>0.65306010483981991</v>
      </c>
      <c r="Z42" s="285">
        <f>AVERAGE(Z13,Z16,Z19,Z26,Z28,Z31,Z36,Z39,Z41)</f>
        <v>0.44553047624820746</v>
      </c>
      <c r="AD42" s="240"/>
      <c r="AE42" s="240"/>
      <c r="AF42" s="240"/>
      <c r="AG42" s="240"/>
    </row>
    <row r="43" spans="1:33" s="248" customFormat="1" ht="47.25" customHeight="1">
      <c r="A43" s="249"/>
      <c r="C43" s="249"/>
      <c r="D43" s="249"/>
      <c r="F43" s="252" t="s">
        <v>739</v>
      </c>
      <c r="G43" s="251"/>
      <c r="H43" s="251"/>
      <c r="I43" s="251"/>
      <c r="J43" s="251"/>
      <c r="K43" s="251"/>
      <c r="L43" s="251"/>
      <c r="M43" s="251"/>
      <c r="N43" s="251"/>
      <c r="O43" s="251"/>
      <c r="P43" s="251"/>
      <c r="Q43" s="515"/>
      <c r="R43" s="511"/>
      <c r="S43" s="511"/>
      <c r="T43" s="511"/>
      <c r="U43" s="512"/>
      <c r="V43" s="290"/>
      <c r="W43" s="291"/>
      <c r="X43" s="253"/>
      <c r="Y43" s="253"/>
      <c r="Z43" s="253"/>
      <c r="AD43" s="241">
        <f t="shared" ref="AD43:AE43" si="11">+SUM(AD8:AD40)</f>
        <v>35656023276</v>
      </c>
      <c r="AE43" s="241">
        <f t="shared" si="11"/>
        <v>72998052638.48999</v>
      </c>
      <c r="AF43" s="241">
        <v>34762094077</v>
      </c>
      <c r="AG43" s="242">
        <f>+AF43/AE43</f>
        <v>0.47620577290127386</v>
      </c>
    </row>
    <row r="44" spans="1:33">
      <c r="A44" s="32"/>
      <c r="C44" s="32"/>
      <c r="D44" s="32"/>
      <c r="AD44" s="241">
        <f>+SUM(AD9:AD41)</f>
        <v>35656023276</v>
      </c>
      <c r="AE44" s="241">
        <f>+SUM(AE9:AE41)</f>
        <v>72998052638.48999</v>
      </c>
      <c r="AF44" s="241">
        <f>+SUM(AF9:AF41)</f>
        <v>34762094077</v>
      </c>
      <c r="AG44" s="242">
        <f>+AF44/AE44</f>
        <v>0.47620577290127386</v>
      </c>
    </row>
    <row r="45" spans="1:33">
      <c r="A45" s="32"/>
      <c r="C45" s="32"/>
      <c r="D45" s="32"/>
    </row>
    <row r="46" spans="1:33">
      <c r="A46" s="32"/>
      <c r="C46" s="32"/>
      <c r="D46" s="32"/>
    </row>
    <row r="47" spans="1:33">
      <c r="A47" s="32"/>
      <c r="C47" s="32"/>
      <c r="D47" s="32"/>
    </row>
    <row r="48" spans="1:33">
      <c r="A48" s="32"/>
      <c r="C48" s="32"/>
      <c r="D48" s="32"/>
    </row>
    <row r="49" spans="1:4">
      <c r="A49" s="32"/>
      <c r="C49" s="32"/>
      <c r="D49" s="32"/>
    </row>
    <row r="50" spans="1:4">
      <c r="A50" s="32"/>
      <c r="C50" s="32"/>
      <c r="D50" s="32"/>
    </row>
    <row r="51" spans="1:4">
      <c r="A51" s="32"/>
      <c r="C51" s="32"/>
      <c r="D51" s="32"/>
    </row>
    <row r="52" spans="1:4">
      <c r="A52" s="32"/>
      <c r="C52" s="32"/>
      <c r="D52" s="32"/>
    </row>
    <row r="53" spans="1:4">
      <c r="A53" s="32"/>
      <c r="C53" s="32"/>
      <c r="D53" s="32"/>
    </row>
    <row r="54" spans="1:4">
      <c r="A54" s="32"/>
      <c r="C54" s="32"/>
      <c r="D54" s="32"/>
    </row>
    <row r="55" spans="1:4">
      <c r="A55" s="32"/>
      <c r="C55" s="32"/>
      <c r="D55" s="32"/>
    </row>
    <row r="56" spans="1:4">
      <c r="A56" s="32"/>
      <c r="C56" s="32"/>
      <c r="D56" s="32"/>
    </row>
    <row r="57" spans="1:4">
      <c r="A57" s="32"/>
      <c r="C57" s="32"/>
      <c r="D57" s="32"/>
    </row>
    <row r="58" spans="1:4">
      <c r="A58" s="32"/>
      <c r="C58" s="32"/>
      <c r="D58" s="32"/>
    </row>
    <row r="59" spans="1:4">
      <c r="A59" s="32"/>
      <c r="C59" s="32"/>
      <c r="D59" s="32"/>
    </row>
    <row r="60" spans="1:4">
      <c r="A60" s="32"/>
      <c r="C60" s="32"/>
      <c r="D60" s="32"/>
    </row>
    <row r="61" spans="1:4">
      <c r="A61" s="32"/>
      <c r="C61" s="32"/>
      <c r="D61" s="32"/>
    </row>
    <row r="62" spans="1:4">
      <c r="A62" s="32"/>
      <c r="C62" s="32"/>
      <c r="D62" s="32"/>
    </row>
    <row r="63" spans="1:4">
      <c r="A63" s="32"/>
      <c r="C63" s="32"/>
      <c r="D63" s="32"/>
    </row>
    <row r="64" spans="1:4">
      <c r="A64" s="32"/>
      <c r="C64" s="32"/>
      <c r="D64" s="32"/>
    </row>
    <row r="65" spans="1:4">
      <c r="A65" s="32"/>
      <c r="C65" s="32"/>
      <c r="D65" s="32"/>
    </row>
    <row r="66" spans="1:4">
      <c r="A66" s="32"/>
      <c r="C66" s="32"/>
      <c r="D66" s="32"/>
    </row>
    <row r="67" spans="1:4">
      <c r="A67" s="32"/>
      <c r="C67" s="32"/>
      <c r="D67" s="32"/>
    </row>
    <row r="68" spans="1:4">
      <c r="A68" s="32"/>
      <c r="C68" s="32"/>
      <c r="D68" s="32"/>
    </row>
    <row r="69" spans="1:4">
      <c r="A69" s="32"/>
      <c r="C69" s="32"/>
      <c r="D69" s="32"/>
    </row>
    <row r="70" spans="1:4">
      <c r="A70" s="32"/>
      <c r="C70" s="32"/>
      <c r="D70" s="32"/>
    </row>
    <row r="71" spans="1:4">
      <c r="A71" s="32"/>
      <c r="C71" s="32"/>
      <c r="D71" s="32"/>
    </row>
    <row r="72" spans="1:4">
      <c r="A72" s="32"/>
      <c r="C72" s="32"/>
      <c r="D72" s="32"/>
    </row>
    <row r="73" spans="1:4">
      <c r="A73" s="32"/>
      <c r="C73" s="32"/>
      <c r="D73" s="32"/>
    </row>
    <row r="74" spans="1:4">
      <c r="A74" s="32"/>
      <c r="C74" s="32"/>
      <c r="D74" s="32"/>
    </row>
    <row r="75" spans="1:4">
      <c r="A75" s="32"/>
      <c r="C75" s="32"/>
      <c r="D75" s="32"/>
    </row>
    <row r="76" spans="1:4">
      <c r="A76" s="32"/>
      <c r="C76" s="32"/>
      <c r="D76" s="32"/>
    </row>
    <row r="77" spans="1:4">
      <c r="A77" s="32"/>
      <c r="C77" s="32"/>
      <c r="D77" s="32"/>
    </row>
    <row r="78" spans="1:4">
      <c r="A78" s="32"/>
      <c r="C78" s="32"/>
      <c r="D78" s="32"/>
    </row>
    <row r="79" spans="1:4">
      <c r="A79" s="32"/>
      <c r="C79" s="32"/>
      <c r="D79" s="32"/>
    </row>
    <row r="80" spans="1:4">
      <c r="A80" s="32"/>
      <c r="C80" s="32"/>
      <c r="D80" s="32"/>
    </row>
    <row r="81" spans="1:4">
      <c r="A81" s="32"/>
      <c r="C81" s="32"/>
      <c r="D81" s="32"/>
    </row>
    <row r="82" spans="1:4">
      <c r="A82" s="32"/>
      <c r="C82" s="32"/>
      <c r="D82" s="32"/>
    </row>
    <row r="83" spans="1:4">
      <c r="A83" s="32"/>
      <c r="C83" s="32"/>
      <c r="D83" s="32"/>
    </row>
    <row r="84" spans="1:4">
      <c r="A84" s="32"/>
      <c r="C84" s="32"/>
      <c r="D84" s="32"/>
    </row>
    <row r="85" spans="1:4">
      <c r="A85" s="32"/>
      <c r="C85" s="32"/>
      <c r="D85" s="32"/>
    </row>
    <row r="86" spans="1:4">
      <c r="A86" s="32"/>
      <c r="C86" s="32"/>
      <c r="D86" s="32"/>
    </row>
    <row r="87" spans="1:4">
      <c r="A87" s="32"/>
      <c r="C87" s="32"/>
      <c r="D87" s="32"/>
    </row>
    <row r="88" spans="1:4">
      <c r="A88" s="32"/>
      <c r="C88" s="32"/>
      <c r="D88" s="32"/>
    </row>
    <row r="89" spans="1:4">
      <c r="A89" s="32"/>
      <c r="C89" s="32"/>
      <c r="D89" s="32"/>
    </row>
    <row r="90" spans="1:4">
      <c r="A90" s="32"/>
      <c r="C90" s="32"/>
      <c r="D90" s="32"/>
    </row>
    <row r="91" spans="1:4">
      <c r="A91" s="32"/>
      <c r="C91" s="32"/>
      <c r="D91" s="32"/>
    </row>
    <row r="92" spans="1:4">
      <c r="A92" s="32"/>
      <c r="C92" s="32"/>
      <c r="D92" s="32"/>
    </row>
    <row r="93" spans="1:4">
      <c r="A93" s="32"/>
      <c r="C93" s="32"/>
      <c r="D93" s="32"/>
    </row>
    <row r="94" spans="1:4">
      <c r="A94" s="32"/>
      <c r="C94" s="32"/>
      <c r="D94" s="32"/>
    </row>
    <row r="95" spans="1:4">
      <c r="A95" s="32"/>
      <c r="C95" s="32"/>
      <c r="D95" s="32"/>
    </row>
    <row r="96" spans="1:4">
      <c r="A96" s="32"/>
      <c r="C96" s="32"/>
      <c r="D96" s="32"/>
    </row>
    <row r="97" spans="1:4">
      <c r="A97" s="32"/>
      <c r="C97" s="32"/>
      <c r="D97" s="32"/>
    </row>
    <row r="98" spans="1:4">
      <c r="A98" s="32"/>
      <c r="C98" s="32"/>
      <c r="D98" s="32"/>
    </row>
    <row r="99" spans="1:4">
      <c r="A99" s="32"/>
      <c r="C99" s="32"/>
      <c r="D99" s="32"/>
    </row>
    <row r="100" spans="1:4">
      <c r="A100" s="32"/>
      <c r="C100" s="32"/>
      <c r="D100" s="32"/>
    </row>
    <row r="101" spans="1:4">
      <c r="A101" s="32"/>
      <c r="C101" s="32"/>
      <c r="D101" s="32"/>
    </row>
    <row r="102" spans="1:4">
      <c r="A102" s="32"/>
      <c r="C102" s="32"/>
      <c r="D102" s="32"/>
    </row>
    <row r="103" spans="1:4">
      <c r="A103" s="32"/>
      <c r="C103" s="32"/>
      <c r="D103" s="32"/>
    </row>
    <row r="104" spans="1:4">
      <c r="A104" s="32"/>
      <c r="C104" s="32"/>
      <c r="D104" s="32"/>
    </row>
  </sheetData>
  <mergeCells count="86">
    <mergeCell ref="Q42:V42"/>
    <mergeCell ref="Q43:U43"/>
    <mergeCell ref="AD37:AD38"/>
    <mergeCell ref="AE37:AE38"/>
    <mergeCell ref="AF37:AF38"/>
    <mergeCell ref="AG37:AG38"/>
    <mergeCell ref="E39:U39"/>
    <mergeCell ref="E41:U41"/>
    <mergeCell ref="E31:R31"/>
    <mergeCell ref="AD32:AD35"/>
    <mergeCell ref="AE32:AE35"/>
    <mergeCell ref="AF32:AF35"/>
    <mergeCell ref="AG32:AG35"/>
    <mergeCell ref="E36:U36"/>
    <mergeCell ref="E28:R28"/>
    <mergeCell ref="AD20:AD22"/>
    <mergeCell ref="AE20:AE22"/>
    <mergeCell ref="AF20:AF22"/>
    <mergeCell ref="AG20:AG22"/>
    <mergeCell ref="E21:E22"/>
    <mergeCell ref="F21:F22"/>
    <mergeCell ref="G21:G22"/>
    <mergeCell ref="M21:M22"/>
    <mergeCell ref="AD23:AD25"/>
    <mergeCell ref="AE23:AE25"/>
    <mergeCell ref="AF23:AF25"/>
    <mergeCell ref="AG23:AG25"/>
    <mergeCell ref="E26:T26"/>
    <mergeCell ref="AF14:AF15"/>
    <mergeCell ref="AG14:AG15"/>
    <mergeCell ref="E16:T16"/>
    <mergeCell ref="AD17:AD18"/>
    <mergeCell ref="AE17:AE18"/>
    <mergeCell ref="AF17:AF18"/>
    <mergeCell ref="AG17:AG18"/>
    <mergeCell ref="AE14:AE15"/>
    <mergeCell ref="B12:B18"/>
    <mergeCell ref="C12:C19"/>
    <mergeCell ref="D12:D19"/>
    <mergeCell ref="E13:T13"/>
    <mergeCell ref="AD14:AD15"/>
    <mergeCell ref="E19:T19"/>
    <mergeCell ref="AD9:AD12"/>
    <mergeCell ref="U7:U8"/>
    <mergeCell ref="AE9:AE12"/>
    <mergeCell ref="AF9:AF12"/>
    <mergeCell ref="AG9:AG12"/>
    <mergeCell ref="W7:W8"/>
    <mergeCell ref="X7:X8"/>
    <mergeCell ref="Y7:Y8"/>
    <mergeCell ref="Z7:Z8"/>
    <mergeCell ref="AA7:AA8"/>
    <mergeCell ref="AB7:AB8"/>
    <mergeCell ref="AC7:AC8"/>
    <mergeCell ref="AD7:AD8"/>
    <mergeCell ref="AE7:AE8"/>
    <mergeCell ref="AF7:AF8"/>
    <mergeCell ref="AG7:AG8"/>
    <mergeCell ref="P7:P8"/>
    <mergeCell ref="Q7:Q8"/>
    <mergeCell ref="R7:R8"/>
    <mergeCell ref="S7:S8"/>
    <mergeCell ref="T7:T8"/>
    <mergeCell ref="A6:AD6"/>
    <mergeCell ref="A7:A8"/>
    <mergeCell ref="B7:B8"/>
    <mergeCell ref="C7:C8"/>
    <mergeCell ref="D7:D8"/>
    <mergeCell ref="E7:E8"/>
    <mergeCell ref="F7:F8"/>
    <mergeCell ref="G7:G8"/>
    <mergeCell ref="H7:H8"/>
    <mergeCell ref="I7:I8"/>
    <mergeCell ref="V7:V8"/>
    <mergeCell ref="J7:J8"/>
    <mergeCell ref="K7:K8"/>
    <mergeCell ref="L7:L8"/>
    <mergeCell ref="M7:N7"/>
    <mergeCell ref="O7:O8"/>
    <mergeCell ref="A5:B5"/>
    <mergeCell ref="C5:AD5"/>
    <mergeCell ref="A1:B4"/>
    <mergeCell ref="C1:AD1"/>
    <mergeCell ref="C2:AD2"/>
    <mergeCell ref="C3:AD3"/>
    <mergeCell ref="C4:AD4"/>
  </mergeCells>
  <dataValidations count="1">
    <dataValidation type="list" allowBlank="1" showInputMessage="1" showErrorMessage="1" sqref="N42 N9:N12 N44:N300 N17:N18" xr:uid="{9D60D8AE-C0D5-484B-AF0F-4C5421B8A477}">
      <formula1>$AE$10:$AE$11</formula1>
    </dataValidation>
  </dataValidation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25DF-66ED-4BFF-A504-0FF686B6667B}">
  <dimension ref="A1:Q36"/>
  <sheetViews>
    <sheetView workbookViewId="0">
      <selection activeCell="A5" sqref="A5:B5"/>
    </sheetView>
  </sheetViews>
  <sheetFormatPr baseColWidth="10" defaultColWidth="11" defaultRowHeight="10.199999999999999"/>
  <cols>
    <col min="1" max="1" width="20.8984375" style="123" customWidth="1"/>
    <col min="2" max="2" width="30.69921875" style="123" customWidth="1"/>
    <col min="3" max="3" width="33.69921875" style="123" customWidth="1"/>
    <col min="4" max="4" width="32" style="123" customWidth="1"/>
    <col min="5" max="6" width="28.69921875" style="123" customWidth="1"/>
    <col min="7" max="7" width="41.3984375" style="123" customWidth="1"/>
    <col min="8" max="8" width="45.59765625" style="123" customWidth="1"/>
    <col min="9" max="9" width="48.59765625" style="123" customWidth="1"/>
    <col min="10" max="10" width="48.69921875" style="123" customWidth="1"/>
    <col min="11" max="11" width="38.8984375" style="123" customWidth="1"/>
    <col min="12" max="12" width="45.8984375" style="123" customWidth="1"/>
    <col min="13" max="13" width="57.69921875" style="123" customWidth="1"/>
    <col min="14" max="14" width="65.69921875" style="123" customWidth="1"/>
    <col min="15" max="16" width="11" style="123"/>
    <col min="17" max="17" width="0" style="123" hidden="1" customWidth="1"/>
    <col min="18" max="16384" width="11" style="123"/>
  </cols>
  <sheetData>
    <row r="1" spans="1:17" s="1" customFormat="1" ht="13.8">
      <c r="A1" s="550"/>
      <c r="B1" s="551"/>
      <c r="C1" s="485" t="s">
        <v>0</v>
      </c>
      <c r="D1" s="556"/>
      <c r="E1" s="556"/>
      <c r="F1" s="556"/>
      <c r="G1" s="556"/>
      <c r="H1" s="556"/>
      <c r="I1" s="556"/>
      <c r="J1" s="556"/>
      <c r="K1" s="556"/>
      <c r="L1" s="556"/>
      <c r="M1" s="486"/>
      <c r="N1" s="124" t="s">
        <v>189</v>
      </c>
    </row>
    <row r="2" spans="1:17" s="1" customFormat="1" ht="13.8">
      <c r="A2" s="552"/>
      <c r="B2" s="553"/>
      <c r="C2" s="485" t="s">
        <v>1</v>
      </c>
      <c r="D2" s="556"/>
      <c r="E2" s="556"/>
      <c r="F2" s="556"/>
      <c r="G2" s="556"/>
      <c r="H2" s="556"/>
      <c r="I2" s="556"/>
      <c r="J2" s="556"/>
      <c r="K2" s="556"/>
      <c r="L2" s="556"/>
      <c r="M2" s="486"/>
      <c r="N2" s="124" t="s">
        <v>2</v>
      </c>
    </row>
    <row r="3" spans="1:17" s="1" customFormat="1" ht="13.8">
      <c r="A3" s="552"/>
      <c r="B3" s="553"/>
      <c r="C3" s="485" t="s">
        <v>3</v>
      </c>
      <c r="D3" s="556"/>
      <c r="E3" s="556"/>
      <c r="F3" s="556"/>
      <c r="G3" s="556"/>
      <c r="H3" s="556"/>
      <c r="I3" s="556"/>
      <c r="J3" s="556"/>
      <c r="K3" s="556"/>
      <c r="L3" s="556"/>
      <c r="M3" s="486"/>
      <c r="N3" s="124" t="s">
        <v>188</v>
      </c>
    </row>
    <row r="4" spans="1:17" s="1" customFormat="1" ht="13.8">
      <c r="A4" s="554"/>
      <c r="B4" s="555"/>
      <c r="C4" s="485" t="s">
        <v>136</v>
      </c>
      <c r="D4" s="556"/>
      <c r="E4" s="556"/>
      <c r="F4" s="556"/>
      <c r="G4" s="556"/>
      <c r="H4" s="556"/>
      <c r="I4" s="556"/>
      <c r="J4" s="556"/>
      <c r="K4" s="556"/>
      <c r="L4" s="556"/>
      <c r="M4" s="486"/>
      <c r="N4" s="124" t="s">
        <v>190</v>
      </c>
    </row>
    <row r="5" spans="1:17" s="1" customFormat="1" ht="21" customHeight="1">
      <c r="A5" s="548" t="s">
        <v>4</v>
      </c>
      <c r="B5" s="549"/>
      <c r="C5" s="548" t="s">
        <v>918</v>
      </c>
      <c r="D5" s="557"/>
      <c r="E5" s="557"/>
      <c r="F5" s="557"/>
      <c r="G5" s="557"/>
      <c r="H5" s="557"/>
      <c r="I5" s="557"/>
      <c r="J5" s="557"/>
      <c r="K5" s="557"/>
      <c r="L5" s="557"/>
      <c r="M5" s="557"/>
      <c r="N5" s="557"/>
    </row>
    <row r="6" spans="1:17" s="1" customFormat="1" ht="13.8">
      <c r="A6" s="544" t="s">
        <v>132</v>
      </c>
      <c r="B6" s="544"/>
      <c r="C6" s="544"/>
      <c r="D6" s="544"/>
      <c r="E6" s="544"/>
      <c r="F6" s="544"/>
      <c r="G6" s="544"/>
      <c r="H6" s="544"/>
      <c r="I6" s="544"/>
      <c r="J6" s="544"/>
      <c r="K6" s="544"/>
      <c r="L6" s="545"/>
      <c r="M6" s="540" t="s">
        <v>73</v>
      </c>
      <c r="N6" s="541"/>
    </row>
    <row r="7" spans="1:17" s="1" customFormat="1" ht="13.8">
      <c r="A7" s="546"/>
      <c r="B7" s="546"/>
      <c r="C7" s="546"/>
      <c r="D7" s="546"/>
      <c r="E7" s="546"/>
      <c r="F7" s="546"/>
      <c r="G7" s="546"/>
      <c r="H7" s="546"/>
      <c r="I7" s="546"/>
      <c r="J7" s="546"/>
      <c r="K7" s="546"/>
      <c r="L7" s="547"/>
      <c r="M7" s="542"/>
      <c r="N7" s="543"/>
    </row>
    <row r="8" spans="1:17" s="19" customFormat="1" ht="27.6">
      <c r="A8" s="125" t="s">
        <v>77</v>
      </c>
      <c r="B8" s="125" t="s">
        <v>166</v>
      </c>
      <c r="C8" s="125" t="s">
        <v>149</v>
      </c>
      <c r="D8" s="125" t="s">
        <v>63</v>
      </c>
      <c r="E8" s="125" t="s">
        <v>64</v>
      </c>
      <c r="F8" s="125" t="s">
        <v>65</v>
      </c>
      <c r="G8" s="125" t="s">
        <v>144</v>
      </c>
      <c r="H8" s="125" t="s">
        <v>146</v>
      </c>
      <c r="I8" s="125" t="s">
        <v>145</v>
      </c>
      <c r="J8" s="125" t="s">
        <v>135</v>
      </c>
      <c r="K8" s="125" t="s">
        <v>74</v>
      </c>
      <c r="L8" s="125" t="s">
        <v>66</v>
      </c>
      <c r="M8" s="125" t="s">
        <v>25</v>
      </c>
      <c r="N8" s="125" t="s">
        <v>26</v>
      </c>
    </row>
    <row r="9" spans="1:17" s="209" customFormat="1" ht="150">
      <c r="A9" s="35" t="s">
        <v>258</v>
      </c>
      <c r="B9" s="203" t="s">
        <v>338</v>
      </c>
      <c r="C9" s="203" t="s">
        <v>340</v>
      </c>
      <c r="D9" s="204" t="s">
        <v>501</v>
      </c>
      <c r="E9" s="205" t="s">
        <v>502</v>
      </c>
      <c r="F9" s="204" t="s">
        <v>503</v>
      </c>
      <c r="G9" s="206" t="s">
        <v>517</v>
      </c>
      <c r="H9" s="207" t="s">
        <v>518</v>
      </c>
      <c r="I9" s="208" t="s">
        <v>506</v>
      </c>
      <c r="J9" s="208" t="s">
        <v>507</v>
      </c>
      <c r="K9" s="204" t="s">
        <v>341</v>
      </c>
      <c r="L9" s="204" t="s">
        <v>594</v>
      </c>
      <c r="M9" s="204" t="s">
        <v>508</v>
      </c>
      <c r="N9" s="204" t="s">
        <v>509</v>
      </c>
    </row>
    <row r="10" spans="1:17" s="209" customFormat="1" ht="150">
      <c r="A10" s="35" t="s">
        <v>258</v>
      </c>
      <c r="B10" s="203" t="s">
        <v>338</v>
      </c>
      <c r="C10" s="203" t="s">
        <v>340</v>
      </c>
      <c r="D10" s="204" t="s">
        <v>501</v>
      </c>
      <c r="E10" s="205" t="s">
        <v>502</v>
      </c>
      <c r="F10" s="204" t="s">
        <v>503</v>
      </c>
      <c r="G10" s="206" t="s">
        <v>517</v>
      </c>
      <c r="H10" s="207" t="s">
        <v>518</v>
      </c>
      <c r="I10" s="208" t="s">
        <v>506</v>
      </c>
      <c r="J10" s="208" t="s">
        <v>507</v>
      </c>
      <c r="K10" s="204" t="s">
        <v>341</v>
      </c>
      <c r="L10" s="204" t="s">
        <v>594</v>
      </c>
      <c r="M10" s="204" t="s">
        <v>510</v>
      </c>
      <c r="N10" s="204" t="s">
        <v>511</v>
      </c>
    </row>
    <row r="11" spans="1:17" s="209" customFormat="1" ht="150">
      <c r="A11" s="35" t="s">
        <v>258</v>
      </c>
      <c r="B11" s="203" t="s">
        <v>338</v>
      </c>
      <c r="C11" s="203" t="s">
        <v>340</v>
      </c>
      <c r="D11" s="204" t="s">
        <v>501</v>
      </c>
      <c r="E11" s="205" t="s">
        <v>502</v>
      </c>
      <c r="F11" s="204" t="s">
        <v>503</v>
      </c>
      <c r="G11" s="206" t="s">
        <v>517</v>
      </c>
      <c r="H11" s="207" t="s">
        <v>518</v>
      </c>
      <c r="I11" s="208" t="s">
        <v>506</v>
      </c>
      <c r="J11" s="205" t="s">
        <v>507</v>
      </c>
      <c r="K11" s="204" t="s">
        <v>341</v>
      </c>
      <c r="L11" s="204" t="s">
        <v>594</v>
      </c>
      <c r="M11" s="204" t="s">
        <v>514</v>
      </c>
      <c r="N11" s="204" t="s">
        <v>515</v>
      </c>
      <c r="Q11" s="209" t="s">
        <v>67</v>
      </c>
    </row>
    <row r="12" spans="1:17" s="209" customFormat="1" ht="150">
      <c r="A12" s="35" t="s">
        <v>258</v>
      </c>
      <c r="B12" s="203" t="s">
        <v>338</v>
      </c>
      <c r="C12" s="203" t="s">
        <v>340</v>
      </c>
      <c r="D12" s="204" t="s">
        <v>501</v>
      </c>
      <c r="E12" s="205" t="s">
        <v>502</v>
      </c>
      <c r="F12" s="204" t="s">
        <v>503</v>
      </c>
      <c r="G12" s="206" t="s">
        <v>517</v>
      </c>
      <c r="H12" s="207" t="s">
        <v>518</v>
      </c>
      <c r="I12" s="208" t="s">
        <v>506</v>
      </c>
      <c r="J12" s="205" t="s">
        <v>507</v>
      </c>
      <c r="K12" s="204" t="s">
        <v>341</v>
      </c>
      <c r="L12" s="204" t="s">
        <v>594</v>
      </c>
      <c r="M12" s="204" t="s">
        <v>595</v>
      </c>
      <c r="N12" s="204" t="s">
        <v>516</v>
      </c>
    </row>
    <row r="13" spans="1:17" s="209" customFormat="1" ht="150">
      <c r="A13" s="35" t="s">
        <v>258</v>
      </c>
      <c r="B13" s="203" t="s">
        <v>338</v>
      </c>
      <c r="C13" s="203" t="s">
        <v>340</v>
      </c>
      <c r="D13" s="204" t="s">
        <v>501</v>
      </c>
      <c r="E13" s="205" t="s">
        <v>502</v>
      </c>
      <c r="F13" s="204" t="s">
        <v>503</v>
      </c>
      <c r="G13" s="206" t="s">
        <v>512</v>
      </c>
      <c r="H13" s="206" t="s">
        <v>513</v>
      </c>
      <c r="I13" s="208" t="s">
        <v>506</v>
      </c>
      <c r="J13" s="208" t="s">
        <v>507</v>
      </c>
      <c r="K13" s="204" t="s">
        <v>341</v>
      </c>
      <c r="L13" s="204" t="s">
        <v>594</v>
      </c>
      <c r="M13" s="204" t="s">
        <v>519</v>
      </c>
      <c r="N13" s="204" t="s">
        <v>520</v>
      </c>
      <c r="Q13" s="209" t="s">
        <v>68</v>
      </c>
    </row>
    <row r="14" spans="1:17" s="209" customFormat="1" ht="150">
      <c r="A14" s="35" t="s">
        <v>258</v>
      </c>
      <c r="B14" s="203" t="s">
        <v>338</v>
      </c>
      <c r="C14" s="203" t="s">
        <v>340</v>
      </c>
      <c r="D14" s="204" t="s">
        <v>501</v>
      </c>
      <c r="E14" s="205" t="s">
        <v>502</v>
      </c>
      <c r="F14" s="204" t="s">
        <v>503</v>
      </c>
      <c r="G14" s="206" t="s">
        <v>512</v>
      </c>
      <c r="H14" s="206" t="s">
        <v>513</v>
      </c>
      <c r="I14" s="208" t="s">
        <v>506</v>
      </c>
      <c r="J14" s="208" t="s">
        <v>507</v>
      </c>
      <c r="K14" s="204" t="s">
        <v>341</v>
      </c>
      <c r="L14" s="204" t="s">
        <v>594</v>
      </c>
      <c r="M14" s="210" t="s">
        <v>521</v>
      </c>
      <c r="N14" s="204" t="s">
        <v>522</v>
      </c>
    </row>
    <row r="15" spans="1:17" s="209" customFormat="1" ht="150">
      <c r="A15" s="35" t="s">
        <v>259</v>
      </c>
      <c r="B15" s="203" t="s">
        <v>338</v>
      </c>
      <c r="C15" s="203" t="s">
        <v>340</v>
      </c>
      <c r="D15" s="204" t="s">
        <v>501</v>
      </c>
      <c r="E15" s="205" t="s">
        <v>502</v>
      </c>
      <c r="F15" s="204" t="s">
        <v>503</v>
      </c>
      <c r="G15" s="207" t="s">
        <v>504</v>
      </c>
      <c r="H15" s="206" t="s">
        <v>505</v>
      </c>
      <c r="I15" s="208" t="s">
        <v>506</v>
      </c>
      <c r="J15" s="208" t="s">
        <v>507</v>
      </c>
      <c r="K15" s="204" t="s">
        <v>341</v>
      </c>
      <c r="L15" s="204" t="s">
        <v>594</v>
      </c>
      <c r="M15" s="204" t="s">
        <v>523</v>
      </c>
      <c r="N15" s="204" t="s">
        <v>524</v>
      </c>
      <c r="Q15" s="209" t="s">
        <v>69</v>
      </c>
    </row>
    <row r="16" spans="1:17" s="126" customFormat="1" ht="225">
      <c r="A16" s="35" t="s">
        <v>260</v>
      </c>
      <c r="B16" s="148" t="s">
        <v>338</v>
      </c>
      <c r="C16" s="148" t="s">
        <v>340</v>
      </c>
      <c r="D16" s="152" t="s">
        <v>525</v>
      </c>
      <c r="E16" s="152" t="s">
        <v>502</v>
      </c>
      <c r="F16" s="151" t="s">
        <v>526</v>
      </c>
      <c r="G16" s="128" t="s">
        <v>527</v>
      </c>
      <c r="H16" s="211" t="s">
        <v>528</v>
      </c>
      <c r="I16" s="152" t="s">
        <v>529</v>
      </c>
      <c r="J16" s="152" t="s">
        <v>507</v>
      </c>
      <c r="K16" s="151" t="s">
        <v>342</v>
      </c>
      <c r="L16" s="204" t="s">
        <v>594</v>
      </c>
      <c r="M16" s="148" t="s">
        <v>530</v>
      </c>
      <c r="N16" s="148" t="s">
        <v>531</v>
      </c>
      <c r="Q16" s="126" t="s">
        <v>70</v>
      </c>
    </row>
    <row r="17" spans="1:14" s="126" customFormat="1" ht="225">
      <c r="A17" s="35" t="s">
        <v>260</v>
      </c>
      <c r="B17" s="212" t="s">
        <v>338</v>
      </c>
      <c r="C17" s="148" t="s">
        <v>340</v>
      </c>
      <c r="D17" s="152" t="s">
        <v>525</v>
      </c>
      <c r="E17" s="152" t="s">
        <v>502</v>
      </c>
      <c r="F17" s="151" t="s">
        <v>526</v>
      </c>
      <c r="G17" s="128" t="s">
        <v>532</v>
      </c>
      <c r="H17" s="211" t="s">
        <v>533</v>
      </c>
      <c r="I17" s="152" t="s">
        <v>529</v>
      </c>
      <c r="J17" s="152" t="s">
        <v>507</v>
      </c>
      <c r="K17" s="151" t="s">
        <v>342</v>
      </c>
      <c r="L17" s="204" t="s">
        <v>594</v>
      </c>
      <c r="M17" s="148" t="s">
        <v>530</v>
      </c>
      <c r="N17" s="148" t="s">
        <v>531</v>
      </c>
    </row>
    <row r="18" spans="1:14" s="126" customFormat="1" ht="225">
      <c r="A18" s="35" t="s">
        <v>260</v>
      </c>
      <c r="B18" s="148" t="s">
        <v>338</v>
      </c>
      <c r="C18" s="148" t="s">
        <v>340</v>
      </c>
      <c r="D18" s="152" t="s">
        <v>525</v>
      </c>
      <c r="E18" s="152" t="s">
        <v>502</v>
      </c>
      <c r="F18" s="151" t="s">
        <v>526</v>
      </c>
      <c r="G18" s="128" t="s">
        <v>534</v>
      </c>
      <c r="H18" s="211" t="s">
        <v>535</v>
      </c>
      <c r="I18" s="152" t="s">
        <v>529</v>
      </c>
      <c r="J18" s="152" t="s">
        <v>507</v>
      </c>
      <c r="K18" s="151" t="s">
        <v>342</v>
      </c>
      <c r="L18" s="204" t="s">
        <v>594</v>
      </c>
      <c r="M18" s="148" t="s">
        <v>530</v>
      </c>
      <c r="N18" s="151" t="s">
        <v>531</v>
      </c>
    </row>
    <row r="19" spans="1:14" s="126" customFormat="1" ht="105">
      <c r="A19" s="35" t="s">
        <v>261</v>
      </c>
      <c r="B19" s="151" t="s">
        <v>338</v>
      </c>
      <c r="C19" s="212" t="s">
        <v>340</v>
      </c>
      <c r="D19" s="148" t="s">
        <v>536</v>
      </c>
      <c r="E19" s="152" t="s">
        <v>502</v>
      </c>
      <c r="F19" s="213" t="s">
        <v>537</v>
      </c>
      <c r="G19" s="149" t="s">
        <v>538</v>
      </c>
      <c r="H19" s="211" t="s">
        <v>539</v>
      </c>
      <c r="I19" s="152" t="s">
        <v>540</v>
      </c>
      <c r="J19" s="152" t="s">
        <v>541</v>
      </c>
      <c r="K19" s="151" t="s">
        <v>343</v>
      </c>
      <c r="L19" s="204" t="s">
        <v>594</v>
      </c>
      <c r="M19" s="148" t="s">
        <v>542</v>
      </c>
      <c r="N19" s="148" t="s">
        <v>543</v>
      </c>
    </row>
    <row r="20" spans="1:14" s="126" customFormat="1" ht="105">
      <c r="A20" s="35" t="s">
        <v>261</v>
      </c>
      <c r="B20" s="151" t="s">
        <v>338</v>
      </c>
      <c r="C20" s="212" t="s">
        <v>340</v>
      </c>
      <c r="D20" s="148" t="s">
        <v>536</v>
      </c>
      <c r="E20" s="152" t="s">
        <v>502</v>
      </c>
      <c r="F20" s="213" t="s">
        <v>526</v>
      </c>
      <c r="G20" s="149" t="s">
        <v>544</v>
      </c>
      <c r="H20" s="211" t="s">
        <v>545</v>
      </c>
      <c r="I20" s="152" t="s">
        <v>506</v>
      </c>
      <c r="J20" s="152" t="s">
        <v>541</v>
      </c>
      <c r="K20" s="151" t="s">
        <v>343</v>
      </c>
      <c r="L20" s="204" t="s">
        <v>594</v>
      </c>
      <c r="M20" s="148" t="s">
        <v>542</v>
      </c>
      <c r="N20" s="148" t="s">
        <v>543</v>
      </c>
    </row>
    <row r="21" spans="1:14" s="126" customFormat="1" ht="110.4">
      <c r="A21" s="35" t="s">
        <v>260</v>
      </c>
      <c r="B21" s="153" t="s">
        <v>338</v>
      </c>
      <c r="C21" s="148" t="s">
        <v>340</v>
      </c>
      <c r="D21" s="152" t="s">
        <v>525</v>
      </c>
      <c r="E21" s="152" t="s">
        <v>502</v>
      </c>
      <c r="F21" s="151" t="s">
        <v>526</v>
      </c>
      <c r="G21" s="149" t="s">
        <v>546</v>
      </c>
      <c r="H21" s="211" t="s">
        <v>547</v>
      </c>
      <c r="I21" s="151" t="s">
        <v>529</v>
      </c>
      <c r="J21" s="152" t="s">
        <v>541</v>
      </c>
      <c r="K21" s="151" t="s">
        <v>344</v>
      </c>
      <c r="L21" s="204" t="s">
        <v>594</v>
      </c>
      <c r="M21" s="148" t="s">
        <v>548</v>
      </c>
      <c r="N21" s="148" t="s">
        <v>549</v>
      </c>
    </row>
    <row r="22" spans="1:14" s="126" customFormat="1" ht="110.4">
      <c r="A22" s="35" t="s">
        <v>260</v>
      </c>
      <c r="B22" s="153" t="s">
        <v>338</v>
      </c>
      <c r="C22" s="148" t="s">
        <v>340</v>
      </c>
      <c r="D22" s="152" t="s">
        <v>525</v>
      </c>
      <c r="E22" s="152" t="s">
        <v>502</v>
      </c>
      <c r="F22" s="151" t="s">
        <v>526</v>
      </c>
      <c r="G22" s="149" t="s">
        <v>550</v>
      </c>
      <c r="H22" s="211" t="s">
        <v>551</v>
      </c>
      <c r="I22" s="151" t="s">
        <v>529</v>
      </c>
      <c r="J22" s="152" t="s">
        <v>541</v>
      </c>
      <c r="K22" s="151" t="s">
        <v>344</v>
      </c>
      <c r="L22" s="204" t="s">
        <v>594</v>
      </c>
      <c r="M22" s="148" t="s">
        <v>548</v>
      </c>
      <c r="N22" s="148" t="s">
        <v>549</v>
      </c>
    </row>
    <row r="23" spans="1:14" s="126" customFormat="1" ht="135">
      <c r="A23" s="35" t="s">
        <v>260</v>
      </c>
      <c r="B23" s="151" t="s">
        <v>338</v>
      </c>
      <c r="C23" s="152" t="s">
        <v>340</v>
      </c>
      <c r="D23" s="151" t="s">
        <v>552</v>
      </c>
      <c r="E23" s="152" t="s">
        <v>502</v>
      </c>
      <c r="F23" s="151" t="s">
        <v>526</v>
      </c>
      <c r="G23" s="151" t="s">
        <v>553</v>
      </c>
      <c r="H23" s="151" t="s">
        <v>554</v>
      </c>
      <c r="I23" s="152" t="s">
        <v>529</v>
      </c>
      <c r="J23" s="152" t="s">
        <v>541</v>
      </c>
      <c r="K23" s="148" t="s">
        <v>345</v>
      </c>
      <c r="L23" s="204" t="s">
        <v>594</v>
      </c>
      <c r="M23" s="151" t="s">
        <v>555</v>
      </c>
      <c r="N23" s="151" t="s">
        <v>556</v>
      </c>
    </row>
    <row r="24" spans="1:14" s="126" customFormat="1" ht="225">
      <c r="A24" s="35" t="s">
        <v>260</v>
      </c>
      <c r="B24" s="151" t="s">
        <v>338</v>
      </c>
      <c r="C24" s="152" t="s">
        <v>340</v>
      </c>
      <c r="D24" s="152" t="s">
        <v>525</v>
      </c>
      <c r="E24" s="151" t="s">
        <v>502</v>
      </c>
      <c r="F24" s="151" t="s">
        <v>526</v>
      </c>
      <c r="G24" s="148" t="s">
        <v>557</v>
      </c>
      <c r="H24" s="148" t="s">
        <v>558</v>
      </c>
      <c r="I24" s="152" t="s">
        <v>529</v>
      </c>
      <c r="J24" s="150" t="s">
        <v>541</v>
      </c>
      <c r="K24" s="148" t="s">
        <v>345</v>
      </c>
      <c r="L24" s="204" t="s">
        <v>594</v>
      </c>
      <c r="M24" s="151" t="s">
        <v>559</v>
      </c>
      <c r="N24" s="151" t="s">
        <v>560</v>
      </c>
    </row>
    <row r="25" spans="1:14" s="126" customFormat="1" ht="110.4">
      <c r="A25" s="35" t="s">
        <v>260</v>
      </c>
      <c r="B25" s="151" t="s">
        <v>338</v>
      </c>
      <c r="C25" s="152" t="s">
        <v>340</v>
      </c>
      <c r="D25" s="152" t="s">
        <v>525</v>
      </c>
      <c r="E25" s="151" t="s">
        <v>502</v>
      </c>
      <c r="F25" s="151" t="s">
        <v>526</v>
      </c>
      <c r="G25" s="148" t="s">
        <v>557</v>
      </c>
      <c r="H25" s="148" t="s">
        <v>558</v>
      </c>
      <c r="I25" s="152" t="s">
        <v>529</v>
      </c>
      <c r="J25" s="150" t="s">
        <v>541</v>
      </c>
      <c r="K25" s="148" t="s">
        <v>345</v>
      </c>
      <c r="L25" s="204" t="s">
        <v>594</v>
      </c>
      <c r="M25" s="148" t="s">
        <v>561</v>
      </c>
      <c r="N25" s="151" t="s">
        <v>562</v>
      </c>
    </row>
    <row r="26" spans="1:14" s="126" customFormat="1" ht="110.4">
      <c r="A26" s="35" t="s">
        <v>260</v>
      </c>
      <c r="B26" s="151" t="s">
        <v>338</v>
      </c>
      <c r="C26" s="151" t="s">
        <v>340</v>
      </c>
      <c r="D26" s="152" t="s">
        <v>525</v>
      </c>
      <c r="E26" s="152" t="s">
        <v>502</v>
      </c>
      <c r="F26" s="151" t="s">
        <v>526</v>
      </c>
      <c r="G26" s="151" t="s">
        <v>563</v>
      </c>
      <c r="H26" s="151" t="s">
        <v>564</v>
      </c>
      <c r="I26" s="152" t="s">
        <v>529</v>
      </c>
      <c r="J26" s="152" t="s">
        <v>541</v>
      </c>
      <c r="K26" s="151" t="s">
        <v>346</v>
      </c>
      <c r="L26" s="204" t="s">
        <v>594</v>
      </c>
      <c r="M26" s="148" t="s">
        <v>565</v>
      </c>
      <c r="N26" s="151" t="s">
        <v>566</v>
      </c>
    </row>
    <row r="27" spans="1:14" s="126" customFormat="1" ht="180">
      <c r="A27" s="35" t="s">
        <v>262</v>
      </c>
      <c r="B27" s="151" t="s">
        <v>338</v>
      </c>
      <c r="C27" s="151" t="s">
        <v>340</v>
      </c>
      <c r="D27" s="151" t="s">
        <v>567</v>
      </c>
      <c r="E27" s="152" t="s">
        <v>502</v>
      </c>
      <c r="F27" s="127" t="s">
        <v>568</v>
      </c>
      <c r="G27" s="151" t="s">
        <v>569</v>
      </c>
      <c r="H27" s="151" t="s">
        <v>570</v>
      </c>
      <c r="I27" s="152" t="s">
        <v>529</v>
      </c>
      <c r="J27" s="152" t="s">
        <v>541</v>
      </c>
      <c r="K27" s="151" t="s">
        <v>347</v>
      </c>
      <c r="L27" s="204" t="s">
        <v>594</v>
      </c>
      <c r="M27" s="148" t="s">
        <v>571</v>
      </c>
      <c r="N27" s="149" t="s">
        <v>572</v>
      </c>
    </row>
    <row r="28" spans="1:14" s="126" customFormat="1" ht="180">
      <c r="A28" s="35" t="s">
        <v>262</v>
      </c>
      <c r="B28" s="151" t="s">
        <v>338</v>
      </c>
      <c r="C28" s="151" t="s">
        <v>340</v>
      </c>
      <c r="D28" s="151" t="s">
        <v>567</v>
      </c>
      <c r="E28" s="152" t="s">
        <v>502</v>
      </c>
      <c r="F28" s="151" t="s">
        <v>573</v>
      </c>
      <c r="G28" s="151" t="s">
        <v>574</v>
      </c>
      <c r="H28" s="151" t="s">
        <v>575</v>
      </c>
      <c r="I28" s="152" t="s">
        <v>529</v>
      </c>
      <c r="J28" s="152" t="s">
        <v>541</v>
      </c>
      <c r="K28" s="151" t="s">
        <v>348</v>
      </c>
      <c r="L28" s="204" t="s">
        <v>594</v>
      </c>
      <c r="M28" s="151" t="s">
        <v>576</v>
      </c>
      <c r="N28" s="149" t="s">
        <v>577</v>
      </c>
    </row>
    <row r="29" spans="1:14" s="126" customFormat="1" ht="110.4">
      <c r="A29" s="35" t="s">
        <v>260</v>
      </c>
      <c r="B29" s="148" t="s">
        <v>339</v>
      </c>
      <c r="C29" s="150" t="s">
        <v>340</v>
      </c>
      <c r="D29" s="152" t="s">
        <v>525</v>
      </c>
      <c r="E29" s="148" t="s">
        <v>502</v>
      </c>
      <c r="F29" s="148" t="s">
        <v>526</v>
      </c>
      <c r="G29" s="151" t="s">
        <v>578</v>
      </c>
      <c r="H29" s="148" t="s">
        <v>579</v>
      </c>
      <c r="I29" s="150" t="s">
        <v>529</v>
      </c>
      <c r="J29" s="150" t="s">
        <v>541</v>
      </c>
      <c r="K29" s="151" t="s">
        <v>349</v>
      </c>
      <c r="L29" s="204" t="s">
        <v>594</v>
      </c>
      <c r="M29" s="148" t="s">
        <v>580</v>
      </c>
      <c r="N29" s="151" t="s">
        <v>581</v>
      </c>
    </row>
    <row r="30" spans="1:14" s="126" customFormat="1" ht="110.4">
      <c r="A30" s="35" t="s">
        <v>260</v>
      </c>
      <c r="B30" s="148" t="s">
        <v>339</v>
      </c>
      <c r="C30" s="150" t="s">
        <v>340</v>
      </c>
      <c r="D30" s="152" t="s">
        <v>525</v>
      </c>
      <c r="E30" s="148" t="s">
        <v>502</v>
      </c>
      <c r="F30" s="148" t="s">
        <v>526</v>
      </c>
      <c r="G30" s="151" t="s">
        <v>578</v>
      </c>
      <c r="H30" s="148" t="s">
        <v>579</v>
      </c>
      <c r="I30" s="150" t="s">
        <v>529</v>
      </c>
      <c r="J30" s="150" t="s">
        <v>541</v>
      </c>
      <c r="K30" s="151" t="s">
        <v>349</v>
      </c>
      <c r="L30" s="204" t="s">
        <v>594</v>
      </c>
      <c r="M30" s="148" t="s">
        <v>582</v>
      </c>
      <c r="N30" s="151" t="s">
        <v>583</v>
      </c>
    </row>
    <row r="31" spans="1:14" s="126" customFormat="1" ht="180">
      <c r="A31" s="35" t="s">
        <v>262</v>
      </c>
      <c r="B31" s="148" t="s">
        <v>339</v>
      </c>
      <c r="C31" s="150" t="s">
        <v>340</v>
      </c>
      <c r="D31" s="148" t="s">
        <v>567</v>
      </c>
      <c r="E31" s="152" t="s">
        <v>502</v>
      </c>
      <c r="F31" s="148" t="s">
        <v>573</v>
      </c>
      <c r="G31" s="148" t="s">
        <v>584</v>
      </c>
      <c r="H31" s="148" t="s">
        <v>585</v>
      </c>
      <c r="I31" s="150" t="s">
        <v>529</v>
      </c>
      <c r="J31" s="150" t="s">
        <v>541</v>
      </c>
      <c r="K31" s="151" t="s">
        <v>349</v>
      </c>
      <c r="L31" s="204" t="s">
        <v>594</v>
      </c>
      <c r="M31" s="148" t="s">
        <v>440</v>
      </c>
      <c r="N31" s="151" t="s">
        <v>577</v>
      </c>
    </row>
    <row r="32" spans="1:14" s="126" customFormat="1" ht="180">
      <c r="A32" s="35" t="s">
        <v>262</v>
      </c>
      <c r="B32" s="148" t="s">
        <v>339</v>
      </c>
      <c r="C32" s="150" t="s">
        <v>340</v>
      </c>
      <c r="D32" s="151" t="s">
        <v>567</v>
      </c>
      <c r="E32" s="152" t="s">
        <v>502</v>
      </c>
      <c r="F32" s="148" t="s">
        <v>573</v>
      </c>
      <c r="G32" s="148" t="s">
        <v>584</v>
      </c>
      <c r="H32" s="148" t="s">
        <v>585</v>
      </c>
      <c r="I32" s="150" t="s">
        <v>529</v>
      </c>
      <c r="J32" s="150" t="s">
        <v>541</v>
      </c>
      <c r="K32" s="151" t="s">
        <v>349</v>
      </c>
      <c r="L32" s="204" t="s">
        <v>594</v>
      </c>
      <c r="M32" s="148" t="s">
        <v>442</v>
      </c>
      <c r="N32" s="151" t="s">
        <v>577</v>
      </c>
    </row>
    <row r="33" spans="1:14" s="126" customFormat="1" ht="180">
      <c r="A33" s="35" t="s">
        <v>262</v>
      </c>
      <c r="B33" s="148" t="s">
        <v>339</v>
      </c>
      <c r="C33" s="150" t="s">
        <v>340</v>
      </c>
      <c r="D33" s="151" t="s">
        <v>567</v>
      </c>
      <c r="E33" s="152" t="s">
        <v>502</v>
      </c>
      <c r="F33" s="148" t="s">
        <v>573</v>
      </c>
      <c r="G33" s="151" t="s">
        <v>586</v>
      </c>
      <c r="H33" s="151" t="s">
        <v>587</v>
      </c>
      <c r="I33" s="152" t="s">
        <v>529</v>
      </c>
      <c r="J33" s="152" t="s">
        <v>541</v>
      </c>
      <c r="K33" s="151" t="s">
        <v>349</v>
      </c>
      <c r="L33" s="204" t="s">
        <v>594</v>
      </c>
      <c r="M33" s="148" t="s">
        <v>588</v>
      </c>
      <c r="N33" s="151" t="s">
        <v>577</v>
      </c>
    </row>
    <row r="34" spans="1:14" s="126" customFormat="1" ht="110.4">
      <c r="A34" s="35" t="s">
        <v>260</v>
      </c>
      <c r="B34" s="151" t="s">
        <v>339</v>
      </c>
      <c r="C34" s="152" t="s">
        <v>340</v>
      </c>
      <c r="D34" s="152" t="s">
        <v>525</v>
      </c>
      <c r="E34" s="152" t="s">
        <v>502</v>
      </c>
      <c r="F34" s="151" t="s">
        <v>526</v>
      </c>
      <c r="G34" s="151" t="s">
        <v>563</v>
      </c>
      <c r="H34" s="151" t="s">
        <v>589</v>
      </c>
      <c r="I34" s="152" t="s">
        <v>529</v>
      </c>
      <c r="J34" s="152" t="s">
        <v>541</v>
      </c>
      <c r="K34" s="152" t="s">
        <v>350</v>
      </c>
      <c r="L34" s="204" t="s">
        <v>594</v>
      </c>
      <c r="M34" s="151" t="s">
        <v>590</v>
      </c>
      <c r="N34" s="151" t="s">
        <v>591</v>
      </c>
    </row>
    <row r="35" spans="1:14" s="126" customFormat="1" ht="110.4">
      <c r="A35" s="35" t="s">
        <v>260</v>
      </c>
      <c r="B35" s="151" t="s">
        <v>339</v>
      </c>
      <c r="C35" s="151" t="s">
        <v>340</v>
      </c>
      <c r="D35" s="152" t="s">
        <v>525</v>
      </c>
      <c r="E35" s="152" t="s">
        <v>502</v>
      </c>
      <c r="F35" s="151" t="s">
        <v>526</v>
      </c>
      <c r="G35" s="151" t="s">
        <v>563</v>
      </c>
      <c r="H35" s="151" t="s">
        <v>589</v>
      </c>
      <c r="I35" s="152" t="s">
        <v>529</v>
      </c>
      <c r="J35" s="152" t="s">
        <v>541</v>
      </c>
      <c r="K35" s="152" t="s">
        <v>350</v>
      </c>
      <c r="L35" s="204" t="s">
        <v>594</v>
      </c>
      <c r="M35" s="151" t="s">
        <v>590</v>
      </c>
      <c r="N35" s="151" t="s">
        <v>591</v>
      </c>
    </row>
    <row r="36" spans="1:14" s="126" customFormat="1" ht="110.4">
      <c r="A36" s="35" t="s">
        <v>260</v>
      </c>
      <c r="B36" s="151" t="s">
        <v>339</v>
      </c>
      <c r="C36" s="151" t="s">
        <v>340</v>
      </c>
      <c r="D36" s="152" t="s">
        <v>525</v>
      </c>
      <c r="E36" s="152" t="s">
        <v>502</v>
      </c>
      <c r="F36" s="151" t="s">
        <v>526</v>
      </c>
      <c r="G36" s="151" t="s">
        <v>563</v>
      </c>
      <c r="H36" s="151" t="s">
        <v>589</v>
      </c>
      <c r="I36" s="152" t="s">
        <v>529</v>
      </c>
      <c r="J36" s="152" t="s">
        <v>541</v>
      </c>
      <c r="K36" s="152" t="s">
        <v>351</v>
      </c>
      <c r="L36" s="204" t="s">
        <v>594</v>
      </c>
      <c r="M36" s="151" t="s">
        <v>592</v>
      </c>
      <c r="N36" s="151" t="s">
        <v>593</v>
      </c>
    </row>
  </sheetData>
  <mergeCells count="9">
    <mergeCell ref="A6:L7"/>
    <mergeCell ref="M6:N7"/>
    <mergeCell ref="A1:B4"/>
    <mergeCell ref="C1:M1"/>
    <mergeCell ref="C2:M2"/>
    <mergeCell ref="C3:M3"/>
    <mergeCell ref="C4:M4"/>
    <mergeCell ref="A5:B5"/>
    <mergeCell ref="C5:N5"/>
  </mergeCells>
  <dataValidations count="1">
    <dataValidation type="list" allowBlank="1" showInputMessage="1" showErrorMessage="1" sqref="K37:K118" xr:uid="{5BAD158D-45EB-4028-B059-90B9F965B1B6}">
      <formula1>$Q$11:$Q$16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220F-403A-46F0-9809-E8D3C74400F7}">
  <dimension ref="A1:DO144"/>
  <sheetViews>
    <sheetView tabSelected="1" topLeftCell="AO140" zoomScale="60" zoomScaleNormal="60" workbookViewId="0">
      <selection activeCell="AP144" sqref="AP144:AR144"/>
    </sheetView>
  </sheetViews>
  <sheetFormatPr baseColWidth="10" defaultColWidth="11.59765625" defaultRowHeight="69.900000000000006" customHeight="1"/>
  <cols>
    <col min="1" max="1" width="40" style="162" customWidth="1"/>
    <col min="2" max="2" width="34.8984375" style="162" customWidth="1"/>
    <col min="3" max="3" width="23.296875" style="162" customWidth="1"/>
    <col min="4" max="4" width="28.3984375" style="162" customWidth="1"/>
    <col min="5" max="5" width="38.69921875" style="162" customWidth="1"/>
    <col min="6" max="6" width="35.09765625" style="162" customWidth="1"/>
    <col min="7" max="7" width="41.09765625" style="162" customWidth="1"/>
    <col min="8" max="8" width="47" style="162" customWidth="1"/>
    <col min="9" max="9" width="39.09765625" style="162" customWidth="1"/>
    <col min="10" max="10" width="34.3984375" style="162" customWidth="1"/>
    <col min="11" max="11" width="31.8984375" style="165" hidden="1" customWidth="1"/>
    <col min="12" max="12" width="40.59765625" style="175" customWidth="1"/>
    <col min="13" max="13" width="0.296875" style="162" customWidth="1"/>
    <col min="14" max="14" width="51.69921875" style="162" customWidth="1"/>
    <col min="15" max="15" width="34.69921875" style="162" customWidth="1"/>
    <col min="16" max="16" width="36.09765625" style="162" customWidth="1"/>
    <col min="17" max="17" width="43.8984375" style="162" customWidth="1"/>
    <col min="18" max="18" width="44.796875" style="162" customWidth="1"/>
    <col min="19" max="19" width="47.69921875" style="162" customWidth="1"/>
    <col min="20" max="20" width="44" style="162" customWidth="1"/>
    <col min="21" max="21" width="35.69921875" style="162" customWidth="1"/>
    <col min="22" max="22" width="35.8984375" style="162" customWidth="1"/>
    <col min="23" max="23" width="31.69921875" style="162" customWidth="1"/>
    <col min="24" max="24" width="32.8984375" style="162" customWidth="1"/>
    <col min="25" max="25" width="29" style="162" customWidth="1"/>
    <col min="26" max="26" width="67.296875" style="162" customWidth="1"/>
    <col min="27" max="27" width="31.296875" style="162" customWidth="1"/>
    <col min="28" max="28" width="46.296875" style="162" bestFit="1" customWidth="1"/>
    <col min="29" max="29" width="46.296875" style="162" customWidth="1"/>
    <col min="30" max="30" width="29.296875" style="162" bestFit="1" customWidth="1"/>
    <col min="31" max="31" width="50.3984375" style="162" customWidth="1"/>
    <col min="32" max="32" width="55.8984375" style="162" hidden="1" customWidth="1"/>
    <col min="33" max="33" width="56.69921875" style="162" customWidth="1"/>
    <col min="34" max="34" width="51.59765625" style="162" customWidth="1"/>
    <col min="35" max="38" width="30.8984375" style="162" hidden="1" customWidth="1"/>
    <col min="39" max="39" width="26.69921875" style="176" bestFit="1" customWidth="1"/>
    <col min="40" max="40" width="41" style="162" bestFit="1" customWidth="1"/>
    <col min="41" max="41" width="121" style="162" customWidth="1"/>
    <col min="42" max="42" width="50" style="162" customWidth="1"/>
    <col min="43" max="43" width="49.8984375" style="162" customWidth="1"/>
    <col min="44" max="44" width="50.296875" style="162" customWidth="1"/>
    <col min="45" max="45" width="35.09765625" style="4" customWidth="1"/>
    <col min="46" max="46" width="44.8984375" style="4" customWidth="1"/>
    <col min="47" max="47" width="33.3984375" style="4" customWidth="1"/>
    <col min="48" max="48" width="50" style="4" customWidth="1"/>
    <col min="49" max="50" width="11.59765625" style="4"/>
    <col min="51" max="51" width="56.8984375" style="4" customWidth="1"/>
    <col min="52" max="53" width="11.296875" style="4" customWidth="1"/>
    <col min="54" max="54" width="11.59765625" style="162"/>
    <col min="55" max="119" width="11.59765625" style="4"/>
    <col min="120" max="16384" width="11.59765625" style="162"/>
  </cols>
  <sheetData>
    <row r="1" spans="1:119" s="4" customFormat="1" ht="15.75" customHeight="1">
      <c r="A1" s="473"/>
      <c r="B1" s="473"/>
      <c r="C1" s="470" t="s">
        <v>0</v>
      </c>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2"/>
      <c r="AN1" s="581" t="s">
        <v>189</v>
      </c>
      <c r="AO1" s="582"/>
      <c r="AP1" s="292"/>
      <c r="AQ1" s="292"/>
      <c r="AR1" s="292"/>
    </row>
    <row r="2" spans="1:119" s="4" customFormat="1" ht="33.75" customHeight="1">
      <c r="A2" s="473"/>
      <c r="B2" s="473"/>
      <c r="C2" s="470" t="s">
        <v>1</v>
      </c>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2"/>
      <c r="AN2" s="581" t="s">
        <v>2</v>
      </c>
      <c r="AO2" s="582"/>
      <c r="AP2" s="292"/>
      <c r="AQ2" s="292"/>
      <c r="AR2" s="292"/>
    </row>
    <row r="3" spans="1:119" s="4" customFormat="1" ht="24.75" customHeight="1">
      <c r="A3" s="473"/>
      <c r="B3" s="473"/>
      <c r="C3" s="470" t="s">
        <v>3</v>
      </c>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2"/>
      <c r="AN3" s="581" t="s">
        <v>188</v>
      </c>
      <c r="AO3" s="582"/>
      <c r="AP3" s="292"/>
      <c r="AQ3" s="292"/>
      <c r="AR3" s="292"/>
    </row>
    <row r="4" spans="1:119" s="4" customFormat="1" ht="36" customHeight="1">
      <c r="A4" s="473"/>
      <c r="B4" s="473"/>
      <c r="C4" s="470" t="s">
        <v>136</v>
      </c>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2"/>
      <c r="AN4" s="581" t="s">
        <v>191</v>
      </c>
      <c r="AO4" s="582"/>
      <c r="AP4" s="292"/>
      <c r="AQ4" s="292"/>
      <c r="AR4" s="292"/>
    </row>
    <row r="5" spans="1:119" s="4" customFormat="1" ht="18.75" customHeight="1">
      <c r="A5" s="558" t="s">
        <v>4</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60"/>
      <c r="AP5" s="293"/>
      <c r="AQ5" s="293"/>
      <c r="AR5" s="293"/>
    </row>
    <row r="6" spans="1:119" ht="39.75" customHeight="1">
      <c r="A6" s="561" t="s">
        <v>147</v>
      </c>
      <c r="B6" s="561"/>
      <c r="C6" s="561"/>
      <c r="D6" s="561"/>
      <c r="E6" s="561"/>
      <c r="F6" s="561"/>
      <c r="G6" s="561"/>
      <c r="H6" s="561"/>
      <c r="I6" s="561"/>
      <c r="J6" s="561"/>
      <c r="K6" s="561"/>
      <c r="L6" s="561"/>
      <c r="M6" s="561"/>
      <c r="N6" s="561"/>
      <c r="O6" s="561"/>
      <c r="P6" s="561"/>
      <c r="Q6" s="561"/>
      <c r="R6" s="561"/>
      <c r="S6" s="561"/>
      <c r="T6" s="561"/>
      <c r="U6" s="561"/>
      <c r="V6" s="561"/>
      <c r="W6" s="561"/>
      <c r="X6" s="561"/>
      <c r="Y6" s="561"/>
      <c r="Z6" s="562"/>
      <c r="AA6" s="565" t="s">
        <v>72</v>
      </c>
      <c r="AB6" s="566"/>
      <c r="AC6" s="566"/>
      <c r="AD6" s="566"/>
      <c r="AE6" s="566"/>
      <c r="AF6" s="566"/>
      <c r="AG6" s="429"/>
      <c r="AH6" s="569" t="s">
        <v>5</v>
      </c>
      <c r="AI6" s="570"/>
      <c r="AJ6" s="570"/>
      <c r="AK6" s="570"/>
      <c r="AL6" s="570"/>
      <c r="AM6" s="570"/>
      <c r="AN6" s="570"/>
      <c r="AO6" s="571"/>
      <c r="AP6" s="294"/>
      <c r="AQ6" s="294"/>
      <c r="AR6" s="294"/>
    </row>
    <row r="7" spans="1:119" ht="30.75" customHeight="1">
      <c r="A7" s="563"/>
      <c r="B7" s="563"/>
      <c r="C7" s="563"/>
      <c r="D7" s="563"/>
      <c r="E7" s="563"/>
      <c r="F7" s="563"/>
      <c r="G7" s="563"/>
      <c r="H7" s="563"/>
      <c r="I7" s="563"/>
      <c r="J7" s="563"/>
      <c r="K7" s="563"/>
      <c r="L7" s="563"/>
      <c r="M7" s="563"/>
      <c r="N7" s="563"/>
      <c r="O7" s="563"/>
      <c r="P7" s="563"/>
      <c r="Q7" s="563"/>
      <c r="R7" s="563"/>
      <c r="S7" s="563"/>
      <c r="T7" s="563"/>
      <c r="U7" s="563"/>
      <c r="V7" s="563"/>
      <c r="W7" s="563"/>
      <c r="X7" s="563"/>
      <c r="Y7" s="563"/>
      <c r="Z7" s="564"/>
      <c r="AA7" s="567"/>
      <c r="AB7" s="568"/>
      <c r="AC7" s="568"/>
      <c r="AD7" s="568"/>
      <c r="AE7" s="568"/>
      <c r="AF7" s="568"/>
      <c r="AG7" s="430"/>
      <c r="AH7" s="572"/>
      <c r="AI7" s="573"/>
      <c r="AJ7" s="573"/>
      <c r="AK7" s="573"/>
      <c r="AL7" s="573"/>
      <c r="AM7" s="573"/>
      <c r="AN7" s="573"/>
      <c r="AO7" s="574"/>
      <c r="AP7" s="294"/>
      <c r="AQ7" s="294"/>
      <c r="AR7" s="294"/>
    </row>
    <row r="8" spans="1:119" ht="69.900000000000006" customHeight="1">
      <c r="A8" s="17" t="s">
        <v>77</v>
      </c>
      <c r="B8" s="17" t="s">
        <v>6</v>
      </c>
      <c r="C8" s="17" t="s">
        <v>169</v>
      </c>
      <c r="D8" s="2" t="s">
        <v>412</v>
      </c>
      <c r="E8" s="2" t="s">
        <v>9</v>
      </c>
      <c r="F8" s="17" t="s">
        <v>10</v>
      </c>
      <c r="G8" s="2" t="s">
        <v>126</v>
      </c>
      <c r="H8" s="2" t="s">
        <v>172</v>
      </c>
      <c r="I8" s="2" t="s">
        <v>127</v>
      </c>
      <c r="J8" s="761" t="s">
        <v>852</v>
      </c>
      <c r="K8" s="221" t="s">
        <v>177</v>
      </c>
      <c r="L8" s="18" t="s">
        <v>167</v>
      </c>
      <c r="M8" s="18" t="s">
        <v>184</v>
      </c>
      <c r="N8" s="18" t="s">
        <v>11</v>
      </c>
      <c r="O8" s="188" t="s">
        <v>646</v>
      </c>
      <c r="P8" s="188" t="s">
        <v>647</v>
      </c>
      <c r="Q8" s="762" t="s">
        <v>853</v>
      </c>
      <c r="R8" s="762" t="s">
        <v>854</v>
      </c>
      <c r="S8" s="18" t="s">
        <v>128</v>
      </c>
      <c r="T8" s="18" t="s">
        <v>129</v>
      </c>
      <c r="U8" s="17" t="s">
        <v>15</v>
      </c>
      <c r="V8" s="17" t="s">
        <v>16</v>
      </c>
      <c r="W8" s="17" t="s">
        <v>142</v>
      </c>
      <c r="X8" s="17" t="s">
        <v>35</v>
      </c>
      <c r="Y8" s="17" t="s">
        <v>82</v>
      </c>
      <c r="Z8" s="17" t="s">
        <v>83</v>
      </c>
      <c r="AA8" s="36" t="s">
        <v>21</v>
      </c>
      <c r="AB8" s="129" t="s">
        <v>131</v>
      </c>
      <c r="AC8" s="129" t="s">
        <v>182</v>
      </c>
      <c r="AD8" s="129" t="s">
        <v>22</v>
      </c>
      <c r="AE8" s="129" t="s">
        <v>23</v>
      </c>
      <c r="AF8" s="36" t="s">
        <v>24</v>
      </c>
      <c r="AG8" s="42" t="s">
        <v>408</v>
      </c>
      <c r="AH8" s="17" t="s">
        <v>18</v>
      </c>
      <c r="AI8" s="17" t="s">
        <v>130</v>
      </c>
      <c r="AJ8" s="42" t="s">
        <v>409</v>
      </c>
      <c r="AK8" s="42" t="s">
        <v>410</v>
      </c>
      <c r="AL8" s="42" t="s">
        <v>411</v>
      </c>
      <c r="AM8" s="17" t="s">
        <v>17</v>
      </c>
      <c r="AN8" s="17" t="s">
        <v>19</v>
      </c>
      <c r="AO8" s="761" t="s">
        <v>855</v>
      </c>
      <c r="AP8" s="761" t="s">
        <v>963</v>
      </c>
      <c r="AQ8" s="761" t="s">
        <v>961</v>
      </c>
      <c r="AR8" s="761" t="s">
        <v>962</v>
      </c>
      <c r="AS8" s="42" t="s">
        <v>772</v>
      </c>
      <c r="AT8" s="42" t="s">
        <v>773</v>
      </c>
      <c r="AU8" s="42" t="s">
        <v>774</v>
      </c>
      <c r="AV8" s="42" t="s">
        <v>775</v>
      </c>
    </row>
    <row r="9" spans="1:119" s="117" customFormat="1" ht="55.2">
      <c r="A9" s="44" t="s">
        <v>258</v>
      </c>
      <c r="B9" s="44" t="s">
        <v>197</v>
      </c>
      <c r="C9" s="45" t="s">
        <v>358</v>
      </c>
      <c r="D9" s="44" t="s">
        <v>206</v>
      </c>
      <c r="E9" s="44" t="s">
        <v>263</v>
      </c>
      <c r="F9" s="46">
        <v>2024130010112</v>
      </c>
      <c r="G9" s="145" t="s">
        <v>274</v>
      </c>
      <c r="H9" s="44" t="s">
        <v>284</v>
      </c>
      <c r="I9" s="44" t="s">
        <v>235</v>
      </c>
      <c r="J9" s="178">
        <v>0</v>
      </c>
      <c r="K9" s="122">
        <v>0.25</v>
      </c>
      <c r="L9" s="145" t="s">
        <v>498</v>
      </c>
      <c r="M9" s="47"/>
      <c r="N9" s="48" t="s">
        <v>636</v>
      </c>
      <c r="O9" s="48">
        <v>0</v>
      </c>
      <c r="P9" s="223">
        <v>4</v>
      </c>
      <c r="Q9" s="178">
        <v>0</v>
      </c>
      <c r="R9" s="333">
        <v>0</v>
      </c>
      <c r="S9" s="198">
        <v>45660</v>
      </c>
      <c r="T9" s="198">
        <v>46022</v>
      </c>
      <c r="U9" s="199">
        <f>+T9-S9</f>
        <v>362</v>
      </c>
      <c r="V9" s="47" t="s">
        <v>352</v>
      </c>
      <c r="W9" s="48" t="s">
        <v>355</v>
      </c>
      <c r="X9" s="48" t="s">
        <v>359</v>
      </c>
      <c r="Y9" s="48" t="s">
        <v>374</v>
      </c>
      <c r="Z9" s="48" t="s">
        <v>375</v>
      </c>
      <c r="AA9" s="49" t="s">
        <v>354</v>
      </c>
      <c r="AB9" s="48" t="s">
        <v>596</v>
      </c>
      <c r="AC9" s="200">
        <v>200000000</v>
      </c>
      <c r="AD9" s="47" t="s">
        <v>55</v>
      </c>
      <c r="AE9" s="47" t="s">
        <v>49</v>
      </c>
      <c r="AF9" s="47"/>
      <c r="AG9" s="764" t="s">
        <v>857</v>
      </c>
      <c r="AH9" s="575">
        <v>16069279515</v>
      </c>
      <c r="AI9" s="575"/>
      <c r="AJ9" s="47"/>
      <c r="AK9" s="47"/>
      <c r="AL9" s="47"/>
      <c r="AM9" s="578" t="s">
        <v>648</v>
      </c>
      <c r="AN9" s="48" t="s">
        <v>263</v>
      </c>
      <c r="AO9" s="44" t="s">
        <v>850</v>
      </c>
      <c r="AP9" s="601">
        <v>47422007562.489998</v>
      </c>
      <c r="AQ9" s="601">
        <v>19906008575</v>
      </c>
      <c r="AR9" s="604">
        <f>AQ9/AP9</f>
        <v>0.41976309309067117</v>
      </c>
      <c r="AS9" s="601"/>
      <c r="AT9" s="601"/>
      <c r="AU9" s="583"/>
      <c r="AV9" s="583"/>
      <c r="AW9" s="4"/>
      <c r="AX9" s="4"/>
      <c r="AY9" s="4"/>
      <c r="AZ9" s="4"/>
      <c r="BA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17" customFormat="1" ht="55.2">
      <c r="A10" s="44" t="s">
        <v>258</v>
      </c>
      <c r="B10" s="44" t="s">
        <v>197</v>
      </c>
      <c r="C10" s="45" t="s">
        <v>358</v>
      </c>
      <c r="D10" s="44" t="s">
        <v>206</v>
      </c>
      <c r="E10" s="44" t="s">
        <v>263</v>
      </c>
      <c r="F10" s="46">
        <v>2024130010112</v>
      </c>
      <c r="G10" s="145" t="s">
        <v>274</v>
      </c>
      <c r="H10" s="44" t="s">
        <v>284</v>
      </c>
      <c r="I10" s="44" t="s">
        <v>235</v>
      </c>
      <c r="J10" s="178">
        <v>0</v>
      </c>
      <c r="K10" s="122">
        <v>0.25</v>
      </c>
      <c r="L10" s="145" t="s">
        <v>497</v>
      </c>
      <c r="M10" s="47"/>
      <c r="N10" s="48" t="s">
        <v>636</v>
      </c>
      <c r="O10" s="48">
        <v>0</v>
      </c>
      <c r="P10" s="223">
        <v>4</v>
      </c>
      <c r="Q10" s="178">
        <v>0</v>
      </c>
      <c r="R10" s="333">
        <v>0</v>
      </c>
      <c r="S10" s="198">
        <v>45660</v>
      </c>
      <c r="T10" s="198">
        <v>46022</v>
      </c>
      <c r="U10" s="199">
        <f>+T10-S10</f>
        <v>362</v>
      </c>
      <c r="V10" s="47" t="s">
        <v>352</v>
      </c>
      <c r="W10" s="48" t="s">
        <v>355</v>
      </c>
      <c r="X10" s="48" t="s">
        <v>359</v>
      </c>
      <c r="Y10" s="48" t="s">
        <v>374</v>
      </c>
      <c r="Z10" s="48" t="s">
        <v>375</v>
      </c>
      <c r="AA10" s="49" t="s">
        <v>354</v>
      </c>
      <c r="AB10" s="48" t="s">
        <v>596</v>
      </c>
      <c r="AC10" s="200">
        <v>200000000</v>
      </c>
      <c r="AD10" s="47" t="s">
        <v>55</v>
      </c>
      <c r="AE10" s="47" t="s">
        <v>49</v>
      </c>
      <c r="AF10" s="47"/>
      <c r="AG10" s="764" t="s">
        <v>858</v>
      </c>
      <c r="AH10" s="576"/>
      <c r="AI10" s="576"/>
      <c r="AJ10" s="114">
        <v>4860261721.3199997</v>
      </c>
      <c r="AK10" s="47"/>
      <c r="AL10" s="47"/>
      <c r="AM10" s="579"/>
      <c r="AN10" s="48" t="s">
        <v>263</v>
      </c>
      <c r="AO10" s="44" t="s">
        <v>850</v>
      </c>
      <c r="AP10" s="602"/>
      <c r="AQ10" s="602"/>
      <c r="AR10" s="605"/>
      <c r="AS10" s="602"/>
      <c r="AT10" s="602"/>
      <c r="AU10" s="584"/>
      <c r="AV10" s="584"/>
      <c r="AW10" s="4"/>
      <c r="AX10" s="4"/>
      <c r="AY10" s="4"/>
      <c r="AZ10" s="4"/>
      <c r="BA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17" customFormat="1" ht="55.2">
      <c r="A11" s="44" t="s">
        <v>258</v>
      </c>
      <c r="B11" s="44" t="s">
        <v>197</v>
      </c>
      <c r="C11" s="45" t="s">
        <v>358</v>
      </c>
      <c r="D11" s="44" t="s">
        <v>206</v>
      </c>
      <c r="E11" s="44" t="s">
        <v>263</v>
      </c>
      <c r="F11" s="46">
        <v>2024130010112</v>
      </c>
      <c r="G11" s="145" t="s">
        <v>274</v>
      </c>
      <c r="H11" s="44" t="s">
        <v>284</v>
      </c>
      <c r="I11" s="44" t="s">
        <v>235</v>
      </c>
      <c r="J11" s="178">
        <v>0</v>
      </c>
      <c r="K11" s="122">
        <v>0.25</v>
      </c>
      <c r="L11" s="145" t="s">
        <v>497</v>
      </c>
      <c r="N11" s="48" t="s">
        <v>636</v>
      </c>
      <c r="O11" s="48">
        <v>0</v>
      </c>
      <c r="P11" s="223">
        <v>4</v>
      </c>
      <c r="Q11" s="178">
        <v>0</v>
      </c>
      <c r="R11" s="333">
        <v>0</v>
      </c>
      <c r="S11" s="198">
        <v>45660</v>
      </c>
      <c r="T11" s="198">
        <v>46022</v>
      </c>
      <c r="U11" s="199">
        <f t="shared" ref="U11:U74" si="0">+T11-S11</f>
        <v>362</v>
      </c>
      <c r="V11" s="47" t="s">
        <v>352</v>
      </c>
      <c r="W11" s="48" t="s">
        <v>355</v>
      </c>
      <c r="X11" s="48" t="s">
        <v>359</v>
      </c>
      <c r="Y11" s="48" t="s">
        <v>374</v>
      </c>
      <c r="Z11" s="48" t="s">
        <v>375</v>
      </c>
      <c r="AA11" s="49" t="s">
        <v>354</v>
      </c>
      <c r="AB11" s="48" t="s">
        <v>711</v>
      </c>
      <c r="AC11" s="200">
        <v>2900000000</v>
      </c>
      <c r="AD11" s="47" t="s">
        <v>50</v>
      </c>
      <c r="AE11" s="47" t="s">
        <v>49</v>
      </c>
      <c r="AF11" s="47"/>
      <c r="AG11" s="764" t="s">
        <v>859</v>
      </c>
      <c r="AH11" s="576"/>
      <c r="AI11" s="576"/>
      <c r="AJ11" s="47"/>
      <c r="AK11" s="47"/>
      <c r="AL11" s="47"/>
      <c r="AM11" s="579"/>
      <c r="AN11" s="48" t="s">
        <v>263</v>
      </c>
      <c r="AO11" s="44" t="s">
        <v>850</v>
      </c>
      <c r="AP11" s="602"/>
      <c r="AQ11" s="602"/>
      <c r="AR11" s="605"/>
      <c r="AS11" s="602"/>
      <c r="AT11" s="602"/>
      <c r="AU11" s="584"/>
      <c r="AV11" s="584"/>
      <c r="AW11" s="4"/>
      <c r="AX11" s="4"/>
      <c r="AY11" s="4"/>
      <c r="AZ11" s="4"/>
      <c r="BA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17" customFormat="1" ht="213" customHeight="1">
      <c r="A12" s="44" t="s">
        <v>258</v>
      </c>
      <c r="B12" s="44" t="s">
        <v>197</v>
      </c>
      <c r="C12" s="45" t="s">
        <v>358</v>
      </c>
      <c r="D12" s="44" t="s">
        <v>207</v>
      </c>
      <c r="E12" s="44" t="s">
        <v>263</v>
      </c>
      <c r="F12" s="46">
        <v>2024130010112</v>
      </c>
      <c r="G12" s="145" t="s">
        <v>274</v>
      </c>
      <c r="H12" s="44" t="s">
        <v>284</v>
      </c>
      <c r="I12" s="44" t="s">
        <v>236</v>
      </c>
      <c r="J12" s="178">
        <v>0.4</v>
      </c>
      <c r="K12" s="122">
        <v>0.25</v>
      </c>
      <c r="L12" s="145" t="s">
        <v>500</v>
      </c>
      <c r="M12" s="47"/>
      <c r="N12" s="145" t="s">
        <v>709</v>
      </c>
      <c r="O12" s="145">
        <v>0.27</v>
      </c>
      <c r="P12" s="223">
        <v>0.73</v>
      </c>
      <c r="Q12" s="178">
        <v>0.4</v>
      </c>
      <c r="R12" s="335">
        <f t="shared" ref="R12:R38" si="1">+Q12/P12</f>
        <v>0.54794520547945214</v>
      </c>
      <c r="S12" s="198">
        <v>45660</v>
      </c>
      <c r="T12" s="198">
        <v>46022</v>
      </c>
      <c r="U12" s="199">
        <f t="shared" si="0"/>
        <v>362</v>
      </c>
      <c r="V12" s="47" t="s">
        <v>352</v>
      </c>
      <c r="W12" s="48" t="s">
        <v>355</v>
      </c>
      <c r="X12" s="48" t="s">
        <v>359</v>
      </c>
      <c r="Y12" s="51" t="s">
        <v>373</v>
      </c>
      <c r="Z12" s="50" t="s">
        <v>376</v>
      </c>
      <c r="AA12" s="49" t="s">
        <v>354</v>
      </c>
      <c r="AB12" s="48" t="s">
        <v>596</v>
      </c>
      <c r="AC12" s="200">
        <v>10000000</v>
      </c>
      <c r="AD12" s="47" t="s">
        <v>55</v>
      </c>
      <c r="AE12" s="47" t="s">
        <v>49</v>
      </c>
      <c r="AF12" s="47"/>
      <c r="AG12" s="764" t="s">
        <v>860</v>
      </c>
      <c r="AH12" s="576"/>
      <c r="AI12" s="576"/>
      <c r="AJ12" s="47"/>
      <c r="AK12" s="47"/>
      <c r="AL12" s="47"/>
      <c r="AM12" s="579"/>
      <c r="AN12" s="48" t="s">
        <v>263</v>
      </c>
      <c r="AO12" s="48" t="s">
        <v>942</v>
      </c>
      <c r="AP12" s="602"/>
      <c r="AQ12" s="602"/>
      <c r="AR12" s="605"/>
      <c r="AS12" s="602"/>
      <c r="AT12" s="602"/>
      <c r="AU12" s="584"/>
      <c r="AV12" s="584"/>
      <c r="AW12" s="4"/>
      <c r="AX12" s="4"/>
      <c r="AY12" s="4"/>
      <c r="AZ12" s="4"/>
      <c r="BA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17" customFormat="1" ht="257.39999999999998" customHeight="1">
      <c r="A13" s="44" t="s">
        <v>258</v>
      </c>
      <c r="B13" s="44" t="s">
        <v>197</v>
      </c>
      <c r="C13" s="45" t="s">
        <v>358</v>
      </c>
      <c r="D13" s="44" t="s">
        <v>208</v>
      </c>
      <c r="E13" s="44" t="s">
        <v>263</v>
      </c>
      <c r="F13" s="46">
        <v>2024130010112</v>
      </c>
      <c r="G13" s="145" t="s">
        <v>274</v>
      </c>
      <c r="H13" s="44" t="s">
        <v>284</v>
      </c>
      <c r="I13" s="51" t="s">
        <v>237</v>
      </c>
      <c r="J13" s="178">
        <v>1</v>
      </c>
      <c r="K13" s="122">
        <v>0.25</v>
      </c>
      <c r="L13" s="145" t="s">
        <v>499</v>
      </c>
      <c r="M13" s="47"/>
      <c r="N13" s="48" t="s">
        <v>637</v>
      </c>
      <c r="O13" s="48">
        <v>2</v>
      </c>
      <c r="P13" s="223">
        <v>4</v>
      </c>
      <c r="Q13" s="178">
        <v>1</v>
      </c>
      <c r="R13" s="334">
        <f t="shared" si="1"/>
        <v>0.25</v>
      </c>
      <c r="S13" s="198">
        <v>45660</v>
      </c>
      <c r="T13" s="198">
        <v>46022</v>
      </c>
      <c r="U13" s="199">
        <f t="shared" si="0"/>
        <v>362</v>
      </c>
      <c r="V13" s="47" t="s">
        <v>352</v>
      </c>
      <c r="W13" s="48" t="s">
        <v>355</v>
      </c>
      <c r="X13" s="48" t="s">
        <v>359</v>
      </c>
      <c r="Y13" s="51" t="s">
        <v>373</v>
      </c>
      <c r="Z13" s="50" t="s">
        <v>376</v>
      </c>
      <c r="AA13" s="49" t="s">
        <v>354</v>
      </c>
      <c r="AB13" s="48" t="s">
        <v>710</v>
      </c>
      <c r="AC13" s="200">
        <v>100000000</v>
      </c>
      <c r="AD13" s="47" t="s">
        <v>50</v>
      </c>
      <c r="AE13" s="47" t="s">
        <v>49</v>
      </c>
      <c r="AF13" s="47"/>
      <c r="AG13" s="764"/>
      <c r="AH13" s="576"/>
      <c r="AI13" s="576"/>
      <c r="AJ13" s="47"/>
      <c r="AK13" s="47"/>
      <c r="AL13" s="47"/>
      <c r="AM13" s="579"/>
      <c r="AN13" s="48" t="s">
        <v>263</v>
      </c>
      <c r="AO13" s="739" t="s">
        <v>943</v>
      </c>
      <c r="AP13" s="602"/>
      <c r="AQ13" s="602"/>
      <c r="AR13" s="605"/>
      <c r="AS13" s="602"/>
      <c r="AT13" s="602"/>
      <c r="AU13" s="584"/>
      <c r="AV13" s="584"/>
      <c r="AW13" s="4"/>
      <c r="AX13" s="4"/>
      <c r="AY13" s="4"/>
      <c r="AZ13" s="4"/>
      <c r="BA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17" customFormat="1" ht="163.19999999999999" customHeight="1">
      <c r="A14" s="44" t="s">
        <v>259</v>
      </c>
      <c r="B14" s="44" t="s">
        <v>197</v>
      </c>
      <c r="C14" s="45" t="s">
        <v>358</v>
      </c>
      <c r="D14" s="44" t="s">
        <v>209</v>
      </c>
      <c r="E14" s="44" t="s">
        <v>263</v>
      </c>
      <c r="F14" s="46">
        <v>2024130010112</v>
      </c>
      <c r="G14" s="145" t="s">
        <v>274</v>
      </c>
      <c r="H14" s="44" t="s">
        <v>287</v>
      </c>
      <c r="I14" s="763" t="s">
        <v>413</v>
      </c>
      <c r="J14" s="178">
        <v>200</v>
      </c>
      <c r="K14" s="122">
        <v>0.25</v>
      </c>
      <c r="L14" s="145" t="s">
        <v>492</v>
      </c>
      <c r="M14" s="47"/>
      <c r="N14" s="48" t="s">
        <v>794</v>
      </c>
      <c r="O14" s="48">
        <v>1</v>
      </c>
      <c r="P14" s="223">
        <v>1</v>
      </c>
      <c r="Q14" s="178">
        <v>0</v>
      </c>
      <c r="R14" s="334">
        <f t="shared" si="1"/>
        <v>0</v>
      </c>
      <c r="S14" s="198">
        <v>45660</v>
      </c>
      <c r="T14" s="198">
        <v>46022</v>
      </c>
      <c r="U14" s="199">
        <f t="shared" si="0"/>
        <v>362</v>
      </c>
      <c r="V14" s="47" t="s">
        <v>352</v>
      </c>
      <c r="W14" s="48" t="s">
        <v>355</v>
      </c>
      <c r="X14" s="48" t="s">
        <v>359</v>
      </c>
      <c r="Y14" s="48" t="s">
        <v>378</v>
      </c>
      <c r="Z14" s="48" t="s">
        <v>379</v>
      </c>
      <c r="AA14" s="49" t="s">
        <v>354</v>
      </c>
      <c r="AB14" s="48" t="s">
        <v>596</v>
      </c>
      <c r="AC14" s="200">
        <v>200000000</v>
      </c>
      <c r="AD14" s="47" t="s">
        <v>55</v>
      </c>
      <c r="AE14" s="47" t="s">
        <v>49</v>
      </c>
      <c r="AF14" s="47"/>
      <c r="AG14" s="764" t="s">
        <v>861</v>
      </c>
      <c r="AH14" s="576"/>
      <c r="AI14" s="576"/>
      <c r="AJ14" s="47"/>
      <c r="AK14" s="47"/>
      <c r="AL14" s="47"/>
      <c r="AM14" s="579"/>
      <c r="AN14" s="48" t="s">
        <v>263</v>
      </c>
      <c r="AO14" s="44" t="s">
        <v>940</v>
      </c>
      <c r="AP14" s="602"/>
      <c r="AQ14" s="602"/>
      <c r="AR14" s="605"/>
      <c r="AS14" s="602"/>
      <c r="AT14" s="602"/>
      <c r="AU14" s="584"/>
      <c r="AV14" s="584"/>
      <c r="AW14" s="4"/>
      <c r="AX14" s="4"/>
      <c r="AY14" s="4"/>
      <c r="AZ14" s="4"/>
      <c r="BA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17" customFormat="1" ht="151.80000000000001">
      <c r="A15" s="154" t="s">
        <v>259</v>
      </c>
      <c r="B15" s="44" t="s">
        <v>197</v>
      </c>
      <c r="C15" s="45" t="s">
        <v>358</v>
      </c>
      <c r="D15" s="44" t="s">
        <v>209</v>
      </c>
      <c r="E15" s="154" t="s">
        <v>263</v>
      </c>
      <c r="F15" s="46">
        <v>2024130010112</v>
      </c>
      <c r="G15" s="145" t="s">
        <v>274</v>
      </c>
      <c r="H15" s="44" t="s">
        <v>287</v>
      </c>
      <c r="I15" s="763" t="s">
        <v>413</v>
      </c>
      <c r="J15" s="178">
        <v>200</v>
      </c>
      <c r="K15" s="122">
        <v>0.25</v>
      </c>
      <c r="L15" s="48" t="s">
        <v>310</v>
      </c>
      <c r="M15" s="375"/>
      <c r="N15" s="48" t="s">
        <v>795</v>
      </c>
      <c r="O15" s="47">
        <v>368</v>
      </c>
      <c r="P15" s="223">
        <v>300</v>
      </c>
      <c r="Q15" s="178">
        <v>200</v>
      </c>
      <c r="R15" s="335">
        <f t="shared" si="1"/>
        <v>0.66666666666666663</v>
      </c>
      <c r="S15" s="198">
        <v>45660</v>
      </c>
      <c r="T15" s="198">
        <v>46022</v>
      </c>
      <c r="U15" s="199">
        <f t="shared" si="0"/>
        <v>362</v>
      </c>
      <c r="V15" s="47" t="s">
        <v>352</v>
      </c>
      <c r="W15" s="48" t="s">
        <v>355</v>
      </c>
      <c r="X15" s="48" t="s">
        <v>359</v>
      </c>
      <c r="Y15" s="48" t="s">
        <v>378</v>
      </c>
      <c r="Z15" s="48" t="s">
        <v>379</v>
      </c>
      <c r="AA15" s="49" t="s">
        <v>354</v>
      </c>
      <c r="AB15" s="48" t="s">
        <v>596</v>
      </c>
      <c r="AC15" s="200">
        <v>100000000</v>
      </c>
      <c r="AD15" s="47" t="s">
        <v>55</v>
      </c>
      <c r="AE15" s="47" t="s">
        <v>49</v>
      </c>
      <c r="AF15" s="47"/>
      <c r="AG15" s="764" t="s">
        <v>862</v>
      </c>
      <c r="AH15" s="576"/>
      <c r="AI15" s="576"/>
      <c r="AJ15" s="114">
        <v>100000000</v>
      </c>
      <c r="AK15" s="47"/>
      <c r="AL15" s="47"/>
      <c r="AM15" s="579"/>
      <c r="AN15" s="48" t="s">
        <v>263</v>
      </c>
      <c r="AO15" s="44" t="s">
        <v>940</v>
      </c>
      <c r="AP15" s="602"/>
      <c r="AQ15" s="602"/>
      <c r="AR15" s="605"/>
      <c r="AS15" s="602"/>
      <c r="AT15" s="602"/>
      <c r="AU15" s="584"/>
      <c r="AV15" s="584"/>
      <c r="AW15" s="4"/>
      <c r="AX15" s="4"/>
      <c r="AY15" s="4"/>
      <c r="AZ15" s="4"/>
      <c r="BA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17" customFormat="1" ht="151.80000000000001">
      <c r="A16" s="154" t="s">
        <v>259</v>
      </c>
      <c r="B16" s="44" t="s">
        <v>197</v>
      </c>
      <c r="C16" s="45" t="s">
        <v>358</v>
      </c>
      <c r="D16" s="44" t="s">
        <v>209</v>
      </c>
      <c r="E16" s="154" t="s">
        <v>263</v>
      </c>
      <c r="F16" s="46">
        <v>2024130010112</v>
      </c>
      <c r="G16" s="145" t="s">
        <v>274</v>
      </c>
      <c r="H16" s="44" t="s">
        <v>287</v>
      </c>
      <c r="I16" s="51" t="s">
        <v>413</v>
      </c>
      <c r="J16" s="178">
        <v>200</v>
      </c>
      <c r="K16" s="122">
        <v>0.25</v>
      </c>
      <c r="L16" s="48" t="s">
        <v>493</v>
      </c>
      <c r="M16" s="375"/>
      <c r="N16" s="48" t="s">
        <v>796</v>
      </c>
      <c r="O16" s="47">
        <v>400</v>
      </c>
      <c r="P16" s="223">
        <v>500</v>
      </c>
      <c r="Q16" s="178">
        <v>250</v>
      </c>
      <c r="R16" s="335">
        <f t="shared" si="1"/>
        <v>0.5</v>
      </c>
      <c r="S16" s="198">
        <v>45660</v>
      </c>
      <c r="T16" s="198">
        <v>46022</v>
      </c>
      <c r="U16" s="199">
        <f t="shared" si="0"/>
        <v>362</v>
      </c>
      <c r="V16" s="47" t="s">
        <v>352</v>
      </c>
      <c r="W16" s="48" t="s">
        <v>355</v>
      </c>
      <c r="X16" s="48" t="s">
        <v>359</v>
      </c>
      <c r="Y16" s="48" t="s">
        <v>378</v>
      </c>
      <c r="Z16" s="48" t="s">
        <v>379</v>
      </c>
      <c r="AA16" s="49" t="s">
        <v>354</v>
      </c>
      <c r="AB16" s="48" t="s">
        <v>596</v>
      </c>
      <c r="AC16" s="200">
        <v>150000000</v>
      </c>
      <c r="AD16" s="47" t="s">
        <v>55</v>
      </c>
      <c r="AE16" s="47" t="s">
        <v>49</v>
      </c>
      <c r="AF16" s="47"/>
      <c r="AG16" s="764" t="s">
        <v>863</v>
      </c>
      <c r="AH16" s="576"/>
      <c r="AI16" s="576"/>
      <c r="AJ16" s="114">
        <v>100000000</v>
      </c>
      <c r="AK16" s="47"/>
      <c r="AL16" s="47"/>
      <c r="AM16" s="579"/>
      <c r="AN16" s="48" t="s">
        <v>263</v>
      </c>
      <c r="AO16" s="44" t="s">
        <v>940</v>
      </c>
      <c r="AP16" s="602"/>
      <c r="AQ16" s="602"/>
      <c r="AR16" s="605"/>
      <c r="AS16" s="602"/>
      <c r="AT16" s="602"/>
      <c r="AU16" s="584"/>
      <c r="AV16" s="584"/>
      <c r="AW16" s="4"/>
      <c r="AX16" s="4"/>
      <c r="AY16" s="4"/>
      <c r="AZ16" s="4"/>
      <c r="BA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17" customFormat="1" ht="151.80000000000001">
      <c r="A17" s="154" t="s">
        <v>259</v>
      </c>
      <c r="B17" s="44" t="s">
        <v>197</v>
      </c>
      <c r="C17" s="45" t="s">
        <v>358</v>
      </c>
      <c r="D17" s="44" t="s">
        <v>209</v>
      </c>
      <c r="E17" s="154" t="s">
        <v>263</v>
      </c>
      <c r="F17" s="46">
        <v>2024130010112</v>
      </c>
      <c r="G17" s="145" t="s">
        <v>274</v>
      </c>
      <c r="H17" s="44" t="s">
        <v>287</v>
      </c>
      <c r="I17" s="51" t="s">
        <v>413</v>
      </c>
      <c r="J17" s="178">
        <v>200</v>
      </c>
      <c r="K17" s="122">
        <v>0.25</v>
      </c>
      <c r="L17" s="48" t="s">
        <v>494</v>
      </c>
      <c r="M17" s="47"/>
      <c r="N17" s="48" t="s">
        <v>797</v>
      </c>
      <c r="O17" s="47">
        <v>368</v>
      </c>
      <c r="P17" s="223">
        <v>300</v>
      </c>
      <c r="Q17" s="178">
        <v>200</v>
      </c>
      <c r="R17" s="335">
        <f t="shared" si="1"/>
        <v>0.66666666666666663</v>
      </c>
      <c r="S17" s="198">
        <v>45660</v>
      </c>
      <c r="T17" s="198">
        <v>46022</v>
      </c>
      <c r="U17" s="199">
        <f t="shared" si="0"/>
        <v>362</v>
      </c>
      <c r="V17" s="47" t="s">
        <v>352</v>
      </c>
      <c r="W17" s="48" t="s">
        <v>355</v>
      </c>
      <c r="X17" s="48" t="s">
        <v>359</v>
      </c>
      <c r="Y17" s="48" t="s">
        <v>378</v>
      </c>
      <c r="Z17" s="48" t="s">
        <v>379</v>
      </c>
      <c r="AA17" s="49" t="s">
        <v>354</v>
      </c>
      <c r="AB17" s="48" t="s">
        <v>596</v>
      </c>
      <c r="AC17" s="200">
        <v>1150000000</v>
      </c>
      <c r="AD17" s="47" t="s">
        <v>55</v>
      </c>
      <c r="AE17" s="47" t="s">
        <v>49</v>
      </c>
      <c r="AF17" s="47"/>
      <c r="AG17" s="764" t="s">
        <v>864</v>
      </c>
      <c r="AH17" s="576"/>
      <c r="AI17" s="576"/>
      <c r="AJ17" s="114">
        <v>100000000</v>
      </c>
      <c r="AK17" s="47"/>
      <c r="AL17" s="47"/>
      <c r="AM17" s="579"/>
      <c r="AN17" s="48" t="s">
        <v>263</v>
      </c>
      <c r="AO17" s="44" t="s">
        <v>940</v>
      </c>
      <c r="AP17" s="602"/>
      <c r="AQ17" s="602"/>
      <c r="AR17" s="605"/>
      <c r="AS17" s="602"/>
      <c r="AT17" s="602"/>
      <c r="AU17" s="584"/>
      <c r="AV17" s="584"/>
      <c r="AW17" s="4"/>
      <c r="AX17" s="4"/>
      <c r="AY17" s="4"/>
      <c r="AZ17" s="4"/>
      <c r="BA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17" customFormat="1" ht="151.80000000000001">
      <c r="A18" s="154" t="s">
        <v>259</v>
      </c>
      <c r="B18" s="44" t="s">
        <v>197</v>
      </c>
      <c r="C18" s="45" t="s">
        <v>358</v>
      </c>
      <c r="D18" s="44" t="s">
        <v>209</v>
      </c>
      <c r="E18" s="154" t="s">
        <v>263</v>
      </c>
      <c r="F18" s="46">
        <v>2024130010112</v>
      </c>
      <c r="G18" s="145" t="s">
        <v>274</v>
      </c>
      <c r="H18" s="44" t="s">
        <v>287</v>
      </c>
      <c r="I18" s="51" t="s">
        <v>413</v>
      </c>
      <c r="J18" s="178">
        <v>200</v>
      </c>
      <c r="K18" s="122">
        <v>0.25</v>
      </c>
      <c r="L18" s="48" t="s">
        <v>494</v>
      </c>
      <c r="M18" s="47"/>
      <c r="N18" s="48" t="s">
        <v>798</v>
      </c>
      <c r="O18" s="47">
        <v>368</v>
      </c>
      <c r="P18" s="223">
        <v>300</v>
      </c>
      <c r="Q18" s="178">
        <v>200</v>
      </c>
      <c r="R18" s="335">
        <f t="shared" si="1"/>
        <v>0.66666666666666663</v>
      </c>
      <c r="S18" s="198">
        <v>45660</v>
      </c>
      <c r="T18" s="198">
        <v>46022</v>
      </c>
      <c r="U18" s="199">
        <f t="shared" si="0"/>
        <v>362</v>
      </c>
      <c r="V18" s="47" t="s">
        <v>352</v>
      </c>
      <c r="W18" s="48" t="s">
        <v>355</v>
      </c>
      <c r="X18" s="48" t="s">
        <v>359</v>
      </c>
      <c r="Y18" s="48" t="s">
        <v>378</v>
      </c>
      <c r="Z18" s="48" t="s">
        <v>379</v>
      </c>
      <c r="AA18" s="49" t="s">
        <v>354</v>
      </c>
      <c r="AB18" s="48" t="s">
        <v>712</v>
      </c>
      <c r="AC18" s="200">
        <v>220000000</v>
      </c>
      <c r="AD18" s="47" t="s">
        <v>52</v>
      </c>
      <c r="AE18" s="47" t="s">
        <v>49</v>
      </c>
      <c r="AF18" s="47"/>
      <c r="AG18" s="764" t="s">
        <v>865</v>
      </c>
      <c r="AH18" s="576"/>
      <c r="AI18" s="576"/>
      <c r="AJ18" s="114">
        <v>100000000</v>
      </c>
      <c r="AK18" s="47"/>
      <c r="AL18" s="47"/>
      <c r="AM18" s="579"/>
      <c r="AN18" s="48" t="s">
        <v>263</v>
      </c>
      <c r="AO18" s="44" t="s">
        <v>940</v>
      </c>
      <c r="AP18" s="602"/>
      <c r="AQ18" s="602"/>
      <c r="AR18" s="605"/>
      <c r="AS18" s="602"/>
      <c r="AT18" s="602"/>
      <c r="AU18" s="584"/>
      <c r="AV18" s="584"/>
      <c r="AW18" s="4"/>
      <c r="AX18" s="4"/>
      <c r="AY18" s="4"/>
      <c r="AZ18" s="4"/>
      <c r="BA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17" customFormat="1" ht="151.80000000000001">
      <c r="A19" s="154" t="s">
        <v>259</v>
      </c>
      <c r="B19" s="44" t="s">
        <v>197</v>
      </c>
      <c r="C19" s="45" t="s">
        <v>358</v>
      </c>
      <c r="D19" s="44" t="s">
        <v>209</v>
      </c>
      <c r="E19" s="154" t="s">
        <v>263</v>
      </c>
      <c r="F19" s="46">
        <v>2024130010112</v>
      </c>
      <c r="G19" s="145" t="s">
        <v>274</v>
      </c>
      <c r="H19" s="44" t="s">
        <v>287</v>
      </c>
      <c r="I19" s="51" t="s">
        <v>413</v>
      </c>
      <c r="J19" s="178">
        <v>200</v>
      </c>
      <c r="K19" s="122">
        <v>0.25</v>
      </c>
      <c r="L19" s="48" t="s">
        <v>494</v>
      </c>
      <c r="M19" s="47"/>
      <c r="N19" s="48" t="s">
        <v>799</v>
      </c>
      <c r="O19" s="47">
        <v>368</v>
      </c>
      <c r="P19" s="223">
        <v>300</v>
      </c>
      <c r="Q19" s="178">
        <v>200</v>
      </c>
      <c r="R19" s="335">
        <f t="shared" si="1"/>
        <v>0.66666666666666663</v>
      </c>
      <c r="S19" s="198">
        <v>45660</v>
      </c>
      <c r="T19" s="198">
        <v>46022</v>
      </c>
      <c r="U19" s="199">
        <f t="shared" si="0"/>
        <v>362</v>
      </c>
      <c r="V19" s="47" t="s">
        <v>352</v>
      </c>
      <c r="W19" s="48" t="s">
        <v>355</v>
      </c>
      <c r="X19" s="48" t="s">
        <v>359</v>
      </c>
      <c r="Y19" s="48" t="s">
        <v>378</v>
      </c>
      <c r="Z19" s="48" t="s">
        <v>379</v>
      </c>
      <c r="AA19" s="49" t="s">
        <v>354</v>
      </c>
      <c r="AB19" s="48" t="s">
        <v>713</v>
      </c>
      <c r="AC19" s="200">
        <v>3000000000</v>
      </c>
      <c r="AD19" s="48" t="s">
        <v>502</v>
      </c>
      <c r="AE19" s="47" t="s">
        <v>49</v>
      </c>
      <c r="AF19" s="47"/>
      <c r="AG19" s="47"/>
      <c r="AH19" s="576"/>
      <c r="AI19" s="576"/>
      <c r="AJ19" s="114">
        <v>100000000</v>
      </c>
      <c r="AK19" s="47"/>
      <c r="AL19" s="47"/>
      <c r="AM19" s="579"/>
      <c r="AN19" s="48" t="s">
        <v>263</v>
      </c>
      <c r="AO19" s="44" t="s">
        <v>940</v>
      </c>
      <c r="AP19" s="602"/>
      <c r="AQ19" s="602"/>
      <c r="AR19" s="605"/>
      <c r="AS19" s="602"/>
      <c r="AT19" s="602"/>
      <c r="AU19" s="584"/>
      <c r="AV19" s="584"/>
      <c r="AW19" s="4"/>
      <c r="AX19" s="4"/>
      <c r="AY19" s="4"/>
      <c r="AZ19" s="4"/>
      <c r="BA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17" customFormat="1" ht="151.80000000000001">
      <c r="A20" s="154" t="s">
        <v>259</v>
      </c>
      <c r="B20" s="44" t="s">
        <v>197</v>
      </c>
      <c r="C20" s="45" t="s">
        <v>358</v>
      </c>
      <c r="D20" s="44" t="s">
        <v>209</v>
      </c>
      <c r="E20" s="154" t="s">
        <v>263</v>
      </c>
      <c r="F20" s="46">
        <v>2024130010112</v>
      </c>
      <c r="G20" s="145" t="s">
        <v>274</v>
      </c>
      <c r="H20" s="44" t="s">
        <v>287</v>
      </c>
      <c r="I20" s="51" t="s">
        <v>413</v>
      </c>
      <c r="J20" s="178">
        <v>200</v>
      </c>
      <c r="K20" s="122">
        <v>0.25</v>
      </c>
      <c r="L20" s="48" t="s">
        <v>494</v>
      </c>
      <c r="M20" s="47"/>
      <c r="N20" s="48" t="s">
        <v>798</v>
      </c>
      <c r="O20" s="47">
        <v>368</v>
      </c>
      <c r="P20" s="223">
        <v>300</v>
      </c>
      <c r="Q20" s="178">
        <v>200</v>
      </c>
      <c r="R20" s="335">
        <f t="shared" si="1"/>
        <v>0.66666666666666663</v>
      </c>
      <c r="S20" s="198">
        <v>45660</v>
      </c>
      <c r="T20" s="198">
        <v>46022</v>
      </c>
      <c r="U20" s="199">
        <f t="shared" si="0"/>
        <v>362</v>
      </c>
      <c r="V20" s="47" t="s">
        <v>352</v>
      </c>
      <c r="W20" s="48" t="s">
        <v>355</v>
      </c>
      <c r="X20" s="48" t="s">
        <v>359</v>
      </c>
      <c r="Y20" s="48" t="s">
        <v>378</v>
      </c>
      <c r="Z20" s="48" t="s">
        <v>379</v>
      </c>
      <c r="AA20" s="49" t="s">
        <v>354</v>
      </c>
      <c r="AB20" s="48" t="s">
        <v>714</v>
      </c>
      <c r="AC20" s="200">
        <v>2000000000</v>
      </c>
      <c r="AD20" s="47" t="s">
        <v>50</v>
      </c>
      <c r="AE20" s="47" t="s">
        <v>49</v>
      </c>
      <c r="AF20" s="47"/>
      <c r="AG20" s="764" t="s">
        <v>866</v>
      </c>
      <c r="AH20" s="576"/>
      <c r="AI20" s="576"/>
      <c r="AJ20" s="114">
        <v>100000000</v>
      </c>
      <c r="AK20" s="47"/>
      <c r="AL20" s="47"/>
      <c r="AM20" s="579"/>
      <c r="AN20" s="48" t="s">
        <v>263</v>
      </c>
      <c r="AO20" s="44" t="s">
        <v>940</v>
      </c>
      <c r="AP20" s="602"/>
      <c r="AQ20" s="602"/>
      <c r="AR20" s="605"/>
      <c r="AS20" s="602"/>
      <c r="AT20" s="602"/>
      <c r="AU20" s="584"/>
      <c r="AV20" s="584"/>
      <c r="AW20" s="4"/>
      <c r="AX20" s="4"/>
      <c r="AY20" s="4"/>
      <c r="AZ20" s="4"/>
      <c r="BA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17" customFormat="1" ht="151.80000000000001">
      <c r="A21" s="154" t="s">
        <v>259</v>
      </c>
      <c r="B21" s="44" t="s">
        <v>197</v>
      </c>
      <c r="C21" s="45" t="s">
        <v>358</v>
      </c>
      <c r="D21" s="44" t="s">
        <v>209</v>
      </c>
      <c r="E21" s="154" t="s">
        <v>263</v>
      </c>
      <c r="F21" s="46">
        <v>2024130010112</v>
      </c>
      <c r="G21" s="145" t="s">
        <v>274</v>
      </c>
      <c r="H21" s="44" t="s">
        <v>287</v>
      </c>
      <c r="I21" s="51" t="s">
        <v>413</v>
      </c>
      <c r="J21" s="178">
        <v>200</v>
      </c>
      <c r="K21" s="122">
        <v>0.25</v>
      </c>
      <c r="L21" s="48" t="s">
        <v>496</v>
      </c>
      <c r="M21" s="47"/>
      <c r="N21" s="48" t="s">
        <v>638</v>
      </c>
      <c r="O21" s="47">
        <v>368</v>
      </c>
      <c r="P21" s="223">
        <v>300</v>
      </c>
      <c r="Q21" s="178">
        <v>200</v>
      </c>
      <c r="R21" s="335">
        <f t="shared" si="1"/>
        <v>0.66666666666666663</v>
      </c>
      <c r="S21" s="198">
        <v>45660</v>
      </c>
      <c r="T21" s="198">
        <v>46022</v>
      </c>
      <c r="U21" s="199">
        <f t="shared" si="0"/>
        <v>362</v>
      </c>
      <c r="V21" s="47" t="s">
        <v>352</v>
      </c>
      <c r="W21" s="48" t="s">
        <v>355</v>
      </c>
      <c r="X21" s="48" t="s">
        <v>359</v>
      </c>
      <c r="Y21" s="48" t="s">
        <v>378</v>
      </c>
      <c r="Z21" s="48" t="s">
        <v>379</v>
      </c>
      <c r="AA21" s="49" t="s">
        <v>354</v>
      </c>
      <c r="AB21" s="48" t="s">
        <v>596</v>
      </c>
      <c r="AC21" s="200">
        <v>400000000</v>
      </c>
      <c r="AD21" s="47" t="s">
        <v>55</v>
      </c>
      <c r="AE21" s="47" t="s">
        <v>49</v>
      </c>
      <c r="AF21" s="47"/>
      <c r="AG21" s="764" t="s">
        <v>867</v>
      </c>
      <c r="AH21" s="576"/>
      <c r="AI21" s="576"/>
      <c r="AJ21" s="114">
        <v>100000000</v>
      </c>
      <c r="AK21" s="47"/>
      <c r="AL21" s="47"/>
      <c r="AM21" s="579"/>
      <c r="AN21" s="48" t="s">
        <v>263</v>
      </c>
      <c r="AO21" s="44" t="s">
        <v>940</v>
      </c>
      <c r="AP21" s="602"/>
      <c r="AQ21" s="602"/>
      <c r="AR21" s="605"/>
      <c r="AS21" s="602"/>
      <c r="AT21" s="602"/>
      <c r="AU21" s="584"/>
      <c r="AV21" s="584"/>
      <c r="AW21" s="4"/>
      <c r="AX21" s="4"/>
      <c r="AY21" s="4"/>
      <c r="AZ21" s="4"/>
      <c r="BA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17" customFormat="1" ht="151.80000000000001">
      <c r="A22" s="154" t="s">
        <v>259</v>
      </c>
      <c r="B22" s="44" t="s">
        <v>197</v>
      </c>
      <c r="C22" s="45" t="s">
        <v>358</v>
      </c>
      <c r="D22" s="44" t="s">
        <v>209</v>
      </c>
      <c r="E22" s="154" t="s">
        <v>263</v>
      </c>
      <c r="F22" s="46">
        <v>2024130010112</v>
      </c>
      <c r="G22" s="145" t="s">
        <v>274</v>
      </c>
      <c r="H22" s="44" t="s">
        <v>287</v>
      </c>
      <c r="I22" s="51" t="s">
        <v>413</v>
      </c>
      <c r="J22" s="178">
        <v>200</v>
      </c>
      <c r="K22" s="122">
        <v>0.25</v>
      </c>
      <c r="L22" s="48" t="s">
        <v>495</v>
      </c>
      <c r="M22" s="47"/>
      <c r="N22" s="48" t="s">
        <v>638</v>
      </c>
      <c r="O22" s="47">
        <v>368</v>
      </c>
      <c r="P22" s="223">
        <v>300</v>
      </c>
      <c r="Q22" s="178">
        <v>200</v>
      </c>
      <c r="R22" s="335">
        <f t="shared" si="1"/>
        <v>0.66666666666666663</v>
      </c>
      <c r="S22" s="198">
        <v>45660</v>
      </c>
      <c r="T22" s="198">
        <v>46022</v>
      </c>
      <c r="U22" s="199">
        <f t="shared" si="0"/>
        <v>362</v>
      </c>
      <c r="V22" s="47" t="s">
        <v>352</v>
      </c>
      <c r="W22" s="48" t="s">
        <v>355</v>
      </c>
      <c r="X22" s="48" t="s">
        <v>359</v>
      </c>
      <c r="Y22" s="48" t="s">
        <v>378</v>
      </c>
      <c r="Z22" s="48" t="s">
        <v>379</v>
      </c>
      <c r="AA22" s="49" t="s">
        <v>354</v>
      </c>
      <c r="AB22" s="48" t="s">
        <v>596</v>
      </c>
      <c r="AC22" s="200">
        <v>1300000000</v>
      </c>
      <c r="AD22" s="47" t="s">
        <v>55</v>
      </c>
      <c r="AE22" s="47" t="s">
        <v>49</v>
      </c>
      <c r="AF22" s="47"/>
      <c r="AG22" s="764" t="s">
        <v>868</v>
      </c>
      <c r="AH22" s="576"/>
      <c r="AI22" s="576"/>
      <c r="AJ22" s="114">
        <v>100000000</v>
      </c>
      <c r="AK22" s="47"/>
      <c r="AL22" s="47"/>
      <c r="AM22" s="579"/>
      <c r="AN22" s="48" t="s">
        <v>263</v>
      </c>
      <c r="AO22" s="44" t="s">
        <v>940</v>
      </c>
      <c r="AP22" s="602"/>
      <c r="AQ22" s="602"/>
      <c r="AR22" s="605"/>
      <c r="AS22" s="602"/>
      <c r="AT22" s="602"/>
      <c r="AU22" s="584"/>
      <c r="AV22" s="584"/>
      <c r="AW22" s="4"/>
      <c r="AX22" s="4"/>
      <c r="AY22" s="4"/>
      <c r="AZ22" s="4"/>
      <c r="BA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17" customFormat="1" ht="151.80000000000001">
      <c r="A23" s="154" t="s">
        <v>259</v>
      </c>
      <c r="B23" s="44" t="s">
        <v>197</v>
      </c>
      <c r="C23" s="45" t="s">
        <v>358</v>
      </c>
      <c r="D23" s="44" t="s">
        <v>209</v>
      </c>
      <c r="E23" s="154" t="s">
        <v>263</v>
      </c>
      <c r="F23" s="46">
        <v>2024130010112</v>
      </c>
      <c r="G23" s="145" t="s">
        <v>274</v>
      </c>
      <c r="H23" s="44" t="s">
        <v>287</v>
      </c>
      <c r="I23" s="51" t="s">
        <v>413</v>
      </c>
      <c r="J23" s="178">
        <v>200</v>
      </c>
      <c r="K23" s="122">
        <v>0.25</v>
      </c>
      <c r="L23" s="48" t="s">
        <v>495</v>
      </c>
      <c r="M23" s="47"/>
      <c r="N23" s="48" t="s">
        <v>638</v>
      </c>
      <c r="O23" s="47">
        <v>368</v>
      </c>
      <c r="P23" s="223">
        <v>300</v>
      </c>
      <c r="Q23" s="178">
        <v>200</v>
      </c>
      <c r="R23" s="335">
        <f t="shared" si="1"/>
        <v>0.66666666666666663</v>
      </c>
      <c r="S23" s="198">
        <v>45660</v>
      </c>
      <c r="T23" s="198">
        <v>46022</v>
      </c>
      <c r="U23" s="199">
        <f t="shared" si="0"/>
        <v>362</v>
      </c>
      <c r="V23" s="47" t="s">
        <v>352</v>
      </c>
      <c r="W23" s="48" t="s">
        <v>355</v>
      </c>
      <c r="X23" s="48" t="s">
        <v>359</v>
      </c>
      <c r="Y23" s="48" t="s">
        <v>378</v>
      </c>
      <c r="Z23" s="48" t="s">
        <v>379</v>
      </c>
      <c r="AA23" s="49" t="s">
        <v>354</v>
      </c>
      <c r="AB23" s="48" t="s">
        <v>597</v>
      </c>
      <c r="AC23" s="200">
        <v>200000000</v>
      </c>
      <c r="AD23" s="47" t="s">
        <v>56</v>
      </c>
      <c r="AE23" s="47" t="s">
        <v>49</v>
      </c>
      <c r="AF23" s="47"/>
      <c r="AG23" s="47"/>
      <c r="AH23" s="576"/>
      <c r="AI23" s="576"/>
      <c r="AJ23" s="114">
        <v>100000000</v>
      </c>
      <c r="AK23" s="47"/>
      <c r="AL23" s="47"/>
      <c r="AM23" s="579"/>
      <c r="AN23" s="48" t="s">
        <v>263</v>
      </c>
      <c r="AO23" s="44" t="s">
        <v>940</v>
      </c>
      <c r="AP23" s="602"/>
      <c r="AQ23" s="602"/>
      <c r="AR23" s="605"/>
      <c r="AS23" s="602"/>
      <c r="AT23" s="602"/>
      <c r="AU23" s="584"/>
      <c r="AV23" s="584"/>
      <c r="AW23" s="4"/>
      <c r="AX23" s="4"/>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17" customFormat="1" ht="151.80000000000001">
      <c r="A24" s="154" t="s">
        <v>259</v>
      </c>
      <c r="B24" s="44" t="s">
        <v>197</v>
      </c>
      <c r="C24" s="45" t="s">
        <v>358</v>
      </c>
      <c r="D24" s="44" t="s">
        <v>209</v>
      </c>
      <c r="E24" s="154" t="s">
        <v>263</v>
      </c>
      <c r="F24" s="46">
        <v>2024130010112</v>
      </c>
      <c r="G24" s="145" t="s">
        <v>274</v>
      </c>
      <c r="H24" s="44" t="s">
        <v>287</v>
      </c>
      <c r="I24" s="51" t="s">
        <v>413</v>
      </c>
      <c r="J24" s="178">
        <v>200</v>
      </c>
      <c r="K24" s="122">
        <v>0.25</v>
      </c>
      <c r="L24" s="48" t="s">
        <v>495</v>
      </c>
      <c r="M24" s="47"/>
      <c r="N24" s="48" t="s">
        <v>638</v>
      </c>
      <c r="O24" s="47">
        <v>368</v>
      </c>
      <c r="P24" s="223">
        <v>300</v>
      </c>
      <c r="Q24" s="178">
        <v>200</v>
      </c>
      <c r="R24" s="335">
        <f t="shared" si="1"/>
        <v>0.66666666666666663</v>
      </c>
      <c r="S24" s="198">
        <v>45660</v>
      </c>
      <c r="T24" s="198">
        <v>46022</v>
      </c>
      <c r="U24" s="199">
        <f t="shared" si="0"/>
        <v>362</v>
      </c>
      <c r="V24" s="47" t="s">
        <v>352</v>
      </c>
      <c r="W24" s="48" t="s">
        <v>355</v>
      </c>
      <c r="X24" s="48" t="s">
        <v>359</v>
      </c>
      <c r="Y24" s="48" t="s">
        <v>378</v>
      </c>
      <c r="Z24" s="48" t="s">
        <v>379</v>
      </c>
      <c r="AA24" s="49" t="s">
        <v>354</v>
      </c>
      <c r="AB24" s="48" t="s">
        <v>715</v>
      </c>
      <c r="AC24" s="200">
        <v>50000000</v>
      </c>
      <c r="AD24" s="47" t="s">
        <v>56</v>
      </c>
      <c r="AE24" s="47" t="s">
        <v>49</v>
      </c>
      <c r="AF24" s="47"/>
      <c r="AG24" s="47"/>
      <c r="AH24" s="576"/>
      <c r="AI24" s="576"/>
      <c r="AJ24" s="114">
        <v>100000000</v>
      </c>
      <c r="AK24" s="47"/>
      <c r="AL24" s="47"/>
      <c r="AM24" s="579"/>
      <c r="AN24" s="48" t="s">
        <v>263</v>
      </c>
      <c r="AO24" s="44" t="s">
        <v>940</v>
      </c>
      <c r="AP24" s="602"/>
      <c r="AQ24" s="602"/>
      <c r="AR24" s="605"/>
      <c r="AS24" s="602"/>
      <c r="AT24" s="602"/>
      <c r="AU24" s="584"/>
      <c r="AV24" s="584"/>
      <c r="AW24" s="4"/>
      <c r="AX24" s="4"/>
      <c r="AY24" s="4"/>
      <c r="AZ24" s="4"/>
      <c r="BA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17" customFormat="1" ht="151.80000000000001">
      <c r="A25" s="154" t="s">
        <v>259</v>
      </c>
      <c r="B25" s="44" t="s">
        <v>197</v>
      </c>
      <c r="C25" s="45" t="s">
        <v>358</v>
      </c>
      <c r="D25" s="44" t="s">
        <v>209</v>
      </c>
      <c r="E25" s="154" t="s">
        <v>263</v>
      </c>
      <c r="F25" s="46">
        <v>2024130010112</v>
      </c>
      <c r="G25" s="145" t="s">
        <v>274</v>
      </c>
      <c r="H25" s="44" t="s">
        <v>287</v>
      </c>
      <c r="I25" s="51" t="s">
        <v>413</v>
      </c>
      <c r="J25" s="178">
        <v>200</v>
      </c>
      <c r="K25" s="122">
        <v>0.25</v>
      </c>
      <c r="L25" s="48" t="s">
        <v>495</v>
      </c>
      <c r="M25" s="47"/>
      <c r="N25" s="48" t="s">
        <v>638</v>
      </c>
      <c r="O25" s="48">
        <v>368</v>
      </c>
      <c r="P25" s="223">
        <v>300</v>
      </c>
      <c r="Q25" s="178">
        <v>200</v>
      </c>
      <c r="R25" s="335">
        <f t="shared" si="1"/>
        <v>0.66666666666666663</v>
      </c>
      <c r="S25" s="198">
        <v>45660</v>
      </c>
      <c r="T25" s="198">
        <v>46022</v>
      </c>
      <c r="U25" s="199">
        <f t="shared" si="0"/>
        <v>362</v>
      </c>
      <c r="V25" s="47" t="s">
        <v>352</v>
      </c>
      <c r="W25" s="48" t="s">
        <v>355</v>
      </c>
      <c r="X25" s="48" t="s">
        <v>359</v>
      </c>
      <c r="Y25" s="48" t="s">
        <v>378</v>
      </c>
      <c r="Z25" s="48" t="s">
        <v>379</v>
      </c>
      <c r="AA25" s="49" t="s">
        <v>354</v>
      </c>
      <c r="AB25" s="48" t="s">
        <v>716</v>
      </c>
      <c r="AC25" s="200">
        <v>10000000</v>
      </c>
      <c r="AD25" s="47" t="s">
        <v>56</v>
      </c>
      <c r="AE25" s="47" t="s">
        <v>49</v>
      </c>
      <c r="AF25" s="47"/>
      <c r="AG25" s="47"/>
      <c r="AH25" s="576"/>
      <c r="AI25" s="576"/>
      <c r="AJ25" s="47"/>
      <c r="AK25" s="47"/>
      <c r="AL25" s="47"/>
      <c r="AM25" s="579"/>
      <c r="AN25" s="48" t="s">
        <v>263</v>
      </c>
      <c r="AO25" s="44" t="s">
        <v>940</v>
      </c>
      <c r="AP25" s="602"/>
      <c r="AQ25" s="602"/>
      <c r="AR25" s="605"/>
      <c r="AS25" s="602"/>
      <c r="AT25" s="602"/>
      <c r="AU25" s="584"/>
      <c r="AV25" s="584"/>
      <c r="AW25" s="4"/>
      <c r="AX25" s="4"/>
      <c r="AY25" s="4"/>
      <c r="AZ25" s="4"/>
      <c r="BA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17" customFormat="1" ht="151.80000000000001">
      <c r="A26" s="154" t="s">
        <v>259</v>
      </c>
      <c r="B26" s="44" t="s">
        <v>197</v>
      </c>
      <c r="C26" s="45" t="s">
        <v>358</v>
      </c>
      <c r="D26" s="44" t="s">
        <v>209</v>
      </c>
      <c r="E26" s="154" t="s">
        <v>263</v>
      </c>
      <c r="F26" s="46">
        <v>2024130010112</v>
      </c>
      <c r="G26" s="145" t="s">
        <v>274</v>
      </c>
      <c r="H26" s="44" t="s">
        <v>287</v>
      </c>
      <c r="I26" s="51" t="s">
        <v>413</v>
      </c>
      <c r="J26" s="178">
        <v>200</v>
      </c>
      <c r="K26" s="122">
        <v>0.25</v>
      </c>
      <c r="L26" s="48" t="s">
        <v>495</v>
      </c>
      <c r="M26" s="47"/>
      <c r="N26" s="48" t="s">
        <v>638</v>
      </c>
      <c r="O26" s="47">
        <v>368</v>
      </c>
      <c r="P26" s="223">
        <v>300</v>
      </c>
      <c r="Q26" s="178">
        <v>200</v>
      </c>
      <c r="R26" s="335">
        <f t="shared" si="1"/>
        <v>0.66666666666666663</v>
      </c>
      <c r="S26" s="198">
        <v>45660</v>
      </c>
      <c r="T26" s="198">
        <v>46022</v>
      </c>
      <c r="U26" s="199">
        <f t="shared" si="0"/>
        <v>362</v>
      </c>
      <c r="V26" s="47" t="s">
        <v>352</v>
      </c>
      <c r="W26" s="48" t="s">
        <v>355</v>
      </c>
      <c r="X26" s="48" t="s">
        <v>359</v>
      </c>
      <c r="Y26" s="48" t="s">
        <v>378</v>
      </c>
      <c r="Z26" s="48" t="s">
        <v>379</v>
      </c>
      <c r="AA26" s="49" t="s">
        <v>354</v>
      </c>
      <c r="AB26" s="48" t="s">
        <v>717</v>
      </c>
      <c r="AC26" s="200">
        <v>55000000</v>
      </c>
      <c r="AD26" s="47" t="s">
        <v>56</v>
      </c>
      <c r="AE26" s="47" t="s">
        <v>49</v>
      </c>
      <c r="AF26" s="47"/>
      <c r="AG26" s="47"/>
      <c r="AH26" s="576"/>
      <c r="AI26" s="576"/>
      <c r="AJ26" s="47"/>
      <c r="AK26" s="47"/>
      <c r="AL26" s="47"/>
      <c r="AM26" s="579"/>
      <c r="AN26" s="48" t="s">
        <v>263</v>
      </c>
      <c r="AO26" s="44" t="s">
        <v>940</v>
      </c>
      <c r="AP26" s="602"/>
      <c r="AQ26" s="602"/>
      <c r="AR26" s="605"/>
      <c r="AS26" s="602"/>
      <c r="AT26" s="602"/>
      <c r="AU26" s="584"/>
      <c r="AV26" s="584"/>
      <c r="AW26" s="4"/>
      <c r="AX26" s="4"/>
      <c r="AY26" s="4"/>
      <c r="AZ26" s="4"/>
      <c r="BA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row>
    <row r="27" spans="1:119" s="117" customFormat="1" ht="151.80000000000001">
      <c r="A27" s="154" t="s">
        <v>259</v>
      </c>
      <c r="B27" s="44" t="s">
        <v>197</v>
      </c>
      <c r="C27" s="45" t="s">
        <v>358</v>
      </c>
      <c r="D27" s="44" t="s">
        <v>209</v>
      </c>
      <c r="E27" s="154" t="s">
        <v>263</v>
      </c>
      <c r="F27" s="46">
        <v>2024130010112</v>
      </c>
      <c r="G27" s="145" t="s">
        <v>274</v>
      </c>
      <c r="H27" s="44" t="s">
        <v>287</v>
      </c>
      <c r="I27" s="51" t="s">
        <v>413</v>
      </c>
      <c r="J27" s="178">
        <v>200</v>
      </c>
      <c r="K27" s="122">
        <v>0.25</v>
      </c>
      <c r="L27" s="48" t="s">
        <v>495</v>
      </c>
      <c r="M27" s="47"/>
      <c r="N27" s="48" t="s">
        <v>638</v>
      </c>
      <c r="O27" s="48">
        <v>368</v>
      </c>
      <c r="P27" s="223">
        <v>300</v>
      </c>
      <c r="Q27" s="178">
        <v>200</v>
      </c>
      <c r="R27" s="335">
        <f t="shared" si="1"/>
        <v>0.66666666666666663</v>
      </c>
      <c r="S27" s="198">
        <v>45660</v>
      </c>
      <c r="T27" s="198">
        <v>46022</v>
      </c>
      <c r="U27" s="199">
        <f t="shared" si="0"/>
        <v>362</v>
      </c>
      <c r="V27" s="47" t="s">
        <v>352</v>
      </c>
      <c r="W27" s="48" t="s">
        <v>355</v>
      </c>
      <c r="X27" s="48" t="s">
        <v>359</v>
      </c>
      <c r="Y27" s="48" t="s">
        <v>378</v>
      </c>
      <c r="Z27" s="48" t="s">
        <v>379</v>
      </c>
      <c r="AA27" s="49" t="s">
        <v>354</v>
      </c>
      <c r="AB27" s="48" t="s">
        <v>718</v>
      </c>
      <c r="AC27" s="200">
        <v>220000000</v>
      </c>
      <c r="AD27" s="47" t="s">
        <v>56</v>
      </c>
      <c r="AE27" s="47" t="s">
        <v>49</v>
      </c>
      <c r="AF27" s="47"/>
      <c r="AG27" s="764" t="s">
        <v>869</v>
      </c>
      <c r="AH27" s="576"/>
      <c r="AI27" s="576"/>
      <c r="AJ27" s="114">
        <v>540871914</v>
      </c>
      <c r="AK27" s="47"/>
      <c r="AL27" s="47"/>
      <c r="AM27" s="579"/>
      <c r="AN27" s="48" t="s">
        <v>263</v>
      </c>
      <c r="AO27" s="44" t="s">
        <v>940</v>
      </c>
      <c r="AP27" s="602"/>
      <c r="AQ27" s="602"/>
      <c r="AR27" s="605"/>
      <c r="AS27" s="602"/>
      <c r="AT27" s="602"/>
      <c r="AU27" s="584"/>
      <c r="AV27" s="584"/>
      <c r="AW27" s="4"/>
      <c r="AX27" s="4"/>
      <c r="AY27" s="4"/>
      <c r="AZ27" s="4"/>
      <c r="BA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117" customFormat="1" ht="151.80000000000001">
      <c r="A28" s="44" t="s">
        <v>259</v>
      </c>
      <c r="B28" s="44" t="s">
        <v>197</v>
      </c>
      <c r="C28" s="45" t="s">
        <v>358</v>
      </c>
      <c r="D28" s="44" t="s">
        <v>209</v>
      </c>
      <c r="E28" s="44" t="s">
        <v>263</v>
      </c>
      <c r="F28" s="46">
        <v>2024130010112</v>
      </c>
      <c r="G28" s="145" t="s">
        <v>274</v>
      </c>
      <c r="H28" s="44" t="s">
        <v>287</v>
      </c>
      <c r="I28" s="51" t="s">
        <v>413</v>
      </c>
      <c r="J28" s="178">
        <v>200</v>
      </c>
      <c r="K28" s="122">
        <v>0.25</v>
      </c>
      <c r="L28" s="48" t="s">
        <v>495</v>
      </c>
      <c r="M28" s="47"/>
      <c r="N28" s="48" t="s">
        <v>638</v>
      </c>
      <c r="O28" s="48">
        <v>368</v>
      </c>
      <c r="P28" s="223">
        <v>300</v>
      </c>
      <c r="Q28" s="178">
        <v>200</v>
      </c>
      <c r="R28" s="335">
        <f t="shared" si="1"/>
        <v>0.66666666666666663</v>
      </c>
      <c r="S28" s="198">
        <v>45660</v>
      </c>
      <c r="T28" s="198">
        <v>46022</v>
      </c>
      <c r="U28" s="199">
        <f t="shared" si="0"/>
        <v>362</v>
      </c>
      <c r="V28" s="47" t="s">
        <v>352</v>
      </c>
      <c r="W28" s="48" t="s">
        <v>355</v>
      </c>
      <c r="X28" s="48" t="s">
        <v>359</v>
      </c>
      <c r="Y28" s="48" t="s">
        <v>378</v>
      </c>
      <c r="Z28" s="48" t="s">
        <v>379</v>
      </c>
      <c r="AA28" s="49" t="s">
        <v>354</v>
      </c>
      <c r="AB28" s="48" t="s">
        <v>607</v>
      </c>
      <c r="AC28" s="200">
        <v>280000000</v>
      </c>
      <c r="AD28" s="47" t="s">
        <v>56</v>
      </c>
      <c r="AE28" s="47" t="s">
        <v>49</v>
      </c>
      <c r="AF28" s="47"/>
      <c r="AG28" s="47"/>
      <c r="AH28" s="576"/>
      <c r="AI28" s="576"/>
      <c r="AJ28" s="47"/>
      <c r="AK28" s="47"/>
      <c r="AL28" s="47"/>
      <c r="AM28" s="579"/>
      <c r="AN28" s="48" t="s">
        <v>263</v>
      </c>
      <c r="AO28" s="44" t="s">
        <v>940</v>
      </c>
      <c r="AP28" s="602"/>
      <c r="AQ28" s="602"/>
      <c r="AR28" s="605"/>
      <c r="AS28" s="602"/>
      <c r="AT28" s="602"/>
      <c r="AU28" s="584"/>
      <c r="AV28" s="584"/>
      <c r="AW28" s="4"/>
      <c r="AX28" s="4"/>
      <c r="AY28" s="4"/>
      <c r="AZ28" s="4"/>
      <c r="BA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row>
    <row r="29" spans="1:119" s="117" customFormat="1" ht="151.80000000000001">
      <c r="A29" s="154" t="s">
        <v>259</v>
      </c>
      <c r="B29" s="44" t="s">
        <v>197</v>
      </c>
      <c r="C29" s="45" t="s">
        <v>358</v>
      </c>
      <c r="D29" s="44" t="s">
        <v>209</v>
      </c>
      <c r="E29" s="154" t="s">
        <v>263</v>
      </c>
      <c r="F29" s="46">
        <v>2024130010112</v>
      </c>
      <c r="G29" s="145" t="s">
        <v>274</v>
      </c>
      <c r="H29" s="44" t="s">
        <v>287</v>
      </c>
      <c r="I29" s="51" t="s">
        <v>413</v>
      </c>
      <c r="J29" s="178">
        <v>200</v>
      </c>
      <c r="K29" s="122">
        <v>0.25</v>
      </c>
      <c r="L29" s="48" t="s">
        <v>495</v>
      </c>
      <c r="M29" s="47"/>
      <c r="N29" s="48" t="s">
        <v>638</v>
      </c>
      <c r="O29" s="48">
        <v>368</v>
      </c>
      <c r="P29" s="223">
        <v>300</v>
      </c>
      <c r="Q29" s="178">
        <v>200</v>
      </c>
      <c r="R29" s="335">
        <f t="shared" si="1"/>
        <v>0.66666666666666663</v>
      </c>
      <c r="S29" s="198">
        <v>45660</v>
      </c>
      <c r="T29" s="198">
        <v>46022</v>
      </c>
      <c r="U29" s="199">
        <f t="shared" si="0"/>
        <v>362</v>
      </c>
      <c r="V29" s="47" t="s">
        <v>352</v>
      </c>
      <c r="W29" s="48" t="s">
        <v>355</v>
      </c>
      <c r="X29" s="48" t="s">
        <v>359</v>
      </c>
      <c r="Y29" s="48" t="s">
        <v>378</v>
      </c>
      <c r="Z29" s="48" t="s">
        <v>379</v>
      </c>
      <c r="AA29" s="49" t="s">
        <v>354</v>
      </c>
      <c r="AB29" s="48" t="s">
        <v>719</v>
      </c>
      <c r="AC29" s="200">
        <v>300000000</v>
      </c>
      <c r="AD29" s="47" t="s">
        <v>52</v>
      </c>
      <c r="AE29" s="47" t="s">
        <v>49</v>
      </c>
      <c r="AF29" s="47"/>
      <c r="AG29" s="47"/>
      <c r="AH29" s="576"/>
      <c r="AI29" s="576"/>
      <c r="AJ29" s="114">
        <v>100000000</v>
      </c>
      <c r="AK29" s="47"/>
      <c r="AL29" s="47"/>
      <c r="AM29" s="579"/>
      <c r="AN29" s="48" t="s">
        <v>263</v>
      </c>
      <c r="AO29" s="44" t="s">
        <v>940</v>
      </c>
      <c r="AP29" s="602"/>
      <c r="AQ29" s="602"/>
      <c r="AR29" s="605"/>
      <c r="AS29" s="602"/>
      <c r="AT29" s="602"/>
      <c r="AU29" s="584"/>
      <c r="AV29" s="584"/>
      <c r="AW29" s="4"/>
      <c r="AX29" s="4"/>
      <c r="AY29" s="4"/>
      <c r="AZ29" s="4"/>
      <c r="BA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17" customFormat="1" ht="151.80000000000001">
      <c r="A30" s="154" t="s">
        <v>259</v>
      </c>
      <c r="B30" s="44" t="s">
        <v>197</v>
      </c>
      <c r="C30" s="45" t="s">
        <v>358</v>
      </c>
      <c r="D30" s="44" t="s">
        <v>209</v>
      </c>
      <c r="E30" s="154" t="s">
        <v>263</v>
      </c>
      <c r="F30" s="46">
        <v>2024130010112</v>
      </c>
      <c r="G30" s="145" t="s">
        <v>274</v>
      </c>
      <c r="H30" s="44" t="s">
        <v>287</v>
      </c>
      <c r="I30" s="51" t="s">
        <v>413</v>
      </c>
      <c r="J30" s="178">
        <v>200</v>
      </c>
      <c r="K30" s="122">
        <v>0.25</v>
      </c>
      <c r="L30" s="48" t="s">
        <v>495</v>
      </c>
      <c r="M30" s="47"/>
      <c r="N30" s="48" t="s">
        <v>638</v>
      </c>
      <c r="O30" s="48">
        <v>368</v>
      </c>
      <c r="P30" s="223">
        <v>300</v>
      </c>
      <c r="Q30" s="178">
        <v>200</v>
      </c>
      <c r="R30" s="335">
        <f t="shared" si="1"/>
        <v>0.66666666666666663</v>
      </c>
      <c r="S30" s="198">
        <v>45660</v>
      </c>
      <c r="T30" s="198">
        <v>46022</v>
      </c>
      <c r="U30" s="199">
        <f t="shared" si="0"/>
        <v>362</v>
      </c>
      <c r="V30" s="47" t="s">
        <v>352</v>
      </c>
      <c r="W30" s="48" t="s">
        <v>355</v>
      </c>
      <c r="X30" s="48" t="s">
        <v>359</v>
      </c>
      <c r="Y30" s="48" t="s">
        <v>378</v>
      </c>
      <c r="Z30" s="48" t="s">
        <v>379</v>
      </c>
      <c r="AA30" s="49" t="s">
        <v>354</v>
      </c>
      <c r="AB30" s="48" t="s">
        <v>720</v>
      </c>
      <c r="AC30" s="201">
        <v>180000000</v>
      </c>
      <c r="AD30" s="47" t="s">
        <v>52</v>
      </c>
      <c r="AE30" s="47" t="s">
        <v>49</v>
      </c>
      <c r="AF30" s="47"/>
      <c r="AG30" s="47"/>
      <c r="AH30" s="576"/>
      <c r="AI30" s="576"/>
      <c r="AJ30" s="114"/>
      <c r="AK30" s="47"/>
      <c r="AL30" s="47"/>
      <c r="AM30" s="579"/>
      <c r="AN30" s="48" t="s">
        <v>263</v>
      </c>
      <c r="AO30" s="44" t="s">
        <v>940</v>
      </c>
      <c r="AP30" s="602"/>
      <c r="AQ30" s="602"/>
      <c r="AR30" s="605"/>
      <c r="AS30" s="602"/>
      <c r="AT30" s="602"/>
      <c r="AU30" s="584"/>
      <c r="AV30" s="584"/>
      <c r="AW30" s="4"/>
      <c r="AX30" s="4"/>
      <c r="AY30" s="4"/>
      <c r="AZ30" s="4"/>
      <c r="BA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17" customFormat="1" ht="151.80000000000001">
      <c r="A31" s="154" t="s">
        <v>259</v>
      </c>
      <c r="B31" s="44" t="s">
        <v>197</v>
      </c>
      <c r="C31" s="45" t="s">
        <v>358</v>
      </c>
      <c r="D31" s="44" t="s">
        <v>209</v>
      </c>
      <c r="E31" s="154" t="s">
        <v>263</v>
      </c>
      <c r="F31" s="46">
        <v>2024130010112</v>
      </c>
      <c r="G31" s="145" t="s">
        <v>274</v>
      </c>
      <c r="H31" s="44" t="s">
        <v>287</v>
      </c>
      <c r="I31" s="51" t="s">
        <v>413</v>
      </c>
      <c r="J31" s="178">
        <v>200</v>
      </c>
      <c r="K31" s="122">
        <v>0.25</v>
      </c>
      <c r="L31" s="48" t="s">
        <v>495</v>
      </c>
      <c r="M31" s="47"/>
      <c r="N31" s="48" t="s">
        <v>638</v>
      </c>
      <c r="O31" s="48">
        <v>368</v>
      </c>
      <c r="P31" s="223">
        <v>300</v>
      </c>
      <c r="Q31" s="178">
        <v>200</v>
      </c>
      <c r="R31" s="335">
        <f t="shared" si="1"/>
        <v>0.66666666666666663</v>
      </c>
      <c r="S31" s="198">
        <v>45660</v>
      </c>
      <c r="T31" s="198">
        <v>46022</v>
      </c>
      <c r="U31" s="199">
        <f t="shared" si="0"/>
        <v>362</v>
      </c>
      <c r="V31" s="47" t="s">
        <v>352</v>
      </c>
      <c r="W31" s="48" t="s">
        <v>355</v>
      </c>
      <c r="X31" s="48" t="s">
        <v>359</v>
      </c>
      <c r="Y31" s="48" t="s">
        <v>378</v>
      </c>
      <c r="Z31" s="48" t="s">
        <v>379</v>
      </c>
      <c r="AA31" s="49" t="s">
        <v>354</v>
      </c>
      <c r="AB31" s="48" t="s">
        <v>721</v>
      </c>
      <c r="AC31" s="201">
        <v>1590000000</v>
      </c>
      <c r="AD31" s="47" t="s">
        <v>50</v>
      </c>
      <c r="AE31" s="48" t="s">
        <v>682</v>
      </c>
      <c r="AF31" s="47"/>
      <c r="AG31" s="47"/>
      <c r="AH31" s="576"/>
      <c r="AI31" s="576"/>
      <c r="AJ31" s="47"/>
      <c r="AK31" s="47"/>
      <c r="AL31" s="47"/>
      <c r="AM31" s="579"/>
      <c r="AN31" s="48" t="s">
        <v>263</v>
      </c>
      <c r="AO31" s="44" t="s">
        <v>940</v>
      </c>
      <c r="AP31" s="602"/>
      <c r="AQ31" s="602"/>
      <c r="AR31" s="605"/>
      <c r="AS31" s="602"/>
      <c r="AT31" s="602"/>
      <c r="AU31" s="584"/>
      <c r="AV31" s="584"/>
      <c r="AW31" s="4"/>
      <c r="AX31" s="4"/>
      <c r="AY31" s="4"/>
      <c r="AZ31" s="4"/>
      <c r="BA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17" customFormat="1" ht="151.80000000000001">
      <c r="A32" s="154" t="s">
        <v>259</v>
      </c>
      <c r="B32" s="44" t="s">
        <v>197</v>
      </c>
      <c r="C32" s="45" t="s">
        <v>358</v>
      </c>
      <c r="D32" s="44" t="s">
        <v>209</v>
      </c>
      <c r="E32" s="154" t="s">
        <v>263</v>
      </c>
      <c r="F32" s="46">
        <v>2024130010112</v>
      </c>
      <c r="G32" s="145" t="s">
        <v>274</v>
      </c>
      <c r="H32" s="44" t="s">
        <v>287</v>
      </c>
      <c r="I32" s="51" t="s">
        <v>413</v>
      </c>
      <c r="J32" s="178">
        <v>200</v>
      </c>
      <c r="K32" s="122">
        <v>0.25</v>
      </c>
      <c r="L32" s="48" t="s">
        <v>495</v>
      </c>
      <c r="M32" s="47"/>
      <c r="N32" s="48" t="s">
        <v>638</v>
      </c>
      <c r="O32" s="47">
        <v>368</v>
      </c>
      <c r="P32" s="223">
        <v>300</v>
      </c>
      <c r="Q32" s="178">
        <v>200</v>
      </c>
      <c r="R32" s="335">
        <f t="shared" si="1"/>
        <v>0.66666666666666663</v>
      </c>
      <c r="S32" s="198">
        <v>45660</v>
      </c>
      <c r="T32" s="198">
        <v>46022</v>
      </c>
      <c r="U32" s="199">
        <f t="shared" si="0"/>
        <v>362</v>
      </c>
      <c r="V32" s="47" t="s">
        <v>352</v>
      </c>
      <c r="W32" s="48" t="s">
        <v>355</v>
      </c>
      <c r="X32" s="48" t="s">
        <v>359</v>
      </c>
      <c r="Y32" s="48" t="s">
        <v>378</v>
      </c>
      <c r="Z32" s="48" t="s">
        <v>379</v>
      </c>
      <c r="AA32" s="49" t="s">
        <v>354</v>
      </c>
      <c r="AB32" s="48" t="s">
        <v>722</v>
      </c>
      <c r="AC32" s="201">
        <v>340000000</v>
      </c>
      <c r="AD32" s="47" t="s">
        <v>52</v>
      </c>
      <c r="AE32" s="47" t="s">
        <v>49</v>
      </c>
      <c r="AF32" s="47"/>
      <c r="AG32" s="47"/>
      <c r="AH32" s="576"/>
      <c r="AI32" s="576"/>
      <c r="AJ32" s="114">
        <v>34212738</v>
      </c>
      <c r="AK32" s="47"/>
      <c r="AL32" s="47"/>
      <c r="AM32" s="579"/>
      <c r="AN32" s="48" t="s">
        <v>263</v>
      </c>
      <c r="AO32" s="44" t="s">
        <v>940</v>
      </c>
      <c r="AP32" s="602"/>
      <c r="AQ32" s="602"/>
      <c r="AR32" s="605"/>
      <c r="AS32" s="602"/>
      <c r="AT32" s="602"/>
      <c r="AU32" s="584"/>
      <c r="AV32" s="584"/>
      <c r="AW32" s="4"/>
      <c r="AX32" s="4"/>
      <c r="AY32" s="4"/>
      <c r="AZ32" s="4"/>
      <c r="BA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17" customFormat="1" ht="151.80000000000001">
      <c r="A33" s="154" t="s">
        <v>259</v>
      </c>
      <c r="B33" s="44" t="s">
        <v>197</v>
      </c>
      <c r="C33" s="45" t="s">
        <v>358</v>
      </c>
      <c r="D33" s="44" t="s">
        <v>209</v>
      </c>
      <c r="E33" s="154" t="s">
        <v>263</v>
      </c>
      <c r="F33" s="46">
        <v>2024130010112</v>
      </c>
      <c r="G33" s="145" t="s">
        <v>274</v>
      </c>
      <c r="H33" s="44" t="s">
        <v>287</v>
      </c>
      <c r="I33" s="51" t="s">
        <v>413</v>
      </c>
      <c r="J33" s="178">
        <v>200</v>
      </c>
      <c r="K33" s="122">
        <v>0.25</v>
      </c>
      <c r="L33" s="48" t="s">
        <v>495</v>
      </c>
      <c r="M33" s="47"/>
      <c r="N33" s="48" t="s">
        <v>638</v>
      </c>
      <c r="O33" s="47">
        <v>368</v>
      </c>
      <c r="P33" s="223">
        <v>300</v>
      </c>
      <c r="Q33" s="178">
        <v>200</v>
      </c>
      <c r="R33" s="335">
        <f t="shared" si="1"/>
        <v>0.66666666666666663</v>
      </c>
      <c r="S33" s="198">
        <v>45660</v>
      </c>
      <c r="T33" s="198">
        <v>46022</v>
      </c>
      <c r="U33" s="199">
        <f t="shared" si="0"/>
        <v>362</v>
      </c>
      <c r="V33" s="47" t="s">
        <v>352</v>
      </c>
      <c r="W33" s="48" t="s">
        <v>355</v>
      </c>
      <c r="X33" s="48" t="s">
        <v>359</v>
      </c>
      <c r="Y33" s="48" t="s">
        <v>378</v>
      </c>
      <c r="Z33" s="48" t="s">
        <v>379</v>
      </c>
      <c r="AA33" s="49" t="s">
        <v>354</v>
      </c>
      <c r="AB33" s="48" t="s">
        <v>598</v>
      </c>
      <c r="AC33" s="201">
        <v>150000000</v>
      </c>
      <c r="AD33" s="47" t="s">
        <v>52</v>
      </c>
      <c r="AE33" s="47" t="s">
        <v>49</v>
      </c>
      <c r="AF33" s="47"/>
      <c r="AG33" s="47"/>
      <c r="AH33" s="576"/>
      <c r="AI33" s="576"/>
      <c r="AJ33" s="47"/>
      <c r="AK33" s="47"/>
      <c r="AL33" s="47"/>
      <c r="AM33" s="579"/>
      <c r="AN33" s="48" t="s">
        <v>263</v>
      </c>
      <c r="AO33" s="44" t="s">
        <v>940</v>
      </c>
      <c r="AP33" s="602"/>
      <c r="AQ33" s="602"/>
      <c r="AR33" s="605"/>
      <c r="AS33" s="602"/>
      <c r="AT33" s="602"/>
      <c r="AU33" s="584"/>
      <c r="AV33" s="584"/>
      <c r="AW33" s="4"/>
      <c r="AX33" s="4"/>
      <c r="AY33" s="4"/>
      <c r="AZ33" s="4"/>
      <c r="BA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17" customFormat="1" ht="151.80000000000001">
      <c r="A34" s="44" t="s">
        <v>259</v>
      </c>
      <c r="B34" s="44" t="s">
        <v>197</v>
      </c>
      <c r="C34" s="45" t="s">
        <v>358</v>
      </c>
      <c r="D34" s="44" t="s">
        <v>209</v>
      </c>
      <c r="E34" s="44" t="s">
        <v>263</v>
      </c>
      <c r="F34" s="46">
        <v>2024130010112</v>
      </c>
      <c r="G34" s="145" t="s">
        <v>274</v>
      </c>
      <c r="H34" s="44" t="s">
        <v>287</v>
      </c>
      <c r="I34" s="51" t="s">
        <v>413</v>
      </c>
      <c r="J34" s="178">
        <v>200</v>
      </c>
      <c r="K34" s="122">
        <v>0.25</v>
      </c>
      <c r="L34" s="48" t="s">
        <v>495</v>
      </c>
      <c r="M34" s="47"/>
      <c r="N34" s="48" t="s">
        <v>638</v>
      </c>
      <c r="O34" s="47">
        <v>368</v>
      </c>
      <c r="P34" s="223">
        <v>300</v>
      </c>
      <c r="Q34" s="178">
        <v>200</v>
      </c>
      <c r="R34" s="335">
        <f t="shared" si="1"/>
        <v>0.66666666666666663</v>
      </c>
      <c r="S34" s="198">
        <v>45660</v>
      </c>
      <c r="T34" s="198">
        <v>46022</v>
      </c>
      <c r="U34" s="199">
        <f t="shared" si="0"/>
        <v>362</v>
      </c>
      <c r="V34" s="47" t="s">
        <v>352</v>
      </c>
      <c r="W34" s="48" t="s">
        <v>355</v>
      </c>
      <c r="X34" s="48" t="s">
        <v>359</v>
      </c>
      <c r="Y34" s="48" t="s">
        <v>378</v>
      </c>
      <c r="Z34" s="48" t="s">
        <v>379</v>
      </c>
      <c r="AA34" s="49" t="s">
        <v>354</v>
      </c>
      <c r="AB34" s="48" t="s">
        <v>723</v>
      </c>
      <c r="AC34" s="200">
        <v>564279515</v>
      </c>
      <c r="AD34" s="47" t="s">
        <v>50</v>
      </c>
      <c r="AE34" s="47" t="s">
        <v>49</v>
      </c>
      <c r="AF34" s="47"/>
      <c r="AG34" s="47"/>
      <c r="AH34" s="576"/>
      <c r="AI34" s="576"/>
      <c r="AJ34" s="47"/>
      <c r="AK34" s="47"/>
      <c r="AL34" s="47"/>
      <c r="AM34" s="579"/>
      <c r="AN34" s="48" t="s">
        <v>263</v>
      </c>
      <c r="AO34" s="44" t="s">
        <v>940</v>
      </c>
      <c r="AP34" s="602"/>
      <c r="AQ34" s="602"/>
      <c r="AR34" s="605"/>
      <c r="AS34" s="602"/>
      <c r="AT34" s="602"/>
      <c r="AU34" s="584"/>
      <c r="AV34" s="584"/>
      <c r="AW34" s="4"/>
      <c r="AX34" s="4"/>
      <c r="AY34" s="4"/>
      <c r="AZ34" s="4"/>
      <c r="BA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17" customFormat="1" ht="151.80000000000001">
      <c r="A35" s="44" t="s">
        <v>259</v>
      </c>
      <c r="B35" s="44" t="s">
        <v>197</v>
      </c>
      <c r="C35" s="45" t="s">
        <v>358</v>
      </c>
      <c r="D35" s="44" t="s">
        <v>209</v>
      </c>
      <c r="E35" s="44" t="s">
        <v>263</v>
      </c>
      <c r="F35" s="46">
        <v>2024130010112</v>
      </c>
      <c r="G35" s="145" t="s">
        <v>274</v>
      </c>
      <c r="H35" s="44" t="s">
        <v>287</v>
      </c>
      <c r="I35" s="51" t="s">
        <v>413</v>
      </c>
      <c r="J35" s="178">
        <v>200</v>
      </c>
      <c r="K35" s="122">
        <v>0.25</v>
      </c>
      <c r="L35" s="48" t="s">
        <v>495</v>
      </c>
      <c r="M35" s="47"/>
      <c r="N35" s="48" t="s">
        <v>638</v>
      </c>
      <c r="O35" s="47">
        <v>368</v>
      </c>
      <c r="P35" s="223">
        <v>300</v>
      </c>
      <c r="Q35" s="178">
        <v>200</v>
      </c>
      <c r="R35" s="335">
        <f t="shared" si="1"/>
        <v>0.66666666666666663</v>
      </c>
      <c r="S35" s="198">
        <v>45660</v>
      </c>
      <c r="T35" s="198">
        <v>46022</v>
      </c>
      <c r="U35" s="199">
        <f t="shared" si="0"/>
        <v>362</v>
      </c>
      <c r="V35" s="47" t="s">
        <v>352</v>
      </c>
      <c r="W35" s="48" t="s">
        <v>355</v>
      </c>
      <c r="X35" s="48" t="s">
        <v>359</v>
      </c>
      <c r="Y35" s="48" t="s">
        <v>378</v>
      </c>
      <c r="Z35" s="48" t="s">
        <v>379</v>
      </c>
      <c r="AA35" s="49" t="s">
        <v>354</v>
      </c>
      <c r="AB35" s="48" t="s">
        <v>724</v>
      </c>
      <c r="AC35" s="200">
        <v>120000000</v>
      </c>
      <c r="AD35" s="47" t="s">
        <v>52</v>
      </c>
      <c r="AE35" s="47" t="s">
        <v>49</v>
      </c>
      <c r="AF35" s="47"/>
      <c r="AG35" s="47"/>
      <c r="AH35" s="576"/>
      <c r="AI35" s="576"/>
      <c r="AJ35" s="47"/>
      <c r="AK35" s="47"/>
      <c r="AL35" s="47"/>
      <c r="AM35" s="579"/>
      <c r="AN35" s="48" t="s">
        <v>263</v>
      </c>
      <c r="AO35" s="44" t="s">
        <v>940</v>
      </c>
      <c r="AP35" s="602"/>
      <c r="AQ35" s="602"/>
      <c r="AR35" s="605"/>
      <c r="AS35" s="602"/>
      <c r="AT35" s="602"/>
      <c r="AU35" s="584"/>
      <c r="AV35" s="584"/>
      <c r="AW35" s="4"/>
      <c r="AX35" s="4"/>
      <c r="AY35" s="4"/>
      <c r="AZ35" s="4"/>
      <c r="BA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17" customFormat="1" ht="151.80000000000001">
      <c r="A36" s="44" t="s">
        <v>259</v>
      </c>
      <c r="B36" s="44" t="s">
        <v>197</v>
      </c>
      <c r="C36" s="45" t="s">
        <v>358</v>
      </c>
      <c r="D36" s="44" t="s">
        <v>209</v>
      </c>
      <c r="E36" s="44" t="s">
        <v>263</v>
      </c>
      <c r="F36" s="46">
        <v>2024130010112</v>
      </c>
      <c r="G36" s="145" t="s">
        <v>274</v>
      </c>
      <c r="H36" s="44" t="s">
        <v>287</v>
      </c>
      <c r="I36" s="51" t="s">
        <v>413</v>
      </c>
      <c r="J36" s="178">
        <v>200</v>
      </c>
      <c r="K36" s="122">
        <v>0.25</v>
      </c>
      <c r="L36" s="48" t="s">
        <v>495</v>
      </c>
      <c r="M36" s="47"/>
      <c r="N36" s="48" t="s">
        <v>638</v>
      </c>
      <c r="O36" s="48">
        <v>368</v>
      </c>
      <c r="P36" s="223">
        <v>300</v>
      </c>
      <c r="Q36" s="178">
        <v>200</v>
      </c>
      <c r="R36" s="335">
        <f t="shared" si="1"/>
        <v>0.66666666666666663</v>
      </c>
      <c r="S36" s="198">
        <v>45660</v>
      </c>
      <c r="T36" s="198">
        <v>46022</v>
      </c>
      <c r="U36" s="199">
        <f t="shared" si="0"/>
        <v>362</v>
      </c>
      <c r="V36" s="47" t="s">
        <v>352</v>
      </c>
      <c r="W36" s="48" t="s">
        <v>355</v>
      </c>
      <c r="X36" s="48" t="s">
        <v>359</v>
      </c>
      <c r="Y36" s="48" t="s">
        <v>378</v>
      </c>
      <c r="Z36" s="48" t="s">
        <v>379</v>
      </c>
      <c r="AA36" s="49" t="s">
        <v>354</v>
      </c>
      <c r="AB36" s="48" t="s">
        <v>725</v>
      </c>
      <c r="AC36" s="200">
        <v>10000000</v>
      </c>
      <c r="AD36" s="47" t="s">
        <v>56</v>
      </c>
      <c r="AE36" s="47" t="s">
        <v>49</v>
      </c>
      <c r="AF36" s="47"/>
      <c r="AG36" s="47"/>
      <c r="AH36" s="576"/>
      <c r="AI36" s="576"/>
      <c r="AJ36" s="47"/>
      <c r="AK36" s="47"/>
      <c r="AL36" s="47"/>
      <c r="AM36" s="579"/>
      <c r="AN36" s="48" t="s">
        <v>263</v>
      </c>
      <c r="AO36" s="44" t="s">
        <v>940</v>
      </c>
      <c r="AP36" s="602"/>
      <c r="AQ36" s="602"/>
      <c r="AR36" s="605"/>
      <c r="AS36" s="602"/>
      <c r="AT36" s="602"/>
      <c r="AU36" s="584"/>
      <c r="AV36" s="584"/>
      <c r="AW36" s="4"/>
      <c r="AX36" s="4"/>
      <c r="AY36" s="4"/>
      <c r="AZ36" s="4"/>
      <c r="BA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17" customFormat="1" ht="151.80000000000001">
      <c r="A37" s="44" t="s">
        <v>259</v>
      </c>
      <c r="B37" s="44" t="s">
        <v>197</v>
      </c>
      <c r="C37" s="45" t="s">
        <v>358</v>
      </c>
      <c r="D37" s="44" t="s">
        <v>209</v>
      </c>
      <c r="E37" s="44" t="s">
        <v>263</v>
      </c>
      <c r="F37" s="46">
        <v>2024130010112</v>
      </c>
      <c r="G37" s="145" t="s">
        <v>274</v>
      </c>
      <c r="H37" s="44" t="s">
        <v>287</v>
      </c>
      <c r="I37" s="51" t="s">
        <v>413</v>
      </c>
      <c r="J37" s="178">
        <v>200</v>
      </c>
      <c r="K37" s="122">
        <v>0.25</v>
      </c>
      <c r="L37" s="48" t="s">
        <v>495</v>
      </c>
      <c r="M37" s="47"/>
      <c r="N37" s="48" t="s">
        <v>638</v>
      </c>
      <c r="O37" s="47">
        <v>368</v>
      </c>
      <c r="P37" s="223">
        <v>300</v>
      </c>
      <c r="Q37" s="178">
        <v>200</v>
      </c>
      <c r="R37" s="335">
        <f t="shared" si="1"/>
        <v>0.66666666666666663</v>
      </c>
      <c r="S37" s="198">
        <v>45660</v>
      </c>
      <c r="T37" s="198">
        <v>46022</v>
      </c>
      <c r="U37" s="199">
        <f t="shared" si="0"/>
        <v>362</v>
      </c>
      <c r="V37" s="47" t="s">
        <v>352</v>
      </c>
      <c r="W37" s="48" t="s">
        <v>355</v>
      </c>
      <c r="X37" s="48" t="s">
        <v>359</v>
      </c>
      <c r="Y37" s="48" t="s">
        <v>378</v>
      </c>
      <c r="Z37" s="48" t="s">
        <v>379</v>
      </c>
      <c r="AA37" s="49" t="s">
        <v>354</v>
      </c>
      <c r="AB37" s="48" t="s">
        <v>726</v>
      </c>
      <c r="AC37" s="200">
        <v>50000000</v>
      </c>
      <c r="AD37" s="47" t="s">
        <v>56</v>
      </c>
      <c r="AE37" s="47" t="s">
        <v>49</v>
      </c>
      <c r="AF37" s="47"/>
      <c r="AG37" s="764" t="s">
        <v>870</v>
      </c>
      <c r="AH37" s="576"/>
      <c r="AI37" s="576"/>
      <c r="AJ37" s="47"/>
      <c r="AK37" s="47"/>
      <c r="AL37" s="47"/>
      <c r="AM37" s="579"/>
      <c r="AN37" s="48" t="s">
        <v>263</v>
      </c>
      <c r="AO37" s="44" t="s">
        <v>940</v>
      </c>
      <c r="AP37" s="602"/>
      <c r="AQ37" s="602"/>
      <c r="AR37" s="605"/>
      <c r="AS37" s="602"/>
      <c r="AT37" s="602"/>
      <c r="AU37" s="584"/>
      <c r="AV37" s="584"/>
      <c r="AW37" s="4"/>
      <c r="AX37" s="4"/>
      <c r="AY37" s="4"/>
      <c r="AZ37" s="4"/>
      <c r="BA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17" customFormat="1" ht="151.80000000000001">
      <c r="A38" s="44" t="s">
        <v>259</v>
      </c>
      <c r="B38" s="44" t="s">
        <v>197</v>
      </c>
      <c r="C38" s="45" t="s">
        <v>358</v>
      </c>
      <c r="D38" s="44" t="s">
        <v>209</v>
      </c>
      <c r="E38" s="44" t="s">
        <v>263</v>
      </c>
      <c r="F38" s="46">
        <v>2024130010112</v>
      </c>
      <c r="G38" s="145" t="s">
        <v>274</v>
      </c>
      <c r="H38" s="44" t="s">
        <v>287</v>
      </c>
      <c r="I38" s="51" t="s">
        <v>413</v>
      </c>
      <c r="J38" s="178">
        <v>200</v>
      </c>
      <c r="K38" s="122">
        <v>0.25</v>
      </c>
      <c r="L38" s="48" t="s">
        <v>495</v>
      </c>
      <c r="M38" s="47"/>
      <c r="N38" s="48" t="s">
        <v>638</v>
      </c>
      <c r="O38" s="48">
        <v>368</v>
      </c>
      <c r="P38" s="223">
        <v>300</v>
      </c>
      <c r="Q38" s="178">
        <v>200</v>
      </c>
      <c r="R38" s="335">
        <f t="shared" si="1"/>
        <v>0.66666666666666663</v>
      </c>
      <c r="S38" s="198">
        <v>45660</v>
      </c>
      <c r="T38" s="198">
        <v>46022</v>
      </c>
      <c r="U38" s="199">
        <f t="shared" si="0"/>
        <v>362</v>
      </c>
      <c r="V38" s="47" t="s">
        <v>352</v>
      </c>
      <c r="W38" s="48" t="s">
        <v>355</v>
      </c>
      <c r="X38" s="48" t="s">
        <v>359</v>
      </c>
      <c r="Y38" s="48" t="s">
        <v>378</v>
      </c>
      <c r="Z38" s="48" t="s">
        <v>379</v>
      </c>
      <c r="AA38" s="49" t="s">
        <v>354</v>
      </c>
      <c r="AB38" s="48" t="s">
        <v>727</v>
      </c>
      <c r="AC38" s="200">
        <v>20000000</v>
      </c>
      <c r="AD38" s="47" t="s">
        <v>56</v>
      </c>
      <c r="AE38" s="47" t="s">
        <v>49</v>
      </c>
      <c r="AF38" s="47"/>
      <c r="AG38" s="47"/>
      <c r="AH38" s="577"/>
      <c r="AI38" s="577"/>
      <c r="AJ38" s="114">
        <v>46382752</v>
      </c>
      <c r="AK38" s="47"/>
      <c r="AL38" s="47"/>
      <c r="AM38" s="580"/>
      <c r="AN38" s="48" t="s">
        <v>263</v>
      </c>
      <c r="AO38" s="44" t="s">
        <v>940</v>
      </c>
      <c r="AP38" s="603"/>
      <c r="AQ38" s="603"/>
      <c r="AR38" s="606"/>
      <c r="AS38" s="603"/>
      <c r="AT38" s="603"/>
      <c r="AU38" s="585"/>
      <c r="AV38" s="585"/>
      <c r="AW38" s="4"/>
      <c r="AX38" s="4"/>
      <c r="AY38" s="4"/>
      <c r="AZ38" s="4"/>
      <c r="BA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17" customFormat="1" ht="57" customHeight="1">
      <c r="A39" s="44"/>
      <c r="B39" s="44"/>
      <c r="C39" s="45"/>
      <c r="D39" s="44"/>
      <c r="E39" s="586" t="s">
        <v>777</v>
      </c>
      <c r="F39" s="587"/>
      <c r="G39" s="587"/>
      <c r="H39" s="587"/>
      <c r="I39" s="587"/>
      <c r="J39" s="587"/>
      <c r="K39" s="587"/>
      <c r="L39" s="587"/>
      <c r="M39" s="587"/>
      <c r="N39" s="587"/>
      <c r="O39" s="587"/>
      <c r="P39" s="587"/>
      <c r="Q39" s="588"/>
      <c r="R39" s="336"/>
      <c r="S39" s="198"/>
      <c r="T39" s="198"/>
      <c r="U39" s="199"/>
      <c r="V39" s="47"/>
      <c r="W39" s="48"/>
      <c r="X39" s="48"/>
      <c r="Y39" s="48"/>
      <c r="Z39" s="48"/>
      <c r="AA39" s="49"/>
      <c r="AB39" s="48"/>
      <c r="AC39" s="200"/>
      <c r="AD39" s="47"/>
      <c r="AE39" s="47"/>
      <c r="AF39" s="47"/>
      <c r="AG39" s="47"/>
      <c r="AH39" s="431"/>
      <c r="AI39" s="431"/>
      <c r="AJ39" s="114"/>
      <c r="AK39" s="47"/>
      <c r="AL39" s="47"/>
      <c r="AM39" s="432"/>
      <c r="AN39" s="48"/>
      <c r="AO39" s="337" t="s">
        <v>778</v>
      </c>
      <c r="AP39" s="428">
        <v>47422007562.489998</v>
      </c>
      <c r="AQ39" s="428">
        <v>19906008575</v>
      </c>
      <c r="AR39" s="424">
        <f>AQ39/AP39</f>
        <v>0.41976309309067117</v>
      </c>
      <c r="AS39" s="428"/>
      <c r="AT39" s="428"/>
      <c r="AU39" s="424"/>
      <c r="AV39" s="424"/>
      <c r="AW39" s="4"/>
      <c r="AX39" s="4"/>
      <c r="AY39" s="4"/>
      <c r="AZ39" s="4"/>
      <c r="BA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s="163" customFormat="1" ht="69">
      <c r="A40" s="156" t="s">
        <v>260</v>
      </c>
      <c r="B40" s="52" t="s">
        <v>198</v>
      </c>
      <c r="C40" s="53" t="s">
        <v>360</v>
      </c>
      <c r="D40" s="52" t="s">
        <v>336</v>
      </c>
      <c r="E40" s="156" t="s">
        <v>264</v>
      </c>
      <c r="F40" s="191">
        <v>2024130010133</v>
      </c>
      <c r="G40" s="190" t="s">
        <v>275</v>
      </c>
      <c r="H40" s="52" t="s">
        <v>285</v>
      </c>
      <c r="I40" s="376" t="s">
        <v>239</v>
      </c>
      <c r="J40" s="179">
        <v>209</v>
      </c>
      <c r="K40" s="122">
        <v>0.5</v>
      </c>
      <c r="L40" s="52" t="s">
        <v>293</v>
      </c>
      <c r="M40" s="55"/>
      <c r="N40" s="56" t="s">
        <v>677</v>
      </c>
      <c r="O40" s="56">
        <v>0</v>
      </c>
      <c r="P40" s="223">
        <v>1</v>
      </c>
      <c r="Q40" s="179">
        <v>1</v>
      </c>
      <c r="R40" s="338">
        <v>1</v>
      </c>
      <c r="S40" s="198">
        <v>45660</v>
      </c>
      <c r="T40" s="198">
        <v>46022</v>
      </c>
      <c r="U40" s="199">
        <f t="shared" si="0"/>
        <v>362</v>
      </c>
      <c r="V40" s="55">
        <v>385</v>
      </c>
      <c r="W40" s="56" t="s">
        <v>355</v>
      </c>
      <c r="X40" s="55" t="s">
        <v>362</v>
      </c>
      <c r="Y40" s="56" t="s">
        <v>380</v>
      </c>
      <c r="Z40" s="56" t="s">
        <v>381</v>
      </c>
      <c r="AA40" s="54" t="s">
        <v>354</v>
      </c>
      <c r="AB40" s="52" t="s">
        <v>599</v>
      </c>
      <c r="AC40" s="130">
        <v>75000000</v>
      </c>
      <c r="AD40" s="55" t="s">
        <v>55</v>
      </c>
      <c r="AE40" s="55" t="s">
        <v>49</v>
      </c>
      <c r="AF40" s="55"/>
      <c r="AG40" s="765" t="s">
        <v>871</v>
      </c>
      <c r="AH40" s="589">
        <v>2749532737</v>
      </c>
      <c r="AI40" s="589"/>
      <c r="AJ40" s="115"/>
      <c r="AK40" s="55"/>
      <c r="AL40" s="55"/>
      <c r="AM40" s="592" t="s">
        <v>649</v>
      </c>
      <c r="AN40" s="56" t="s">
        <v>264</v>
      </c>
      <c r="AO40" s="52" t="s">
        <v>831</v>
      </c>
      <c r="AP40" s="595">
        <v>3549772306.21</v>
      </c>
      <c r="AQ40" s="595">
        <v>2981138630</v>
      </c>
      <c r="AR40" s="598">
        <f>AQ40/AP40</f>
        <v>0.83981122529599217</v>
      </c>
      <c r="AS40" s="595"/>
      <c r="AT40" s="595"/>
      <c r="AU40" s="607"/>
      <c r="AV40" s="607"/>
      <c r="AW40" s="4"/>
      <c r="AX40" s="4"/>
      <c r="AY40" s="4"/>
      <c r="AZ40" s="4"/>
      <c r="BA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163" customFormat="1" ht="69">
      <c r="A41" s="156" t="s">
        <v>260</v>
      </c>
      <c r="B41" s="52" t="s">
        <v>198</v>
      </c>
      <c r="C41" s="53" t="s">
        <v>360</v>
      </c>
      <c r="D41" s="52" t="s">
        <v>336</v>
      </c>
      <c r="E41" s="156" t="s">
        <v>264</v>
      </c>
      <c r="F41" s="191">
        <v>2024130010133</v>
      </c>
      <c r="G41" s="190" t="s">
        <v>275</v>
      </c>
      <c r="H41" s="52" t="s">
        <v>285</v>
      </c>
      <c r="I41" s="376" t="s">
        <v>239</v>
      </c>
      <c r="J41" s="179">
        <v>209</v>
      </c>
      <c r="K41" s="122">
        <v>0.5</v>
      </c>
      <c r="L41" s="52" t="s">
        <v>293</v>
      </c>
      <c r="M41" s="55"/>
      <c r="N41" s="56" t="s">
        <v>677</v>
      </c>
      <c r="O41" s="56">
        <v>0</v>
      </c>
      <c r="P41" s="223">
        <v>1</v>
      </c>
      <c r="Q41" s="179">
        <v>1</v>
      </c>
      <c r="R41" s="338">
        <v>1</v>
      </c>
      <c r="S41" s="198">
        <v>45660</v>
      </c>
      <c r="T41" s="198">
        <v>46022</v>
      </c>
      <c r="U41" s="199">
        <f t="shared" si="0"/>
        <v>362</v>
      </c>
      <c r="V41" s="55">
        <v>385</v>
      </c>
      <c r="W41" s="56" t="s">
        <v>355</v>
      </c>
      <c r="X41" s="55" t="s">
        <v>362</v>
      </c>
      <c r="Y41" s="56" t="s">
        <v>380</v>
      </c>
      <c r="Z41" s="56" t="s">
        <v>381</v>
      </c>
      <c r="AA41" s="54" t="s">
        <v>354</v>
      </c>
      <c r="AB41" s="52" t="s">
        <v>678</v>
      </c>
      <c r="AC41" s="130">
        <v>149532737</v>
      </c>
      <c r="AD41" s="56" t="s">
        <v>53</v>
      </c>
      <c r="AE41" s="55" t="s">
        <v>49</v>
      </c>
      <c r="AF41" s="55"/>
      <c r="AG41" s="55"/>
      <c r="AH41" s="590"/>
      <c r="AI41" s="590"/>
      <c r="AJ41" s="115">
        <v>5000000</v>
      </c>
      <c r="AK41" s="55"/>
      <c r="AL41" s="55"/>
      <c r="AM41" s="593"/>
      <c r="AN41" s="56" t="s">
        <v>264</v>
      </c>
      <c r="AO41" s="52" t="s">
        <v>831</v>
      </c>
      <c r="AP41" s="596"/>
      <c r="AQ41" s="596"/>
      <c r="AR41" s="599"/>
      <c r="AS41" s="596"/>
      <c r="AT41" s="596"/>
      <c r="AU41" s="596"/>
      <c r="AV41" s="596"/>
      <c r="AW41" s="4"/>
      <c r="AX41" s="4"/>
      <c r="AY41" s="4"/>
      <c r="AZ41" s="4"/>
      <c r="BA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163" customFormat="1" ht="69">
      <c r="A42" s="156" t="s">
        <v>260</v>
      </c>
      <c r="B42" s="52" t="s">
        <v>198</v>
      </c>
      <c r="C42" s="53" t="s">
        <v>360</v>
      </c>
      <c r="D42" s="52" t="s">
        <v>336</v>
      </c>
      <c r="E42" s="156" t="s">
        <v>264</v>
      </c>
      <c r="F42" s="191">
        <v>2024130010133</v>
      </c>
      <c r="G42" s="190" t="s">
        <v>275</v>
      </c>
      <c r="H42" s="52" t="s">
        <v>285</v>
      </c>
      <c r="I42" s="376" t="s">
        <v>239</v>
      </c>
      <c r="J42" s="179">
        <v>209</v>
      </c>
      <c r="K42" s="122">
        <v>0.5</v>
      </c>
      <c r="L42" s="52" t="s">
        <v>281</v>
      </c>
      <c r="M42" s="55"/>
      <c r="N42" s="56" t="s">
        <v>800</v>
      </c>
      <c r="O42" s="56">
        <v>17</v>
      </c>
      <c r="P42" s="223">
        <v>385</v>
      </c>
      <c r="Q42" s="179">
        <v>209</v>
      </c>
      <c r="R42" s="339">
        <f>+Q42/P42</f>
        <v>0.54285714285714282</v>
      </c>
      <c r="S42" s="198">
        <v>45660</v>
      </c>
      <c r="T42" s="198">
        <v>46022</v>
      </c>
      <c r="U42" s="199">
        <f t="shared" si="0"/>
        <v>362</v>
      </c>
      <c r="V42" s="55">
        <v>385</v>
      </c>
      <c r="W42" s="56" t="s">
        <v>355</v>
      </c>
      <c r="X42" s="55" t="s">
        <v>362</v>
      </c>
      <c r="Y42" s="56" t="s">
        <v>380</v>
      </c>
      <c r="Z42" s="56" t="s">
        <v>381</v>
      </c>
      <c r="AA42" s="54" t="s">
        <v>354</v>
      </c>
      <c r="AB42" s="52" t="s">
        <v>599</v>
      </c>
      <c r="AC42" s="130">
        <v>75000000</v>
      </c>
      <c r="AD42" s="55" t="s">
        <v>55</v>
      </c>
      <c r="AE42" s="55" t="s">
        <v>49</v>
      </c>
      <c r="AF42" s="55"/>
      <c r="AG42" s="765" t="s">
        <v>872</v>
      </c>
      <c r="AH42" s="590"/>
      <c r="AI42" s="590"/>
      <c r="AJ42" s="115">
        <v>50000000</v>
      </c>
      <c r="AK42" s="55"/>
      <c r="AL42" s="55"/>
      <c r="AM42" s="593"/>
      <c r="AN42" s="56" t="s">
        <v>264</v>
      </c>
      <c r="AO42" s="52" t="s">
        <v>831</v>
      </c>
      <c r="AP42" s="596"/>
      <c r="AQ42" s="596"/>
      <c r="AR42" s="599"/>
      <c r="AS42" s="596"/>
      <c r="AT42" s="596"/>
      <c r="AU42" s="596"/>
      <c r="AV42" s="596"/>
      <c r="AW42" s="4"/>
      <c r="AX42" s="4"/>
      <c r="AY42" s="4"/>
      <c r="AZ42" s="4"/>
      <c r="BA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row>
    <row r="43" spans="1:119" s="163" customFormat="1" ht="69">
      <c r="A43" s="52" t="s">
        <v>260</v>
      </c>
      <c r="B43" s="52" t="s">
        <v>198</v>
      </c>
      <c r="C43" s="53" t="s">
        <v>360</v>
      </c>
      <c r="D43" s="52" t="s">
        <v>336</v>
      </c>
      <c r="E43" s="52" t="s">
        <v>264</v>
      </c>
      <c r="F43" s="191">
        <v>2024130010133</v>
      </c>
      <c r="G43" s="190" t="s">
        <v>275</v>
      </c>
      <c r="H43" s="52" t="s">
        <v>285</v>
      </c>
      <c r="I43" s="376" t="s">
        <v>239</v>
      </c>
      <c r="J43" s="179">
        <v>209</v>
      </c>
      <c r="K43" s="122">
        <v>0.5</v>
      </c>
      <c r="L43" s="52" t="s">
        <v>281</v>
      </c>
      <c r="M43" s="55"/>
      <c r="N43" s="56" t="s">
        <v>800</v>
      </c>
      <c r="O43" s="56">
        <v>17</v>
      </c>
      <c r="P43" s="223">
        <v>385</v>
      </c>
      <c r="Q43" s="179">
        <v>209</v>
      </c>
      <c r="R43" s="339">
        <f>+Q43/P43</f>
        <v>0.54285714285714282</v>
      </c>
      <c r="S43" s="198">
        <v>45660</v>
      </c>
      <c r="T43" s="198">
        <v>46022</v>
      </c>
      <c r="U43" s="199">
        <f t="shared" si="0"/>
        <v>362</v>
      </c>
      <c r="V43" s="55">
        <v>385</v>
      </c>
      <c r="W43" s="56" t="s">
        <v>355</v>
      </c>
      <c r="X43" s="55" t="s">
        <v>363</v>
      </c>
      <c r="Y43" s="57" t="s">
        <v>383</v>
      </c>
      <c r="Z43" s="192" t="s">
        <v>382</v>
      </c>
      <c r="AA43" s="54" t="s">
        <v>354</v>
      </c>
      <c r="AB43" s="52" t="s">
        <v>600</v>
      </c>
      <c r="AC43" s="130">
        <v>1150000000</v>
      </c>
      <c r="AD43" s="52" t="s">
        <v>679</v>
      </c>
      <c r="AE43" s="52" t="s">
        <v>682</v>
      </c>
      <c r="AF43" s="55"/>
      <c r="AG43" s="55"/>
      <c r="AH43" s="590"/>
      <c r="AI43" s="590"/>
      <c r="AJ43" s="55"/>
      <c r="AK43" s="55"/>
      <c r="AL43" s="55"/>
      <c r="AM43" s="593"/>
      <c r="AN43" s="56" t="s">
        <v>264</v>
      </c>
      <c r="AO43" s="52" t="s">
        <v>831</v>
      </c>
      <c r="AP43" s="596"/>
      <c r="AQ43" s="596"/>
      <c r="AR43" s="599"/>
      <c r="AS43" s="596"/>
      <c r="AT43" s="596"/>
      <c r="AU43" s="596"/>
      <c r="AV43" s="596"/>
      <c r="AW43" s="4"/>
      <c r="AX43" s="4"/>
      <c r="AY43" s="4"/>
      <c r="AZ43" s="4"/>
      <c r="BA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row>
    <row r="44" spans="1:119" s="754" customFormat="1" ht="124.2">
      <c r="A44" s="740" t="s">
        <v>260</v>
      </c>
      <c r="B44" s="740" t="s">
        <v>198</v>
      </c>
      <c r="C44" s="741" t="s">
        <v>360</v>
      </c>
      <c r="D44" s="740" t="s">
        <v>211</v>
      </c>
      <c r="E44" s="740" t="s">
        <v>264</v>
      </c>
      <c r="F44" s="742">
        <v>2024130010133</v>
      </c>
      <c r="G44" s="743" t="s">
        <v>275</v>
      </c>
      <c r="H44" s="740" t="s">
        <v>286</v>
      </c>
      <c r="I44" s="744" t="s">
        <v>240</v>
      </c>
      <c r="J44" s="745">
        <v>46</v>
      </c>
      <c r="K44" s="746">
        <v>0.5</v>
      </c>
      <c r="L44" s="740" t="s">
        <v>283</v>
      </c>
      <c r="M44" s="747"/>
      <c r="N44" s="748" t="s">
        <v>680</v>
      </c>
      <c r="O44" s="748">
        <v>272</v>
      </c>
      <c r="P44" s="749">
        <v>300</v>
      </c>
      <c r="Q44" s="745">
        <v>126</v>
      </c>
      <c r="R44" s="781">
        <f>+Q44/P44</f>
        <v>0.42</v>
      </c>
      <c r="S44" s="750">
        <v>45660</v>
      </c>
      <c r="T44" s="750">
        <v>46022</v>
      </c>
      <c r="U44" s="751">
        <f t="shared" si="0"/>
        <v>362</v>
      </c>
      <c r="V44" s="752">
        <v>200</v>
      </c>
      <c r="W44" s="748" t="s">
        <v>355</v>
      </c>
      <c r="X44" s="747" t="s">
        <v>363</v>
      </c>
      <c r="Y44" s="748" t="s">
        <v>373</v>
      </c>
      <c r="Z44" s="747" t="s">
        <v>376</v>
      </c>
      <c r="AA44" s="752" t="s">
        <v>354</v>
      </c>
      <c r="AB44" s="740" t="s">
        <v>599</v>
      </c>
      <c r="AC44" s="753">
        <v>75000000</v>
      </c>
      <c r="AD44" s="747" t="s">
        <v>55</v>
      </c>
      <c r="AE44" s="747" t="s">
        <v>49</v>
      </c>
      <c r="AF44" s="747"/>
      <c r="AG44" s="766" t="s">
        <v>873</v>
      </c>
      <c r="AH44" s="590"/>
      <c r="AI44" s="590"/>
      <c r="AJ44" s="747"/>
      <c r="AK44" s="747"/>
      <c r="AL44" s="747"/>
      <c r="AM44" s="593"/>
      <c r="AN44" s="748" t="s">
        <v>264</v>
      </c>
      <c r="AO44" s="740" t="s">
        <v>945</v>
      </c>
      <c r="AP44" s="596"/>
      <c r="AQ44" s="596"/>
      <c r="AR44" s="599"/>
      <c r="AS44" s="596"/>
      <c r="AT44" s="596"/>
      <c r="AU44" s="596"/>
      <c r="AV44" s="596"/>
    </row>
    <row r="45" spans="1:119" s="163" customFormat="1" ht="124.2">
      <c r="A45" s="52" t="s">
        <v>260</v>
      </c>
      <c r="B45" s="52" t="s">
        <v>198</v>
      </c>
      <c r="C45" s="53" t="s">
        <v>360</v>
      </c>
      <c r="D45" s="52" t="s">
        <v>211</v>
      </c>
      <c r="E45" s="52" t="s">
        <v>264</v>
      </c>
      <c r="F45" s="191">
        <v>2024130010133</v>
      </c>
      <c r="G45" s="190" t="s">
        <v>275</v>
      </c>
      <c r="H45" s="52" t="s">
        <v>286</v>
      </c>
      <c r="I45" s="376" t="s">
        <v>240</v>
      </c>
      <c r="J45" s="179">
        <v>46</v>
      </c>
      <c r="K45" s="122">
        <v>0.5</v>
      </c>
      <c r="L45" s="52" t="s">
        <v>282</v>
      </c>
      <c r="M45" s="55"/>
      <c r="N45" s="56" t="s">
        <v>801</v>
      </c>
      <c r="O45" s="56">
        <v>19</v>
      </c>
      <c r="P45" s="223">
        <v>100</v>
      </c>
      <c r="Q45" s="179">
        <v>46</v>
      </c>
      <c r="R45" s="339">
        <f>+Q45/P45</f>
        <v>0.46</v>
      </c>
      <c r="S45" s="198">
        <v>45660</v>
      </c>
      <c r="T45" s="198">
        <v>46022</v>
      </c>
      <c r="U45" s="199">
        <f t="shared" si="0"/>
        <v>362</v>
      </c>
      <c r="V45" s="54">
        <v>100</v>
      </c>
      <c r="W45" s="56" t="s">
        <v>355</v>
      </c>
      <c r="X45" s="55" t="s">
        <v>363</v>
      </c>
      <c r="Y45" s="56" t="s">
        <v>373</v>
      </c>
      <c r="Z45" s="55" t="s">
        <v>376</v>
      </c>
      <c r="AA45" s="54" t="s">
        <v>354</v>
      </c>
      <c r="AB45" s="52" t="s">
        <v>599</v>
      </c>
      <c r="AC45" s="130">
        <v>75000000</v>
      </c>
      <c r="AD45" s="55" t="s">
        <v>55</v>
      </c>
      <c r="AE45" s="55" t="s">
        <v>49</v>
      </c>
      <c r="AF45" s="55"/>
      <c r="AG45" s="765" t="s">
        <v>874</v>
      </c>
      <c r="AH45" s="590"/>
      <c r="AI45" s="590"/>
      <c r="AJ45" s="115">
        <v>256887000</v>
      </c>
      <c r="AK45" s="55"/>
      <c r="AL45" s="55"/>
      <c r="AM45" s="593"/>
      <c r="AN45" s="56" t="s">
        <v>264</v>
      </c>
      <c r="AO45" s="52" t="s">
        <v>945</v>
      </c>
      <c r="AP45" s="596"/>
      <c r="AQ45" s="596"/>
      <c r="AR45" s="599"/>
      <c r="AS45" s="596"/>
      <c r="AT45" s="596"/>
      <c r="AU45" s="596"/>
      <c r="AV45" s="596"/>
      <c r="AW45" s="4"/>
      <c r="AX45" s="4"/>
      <c r="AY45" s="4"/>
      <c r="AZ45" s="4"/>
      <c r="BA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63" customFormat="1" ht="124.2">
      <c r="A46" s="52" t="s">
        <v>260</v>
      </c>
      <c r="B46" s="52" t="s">
        <v>198</v>
      </c>
      <c r="C46" s="53" t="s">
        <v>360</v>
      </c>
      <c r="D46" s="52" t="s">
        <v>211</v>
      </c>
      <c r="E46" s="52" t="s">
        <v>264</v>
      </c>
      <c r="F46" s="191">
        <v>2024130010133</v>
      </c>
      <c r="G46" s="190" t="s">
        <v>275</v>
      </c>
      <c r="H46" s="52" t="s">
        <v>286</v>
      </c>
      <c r="I46" s="376" t="s">
        <v>240</v>
      </c>
      <c r="J46" s="179">
        <v>46</v>
      </c>
      <c r="K46" s="122">
        <v>0.5</v>
      </c>
      <c r="L46" s="52" t="s">
        <v>282</v>
      </c>
      <c r="M46" s="55"/>
      <c r="N46" s="56" t="s">
        <v>801</v>
      </c>
      <c r="O46" s="56">
        <v>19</v>
      </c>
      <c r="P46" s="223">
        <v>100</v>
      </c>
      <c r="Q46" s="179">
        <v>46</v>
      </c>
      <c r="R46" s="339">
        <f>+Q46/P46</f>
        <v>0.46</v>
      </c>
      <c r="S46" s="198">
        <v>45660</v>
      </c>
      <c r="T46" s="198">
        <v>46022</v>
      </c>
      <c r="U46" s="199">
        <f t="shared" si="0"/>
        <v>362</v>
      </c>
      <c r="V46" s="54">
        <v>100</v>
      </c>
      <c r="W46" s="56" t="s">
        <v>355</v>
      </c>
      <c r="X46" s="55" t="s">
        <v>363</v>
      </c>
      <c r="Y46" s="56" t="s">
        <v>384</v>
      </c>
      <c r="Z46" s="56" t="s">
        <v>385</v>
      </c>
      <c r="AA46" s="54" t="s">
        <v>354</v>
      </c>
      <c r="AB46" s="52" t="s">
        <v>681</v>
      </c>
      <c r="AC46" s="130">
        <v>1150000000</v>
      </c>
      <c r="AD46" s="52" t="s">
        <v>679</v>
      </c>
      <c r="AE46" s="52" t="s">
        <v>682</v>
      </c>
      <c r="AF46" s="164"/>
      <c r="AG46" s="765" t="s">
        <v>875</v>
      </c>
      <c r="AH46" s="591"/>
      <c r="AI46" s="591"/>
      <c r="AJ46" s="115">
        <v>26000000</v>
      </c>
      <c r="AK46" s="55"/>
      <c r="AL46" s="55"/>
      <c r="AM46" s="594"/>
      <c r="AN46" s="56" t="s">
        <v>264</v>
      </c>
      <c r="AO46" s="52" t="s">
        <v>945</v>
      </c>
      <c r="AP46" s="597"/>
      <c r="AQ46" s="597"/>
      <c r="AR46" s="600"/>
      <c r="AS46" s="597"/>
      <c r="AT46" s="597"/>
      <c r="AU46" s="597"/>
      <c r="AV46" s="597"/>
      <c r="AW46" s="4"/>
      <c r="AX46" s="4"/>
      <c r="AY46" s="4"/>
      <c r="AZ46" s="4"/>
      <c r="BA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63" customFormat="1" ht="60" customHeight="1">
      <c r="A47" s="52"/>
      <c r="B47" s="52"/>
      <c r="C47" s="53"/>
      <c r="D47" s="52"/>
      <c r="E47" s="586" t="s">
        <v>779</v>
      </c>
      <c r="F47" s="587"/>
      <c r="G47" s="587"/>
      <c r="H47" s="587"/>
      <c r="I47" s="587"/>
      <c r="J47" s="587"/>
      <c r="K47" s="587"/>
      <c r="L47" s="587"/>
      <c r="M47" s="587"/>
      <c r="N47" s="587"/>
      <c r="O47" s="587"/>
      <c r="P47" s="587"/>
      <c r="Q47" s="588"/>
      <c r="R47" s="755"/>
      <c r="S47" s="198"/>
      <c r="T47" s="198"/>
      <c r="U47" s="199"/>
      <c r="V47" s="54"/>
      <c r="W47" s="56"/>
      <c r="X47" s="55"/>
      <c r="Y47" s="56"/>
      <c r="Z47" s="56"/>
      <c r="AA47" s="54"/>
      <c r="AB47" s="52"/>
      <c r="AC47" s="130"/>
      <c r="AD47" s="52"/>
      <c r="AE47" s="52"/>
      <c r="AF47" s="164"/>
      <c r="AG47" s="55"/>
      <c r="AH47" s="425"/>
      <c r="AI47" s="425"/>
      <c r="AJ47" s="115"/>
      <c r="AK47" s="55"/>
      <c r="AL47" s="55"/>
      <c r="AM47" s="426"/>
      <c r="AN47" s="56"/>
      <c r="AO47" s="337" t="s">
        <v>778</v>
      </c>
      <c r="AP47" s="427">
        <f>SUM(AP40)</f>
        <v>3549772306.21</v>
      </c>
      <c r="AQ47" s="427">
        <f t="shared" ref="AQ47:AT47" si="2">SUM(AQ40)</f>
        <v>2981138630</v>
      </c>
      <c r="AR47" s="341">
        <f t="shared" si="2"/>
        <v>0.83981122529599217</v>
      </c>
      <c r="AS47" s="427"/>
      <c r="AT47" s="427"/>
      <c r="AU47" s="342"/>
      <c r="AV47" s="342"/>
      <c r="AW47" s="4"/>
      <c r="AX47" s="4"/>
      <c r="AY47" s="4"/>
      <c r="AZ47" s="4"/>
      <c r="BA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s="165" customFormat="1" ht="345">
      <c r="A48" s="38" t="s">
        <v>261</v>
      </c>
      <c r="B48" s="38" t="s">
        <v>199</v>
      </c>
      <c r="C48" s="58" t="s">
        <v>361</v>
      </c>
      <c r="D48" s="38" t="s">
        <v>213</v>
      </c>
      <c r="E48" s="38" t="s">
        <v>265</v>
      </c>
      <c r="F48" s="59">
        <v>2024130010147</v>
      </c>
      <c r="G48" s="60" t="s">
        <v>461</v>
      </c>
      <c r="H48" s="38" t="s">
        <v>463</v>
      </c>
      <c r="I48" s="38" t="s">
        <v>464</v>
      </c>
      <c r="J48" s="180">
        <v>1843</v>
      </c>
      <c r="K48" s="122">
        <v>0.3</v>
      </c>
      <c r="L48" s="38" t="s">
        <v>685</v>
      </c>
      <c r="M48" s="159"/>
      <c r="N48" s="60" t="s">
        <v>687</v>
      </c>
      <c r="O48" s="60" t="s">
        <v>851</v>
      </c>
      <c r="P48" s="223">
        <v>1</v>
      </c>
      <c r="Q48" s="180">
        <v>0.5</v>
      </c>
      <c r="R48" s="343">
        <f>0.5/1</f>
        <v>0.5</v>
      </c>
      <c r="S48" s="198">
        <v>45660</v>
      </c>
      <c r="T48" s="198">
        <v>46022</v>
      </c>
      <c r="U48" s="199">
        <f t="shared" si="0"/>
        <v>362</v>
      </c>
      <c r="V48" s="37">
        <v>5400</v>
      </c>
      <c r="W48" s="60" t="s">
        <v>355</v>
      </c>
      <c r="X48" s="60" t="s">
        <v>370</v>
      </c>
      <c r="Y48" s="38" t="s">
        <v>470</v>
      </c>
      <c r="Z48" s="38" t="s">
        <v>471</v>
      </c>
      <c r="AA48" s="37" t="s">
        <v>354</v>
      </c>
      <c r="AB48" s="38" t="s">
        <v>599</v>
      </c>
      <c r="AC48" s="131">
        <v>64500000</v>
      </c>
      <c r="AD48" s="159" t="s">
        <v>55</v>
      </c>
      <c r="AE48" s="159" t="s">
        <v>49</v>
      </c>
      <c r="AF48" s="159"/>
      <c r="AG48" s="767" t="s">
        <v>876</v>
      </c>
      <c r="AH48" s="608">
        <v>844891147</v>
      </c>
      <c r="AI48" s="608"/>
      <c r="AJ48" s="113">
        <v>0</v>
      </c>
      <c r="AK48" s="159"/>
      <c r="AL48" s="159"/>
      <c r="AM48" s="610" t="s">
        <v>650</v>
      </c>
      <c r="AN48" s="60" t="s">
        <v>265</v>
      </c>
      <c r="AO48" s="38" t="s">
        <v>946</v>
      </c>
      <c r="AP48" s="612">
        <v>899558349</v>
      </c>
      <c r="AQ48" s="612">
        <v>244500000</v>
      </c>
      <c r="AR48" s="615">
        <f>AQ48/AP48</f>
        <v>0.27180004529089197</v>
      </c>
      <c r="AS48" s="612"/>
      <c r="AT48" s="612"/>
      <c r="AU48" s="618"/>
      <c r="AV48" s="618"/>
      <c r="AW48" s="4"/>
      <c r="AX48" s="4"/>
      <c r="AY48" s="4"/>
      <c r="AZ48" s="4"/>
      <c r="BA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165" customFormat="1" ht="151.80000000000001">
      <c r="A49" s="38" t="s">
        <v>261</v>
      </c>
      <c r="B49" s="38" t="s">
        <v>199</v>
      </c>
      <c r="C49" s="58" t="s">
        <v>361</v>
      </c>
      <c r="D49" s="38" t="s">
        <v>213</v>
      </c>
      <c r="E49" s="38" t="s">
        <v>265</v>
      </c>
      <c r="F49" s="59">
        <v>2024130010147</v>
      </c>
      <c r="G49" s="111" t="s">
        <v>477</v>
      </c>
      <c r="H49" s="38" t="s">
        <v>462</v>
      </c>
      <c r="I49" s="38" t="s">
        <v>242</v>
      </c>
      <c r="J49" s="180">
        <v>1.5</v>
      </c>
      <c r="K49" s="122">
        <v>0.3</v>
      </c>
      <c r="L49" s="38" t="s">
        <v>466</v>
      </c>
      <c r="M49" s="159"/>
      <c r="N49" s="60" t="s">
        <v>802</v>
      </c>
      <c r="O49" s="60">
        <v>4</v>
      </c>
      <c r="P49" s="223">
        <v>3</v>
      </c>
      <c r="Q49" s="180">
        <v>1.5</v>
      </c>
      <c r="R49" s="344">
        <f>0.5/3</f>
        <v>0.16666666666666666</v>
      </c>
      <c r="S49" s="198">
        <v>45660</v>
      </c>
      <c r="T49" s="198">
        <v>46022</v>
      </c>
      <c r="U49" s="199">
        <f t="shared" si="0"/>
        <v>362</v>
      </c>
      <c r="V49" s="37">
        <v>3</v>
      </c>
      <c r="W49" s="60" t="s">
        <v>355</v>
      </c>
      <c r="X49" s="60" t="s">
        <v>370</v>
      </c>
      <c r="Y49" s="38" t="s">
        <v>377</v>
      </c>
      <c r="Z49" s="38" t="s">
        <v>472</v>
      </c>
      <c r="AA49" s="37" t="s">
        <v>354</v>
      </c>
      <c r="AB49" s="38" t="s">
        <v>599</v>
      </c>
      <c r="AC49" s="131">
        <v>64500000</v>
      </c>
      <c r="AD49" s="159" t="s">
        <v>55</v>
      </c>
      <c r="AE49" s="159" t="s">
        <v>49</v>
      </c>
      <c r="AF49" s="159"/>
      <c r="AG49" s="767" t="s">
        <v>877</v>
      </c>
      <c r="AH49" s="609"/>
      <c r="AI49" s="609"/>
      <c r="AJ49" s="113">
        <v>0</v>
      </c>
      <c r="AK49" s="159"/>
      <c r="AL49" s="159"/>
      <c r="AM49" s="611"/>
      <c r="AN49" s="60" t="s">
        <v>265</v>
      </c>
      <c r="AO49" s="38" t="s">
        <v>947</v>
      </c>
      <c r="AP49" s="613"/>
      <c r="AQ49" s="613"/>
      <c r="AR49" s="616"/>
      <c r="AS49" s="613"/>
      <c r="AT49" s="613"/>
      <c r="AU49" s="613"/>
      <c r="AV49" s="613"/>
      <c r="AW49" s="4"/>
      <c r="AX49" s="4"/>
      <c r="AY49" s="4"/>
      <c r="AZ49" s="4"/>
      <c r="BA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65" customFormat="1" ht="151.80000000000001">
      <c r="A50" s="38" t="s">
        <v>261</v>
      </c>
      <c r="B50" s="38" t="s">
        <v>199</v>
      </c>
      <c r="C50" s="58" t="s">
        <v>361</v>
      </c>
      <c r="D50" s="38" t="s">
        <v>213</v>
      </c>
      <c r="E50" s="38" t="s">
        <v>265</v>
      </c>
      <c r="F50" s="59">
        <v>2024130010147</v>
      </c>
      <c r="G50" s="111" t="s">
        <v>477</v>
      </c>
      <c r="H50" s="38" t="s">
        <v>462</v>
      </c>
      <c r="I50" s="38" t="s">
        <v>242</v>
      </c>
      <c r="J50" s="180">
        <v>1.5</v>
      </c>
      <c r="K50" s="122">
        <v>0.3</v>
      </c>
      <c r="L50" s="38" t="s">
        <v>466</v>
      </c>
      <c r="M50" s="159"/>
      <c r="N50" s="60" t="s">
        <v>802</v>
      </c>
      <c r="O50" s="60">
        <v>4</v>
      </c>
      <c r="P50" s="223">
        <v>3</v>
      </c>
      <c r="Q50" s="180">
        <v>1.5</v>
      </c>
      <c r="R50" s="344">
        <f t="shared" ref="R50:R56" si="3">0.5/3</f>
        <v>0.16666666666666666</v>
      </c>
      <c r="S50" s="198">
        <v>45660</v>
      </c>
      <c r="T50" s="198">
        <v>46022</v>
      </c>
      <c r="U50" s="199">
        <f t="shared" si="0"/>
        <v>362</v>
      </c>
      <c r="V50" s="37">
        <v>3</v>
      </c>
      <c r="W50" s="60" t="s">
        <v>355</v>
      </c>
      <c r="X50" s="60" t="s">
        <v>370</v>
      </c>
      <c r="Y50" s="38" t="s">
        <v>377</v>
      </c>
      <c r="Z50" s="38" t="s">
        <v>472</v>
      </c>
      <c r="AA50" s="37" t="s">
        <v>354</v>
      </c>
      <c r="AB50" s="38" t="s">
        <v>602</v>
      </c>
      <c r="AC50" s="131">
        <v>50000000</v>
      </c>
      <c r="AD50" s="60" t="s">
        <v>56</v>
      </c>
      <c r="AE50" s="159" t="s">
        <v>49</v>
      </c>
      <c r="AF50" s="159"/>
      <c r="AG50" s="159"/>
      <c r="AH50" s="609"/>
      <c r="AI50" s="609"/>
      <c r="AJ50" s="113">
        <v>0</v>
      </c>
      <c r="AK50" s="159"/>
      <c r="AL50" s="159"/>
      <c r="AM50" s="611"/>
      <c r="AN50" s="60" t="s">
        <v>265</v>
      </c>
      <c r="AO50" s="38" t="s">
        <v>947</v>
      </c>
      <c r="AP50" s="613"/>
      <c r="AQ50" s="613"/>
      <c r="AR50" s="616"/>
      <c r="AS50" s="613"/>
      <c r="AT50" s="613"/>
      <c r="AU50" s="613"/>
      <c r="AV50" s="613"/>
      <c r="AW50" s="4"/>
      <c r="AX50" s="4"/>
      <c r="AY50" s="4"/>
      <c r="AZ50" s="4"/>
      <c r="BA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65" customFormat="1" ht="151.80000000000001">
      <c r="A51" s="38" t="s">
        <v>261</v>
      </c>
      <c r="B51" s="38" t="s">
        <v>199</v>
      </c>
      <c r="C51" s="58" t="s">
        <v>361</v>
      </c>
      <c r="D51" s="38" t="s">
        <v>213</v>
      </c>
      <c r="E51" s="38" t="s">
        <v>265</v>
      </c>
      <c r="F51" s="59">
        <v>2024130010147</v>
      </c>
      <c r="G51" s="111" t="s">
        <v>477</v>
      </c>
      <c r="H51" s="38" t="s">
        <v>462</v>
      </c>
      <c r="I51" s="38" t="s">
        <v>242</v>
      </c>
      <c r="J51" s="180">
        <v>1.5</v>
      </c>
      <c r="K51" s="122">
        <v>0.3</v>
      </c>
      <c r="L51" s="38" t="s">
        <v>466</v>
      </c>
      <c r="M51" s="159"/>
      <c r="N51" s="60" t="s">
        <v>802</v>
      </c>
      <c r="O51" s="60">
        <v>4</v>
      </c>
      <c r="P51" s="223">
        <v>3</v>
      </c>
      <c r="Q51" s="180">
        <v>1.5</v>
      </c>
      <c r="R51" s="344">
        <f t="shared" si="3"/>
        <v>0.16666666666666666</v>
      </c>
      <c r="S51" s="198">
        <v>45660</v>
      </c>
      <c r="T51" s="198">
        <v>46022</v>
      </c>
      <c r="U51" s="199">
        <f t="shared" si="0"/>
        <v>362</v>
      </c>
      <c r="V51" s="37">
        <v>3</v>
      </c>
      <c r="W51" s="60" t="s">
        <v>355</v>
      </c>
      <c r="X51" s="60" t="s">
        <v>370</v>
      </c>
      <c r="Y51" s="38" t="s">
        <v>377</v>
      </c>
      <c r="Z51" s="38" t="s">
        <v>472</v>
      </c>
      <c r="AA51" s="37" t="s">
        <v>354</v>
      </c>
      <c r="AB51" s="38" t="s">
        <v>601</v>
      </c>
      <c r="AC51" s="131">
        <v>70000000</v>
      </c>
      <c r="AD51" s="60" t="s">
        <v>53</v>
      </c>
      <c r="AE51" s="159" t="s">
        <v>49</v>
      </c>
      <c r="AF51" s="159"/>
      <c r="AG51" s="159"/>
      <c r="AH51" s="609"/>
      <c r="AI51" s="609"/>
      <c r="AJ51" s="113">
        <v>0</v>
      </c>
      <c r="AK51" s="159"/>
      <c r="AL51" s="159"/>
      <c r="AM51" s="611"/>
      <c r="AN51" s="60" t="s">
        <v>265</v>
      </c>
      <c r="AO51" s="38" t="s">
        <v>947</v>
      </c>
      <c r="AP51" s="613"/>
      <c r="AQ51" s="613"/>
      <c r="AR51" s="616"/>
      <c r="AS51" s="613"/>
      <c r="AT51" s="613"/>
      <c r="AU51" s="613"/>
      <c r="AV51" s="613"/>
      <c r="AW51" s="4"/>
      <c r="AX51" s="4"/>
      <c r="AY51" s="4"/>
      <c r="AZ51" s="4"/>
      <c r="BA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65" customFormat="1" ht="151.80000000000001">
      <c r="A52" s="38" t="s">
        <v>261</v>
      </c>
      <c r="B52" s="38" t="s">
        <v>199</v>
      </c>
      <c r="C52" s="58" t="s">
        <v>361</v>
      </c>
      <c r="D52" s="38" t="s">
        <v>213</v>
      </c>
      <c r="E52" s="38" t="s">
        <v>265</v>
      </c>
      <c r="F52" s="59">
        <v>2024130010147</v>
      </c>
      <c r="G52" s="111" t="s">
        <v>477</v>
      </c>
      <c r="H52" s="38" t="s">
        <v>462</v>
      </c>
      <c r="I52" s="377" t="s">
        <v>242</v>
      </c>
      <c r="J52" s="180">
        <v>1.5</v>
      </c>
      <c r="K52" s="122">
        <v>0.3</v>
      </c>
      <c r="L52" s="38" t="s">
        <v>468</v>
      </c>
      <c r="M52" s="159"/>
      <c r="N52" s="60" t="s">
        <v>803</v>
      </c>
      <c r="O52" s="60">
        <v>4</v>
      </c>
      <c r="P52" s="223">
        <v>1</v>
      </c>
      <c r="Q52" s="180">
        <v>0.5</v>
      </c>
      <c r="R52" s="344">
        <f>+Q52/P52</f>
        <v>0.5</v>
      </c>
      <c r="S52" s="198">
        <v>45660</v>
      </c>
      <c r="T52" s="198">
        <v>46022</v>
      </c>
      <c r="U52" s="199">
        <f t="shared" si="0"/>
        <v>362</v>
      </c>
      <c r="V52" s="37">
        <v>3</v>
      </c>
      <c r="W52" s="60" t="s">
        <v>355</v>
      </c>
      <c r="X52" s="60" t="s">
        <v>370</v>
      </c>
      <c r="Y52" s="38" t="s">
        <v>377</v>
      </c>
      <c r="Z52" s="38" t="s">
        <v>472</v>
      </c>
      <c r="AA52" s="37" t="s">
        <v>354</v>
      </c>
      <c r="AB52" s="38" t="s">
        <v>599</v>
      </c>
      <c r="AC52" s="131">
        <v>22500000</v>
      </c>
      <c r="AD52" s="159" t="s">
        <v>55</v>
      </c>
      <c r="AE52" s="159" t="s">
        <v>49</v>
      </c>
      <c r="AF52" s="159"/>
      <c r="AG52" s="767" t="s">
        <v>878</v>
      </c>
      <c r="AH52" s="609"/>
      <c r="AI52" s="609"/>
      <c r="AJ52" s="113">
        <v>0</v>
      </c>
      <c r="AK52" s="159"/>
      <c r="AL52" s="159"/>
      <c r="AM52" s="611"/>
      <c r="AN52" s="60" t="s">
        <v>265</v>
      </c>
      <c r="AO52" s="38" t="s">
        <v>947</v>
      </c>
      <c r="AP52" s="613"/>
      <c r="AQ52" s="613"/>
      <c r="AR52" s="616"/>
      <c r="AS52" s="613"/>
      <c r="AT52" s="613"/>
      <c r="AU52" s="613"/>
      <c r="AV52" s="613"/>
      <c r="AW52" s="4"/>
      <c r="AX52" s="4"/>
      <c r="AY52" s="4"/>
      <c r="AZ52" s="4"/>
      <c r="BA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165" customFormat="1" ht="151.80000000000001">
      <c r="A53" s="38" t="s">
        <v>261</v>
      </c>
      <c r="B53" s="38" t="s">
        <v>199</v>
      </c>
      <c r="C53" s="58" t="s">
        <v>361</v>
      </c>
      <c r="D53" s="38" t="s">
        <v>213</v>
      </c>
      <c r="E53" s="38" t="s">
        <v>265</v>
      </c>
      <c r="F53" s="59">
        <v>2024130010147</v>
      </c>
      <c r="G53" s="111" t="s">
        <v>477</v>
      </c>
      <c r="H53" s="38" t="s">
        <v>462</v>
      </c>
      <c r="I53" s="38" t="s">
        <v>242</v>
      </c>
      <c r="J53" s="180">
        <v>1.5</v>
      </c>
      <c r="K53" s="122">
        <v>0.3</v>
      </c>
      <c r="L53" s="38" t="s">
        <v>468</v>
      </c>
      <c r="M53" s="159"/>
      <c r="N53" s="60" t="s">
        <v>803</v>
      </c>
      <c r="O53" s="60">
        <v>4</v>
      </c>
      <c r="P53" s="223">
        <v>1</v>
      </c>
      <c r="Q53" s="180">
        <v>0.5</v>
      </c>
      <c r="R53" s="344">
        <f>+Q53/P53</f>
        <v>0.5</v>
      </c>
      <c r="S53" s="198">
        <v>45660</v>
      </c>
      <c r="T53" s="198">
        <v>46022</v>
      </c>
      <c r="U53" s="199">
        <f t="shared" si="0"/>
        <v>362</v>
      </c>
      <c r="V53" s="37">
        <v>3</v>
      </c>
      <c r="W53" s="60" t="s">
        <v>355</v>
      </c>
      <c r="X53" s="60" t="s">
        <v>370</v>
      </c>
      <c r="Y53" s="38" t="s">
        <v>377</v>
      </c>
      <c r="Z53" s="38" t="s">
        <v>472</v>
      </c>
      <c r="AA53" s="37" t="s">
        <v>354</v>
      </c>
      <c r="AB53" s="38" t="s">
        <v>603</v>
      </c>
      <c r="AC53" s="131">
        <v>12000000</v>
      </c>
      <c r="AD53" s="60" t="s">
        <v>56</v>
      </c>
      <c r="AE53" s="159" t="s">
        <v>49</v>
      </c>
      <c r="AF53" s="159"/>
      <c r="AG53" s="159"/>
      <c r="AH53" s="609"/>
      <c r="AI53" s="609"/>
      <c r="AJ53" s="113">
        <v>0</v>
      </c>
      <c r="AK53" s="159"/>
      <c r="AL53" s="159"/>
      <c r="AM53" s="611"/>
      <c r="AN53" s="60" t="s">
        <v>265</v>
      </c>
      <c r="AO53" s="38" t="s">
        <v>947</v>
      </c>
      <c r="AP53" s="613"/>
      <c r="AQ53" s="613"/>
      <c r="AR53" s="616"/>
      <c r="AS53" s="613"/>
      <c r="AT53" s="613"/>
      <c r="AU53" s="613"/>
      <c r="AV53" s="613"/>
      <c r="AW53" s="4"/>
      <c r="AX53" s="4"/>
      <c r="AY53" s="4"/>
      <c r="AZ53" s="4"/>
      <c r="BA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row>
    <row r="54" spans="1:119" s="165" customFormat="1" ht="151.80000000000001">
      <c r="A54" s="38" t="s">
        <v>261</v>
      </c>
      <c r="B54" s="38" t="s">
        <v>199</v>
      </c>
      <c r="C54" s="58" t="s">
        <v>361</v>
      </c>
      <c r="D54" s="38" t="s">
        <v>213</v>
      </c>
      <c r="E54" s="38" t="s">
        <v>265</v>
      </c>
      <c r="F54" s="59">
        <v>2024130010147</v>
      </c>
      <c r="G54" s="111" t="s">
        <v>477</v>
      </c>
      <c r="H54" s="38" t="s">
        <v>462</v>
      </c>
      <c r="I54" s="38" t="s">
        <v>242</v>
      </c>
      <c r="J54" s="180">
        <v>1.5</v>
      </c>
      <c r="K54" s="122">
        <v>0.3</v>
      </c>
      <c r="L54" s="38" t="s">
        <v>465</v>
      </c>
      <c r="M54" s="159"/>
      <c r="N54" s="60" t="s">
        <v>804</v>
      </c>
      <c r="O54" s="60">
        <v>4</v>
      </c>
      <c r="P54" s="223">
        <v>2</v>
      </c>
      <c r="Q54" s="180">
        <v>1</v>
      </c>
      <c r="R54" s="344">
        <f>+Q54/P54</f>
        <v>0.5</v>
      </c>
      <c r="S54" s="198">
        <v>45660</v>
      </c>
      <c r="T54" s="198">
        <v>46022</v>
      </c>
      <c r="U54" s="199">
        <f t="shared" si="0"/>
        <v>362</v>
      </c>
      <c r="V54" s="37">
        <v>3</v>
      </c>
      <c r="W54" s="60" t="s">
        <v>355</v>
      </c>
      <c r="X54" s="60" t="s">
        <v>370</v>
      </c>
      <c r="Y54" s="38" t="s">
        <v>473</v>
      </c>
      <c r="Z54" s="38" t="s">
        <v>474</v>
      </c>
      <c r="AA54" s="37" t="s">
        <v>354</v>
      </c>
      <c r="AB54" s="38" t="s">
        <v>599</v>
      </c>
      <c r="AC54" s="131">
        <v>64500000</v>
      </c>
      <c r="AD54" s="159" t="s">
        <v>55</v>
      </c>
      <c r="AE54" s="159" t="s">
        <v>49</v>
      </c>
      <c r="AF54" s="159"/>
      <c r="AG54" s="767" t="s">
        <v>878</v>
      </c>
      <c r="AH54" s="609"/>
      <c r="AI54" s="609"/>
      <c r="AJ54" s="113">
        <v>0</v>
      </c>
      <c r="AK54" s="159"/>
      <c r="AL54" s="159"/>
      <c r="AM54" s="611"/>
      <c r="AN54" s="60" t="s">
        <v>265</v>
      </c>
      <c r="AO54" s="38" t="s">
        <v>947</v>
      </c>
      <c r="AP54" s="613"/>
      <c r="AQ54" s="613"/>
      <c r="AR54" s="616"/>
      <c r="AS54" s="613"/>
      <c r="AT54" s="613"/>
      <c r="AU54" s="613"/>
      <c r="AV54" s="613"/>
      <c r="AW54" s="4"/>
      <c r="AX54" s="4"/>
      <c r="AY54" s="4"/>
      <c r="AZ54" s="4"/>
      <c r="BA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row>
    <row r="55" spans="1:119" s="165" customFormat="1" ht="151.80000000000001">
      <c r="A55" s="38" t="s">
        <v>261</v>
      </c>
      <c r="B55" s="38" t="s">
        <v>199</v>
      </c>
      <c r="C55" s="58" t="s">
        <v>361</v>
      </c>
      <c r="D55" s="38" t="s">
        <v>213</v>
      </c>
      <c r="E55" s="38" t="s">
        <v>265</v>
      </c>
      <c r="F55" s="59">
        <v>2024130010147</v>
      </c>
      <c r="G55" s="111" t="s">
        <v>477</v>
      </c>
      <c r="H55" s="38" t="s">
        <v>462</v>
      </c>
      <c r="I55" s="38" t="s">
        <v>242</v>
      </c>
      <c r="J55" s="180">
        <v>1.5</v>
      </c>
      <c r="K55" s="122">
        <v>0.3</v>
      </c>
      <c r="L55" s="38" t="s">
        <v>467</v>
      </c>
      <c r="M55" s="159"/>
      <c r="N55" s="60" t="s">
        <v>805</v>
      </c>
      <c r="O55" s="60">
        <v>4</v>
      </c>
      <c r="P55" s="223">
        <v>1</v>
      </c>
      <c r="Q55" s="180">
        <v>0.5</v>
      </c>
      <c r="R55" s="344">
        <f>+Q55/P55</f>
        <v>0.5</v>
      </c>
      <c r="S55" s="198">
        <v>45660</v>
      </c>
      <c r="T55" s="198">
        <v>46022</v>
      </c>
      <c r="U55" s="199">
        <f t="shared" si="0"/>
        <v>362</v>
      </c>
      <c r="V55" s="37">
        <v>3</v>
      </c>
      <c r="W55" s="60" t="s">
        <v>355</v>
      </c>
      <c r="X55" s="60" t="s">
        <v>370</v>
      </c>
      <c r="Y55" s="38" t="s">
        <v>473</v>
      </c>
      <c r="Z55" s="38" t="s">
        <v>474</v>
      </c>
      <c r="AA55" s="37" t="s">
        <v>354</v>
      </c>
      <c r="AB55" s="38" t="s">
        <v>599</v>
      </c>
      <c r="AC55" s="131">
        <v>36000000</v>
      </c>
      <c r="AD55" s="159" t="s">
        <v>55</v>
      </c>
      <c r="AE55" s="159" t="s">
        <v>49</v>
      </c>
      <c r="AF55" s="159"/>
      <c r="AG55" s="767" t="s">
        <v>879</v>
      </c>
      <c r="AH55" s="609"/>
      <c r="AI55" s="609"/>
      <c r="AJ55" s="113">
        <v>0</v>
      </c>
      <c r="AK55" s="159"/>
      <c r="AL55" s="159"/>
      <c r="AM55" s="611"/>
      <c r="AN55" s="60" t="s">
        <v>265</v>
      </c>
      <c r="AO55" s="38" t="s">
        <v>947</v>
      </c>
      <c r="AP55" s="613"/>
      <c r="AQ55" s="613"/>
      <c r="AR55" s="616"/>
      <c r="AS55" s="613"/>
      <c r="AT55" s="613"/>
      <c r="AU55" s="613"/>
      <c r="AV55" s="613"/>
      <c r="AW55" s="4"/>
      <c r="AX55" s="4"/>
      <c r="AY55" s="4"/>
      <c r="AZ55" s="4"/>
      <c r="BA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row>
    <row r="56" spans="1:119" s="165" customFormat="1" ht="151.80000000000001">
      <c r="A56" s="38" t="s">
        <v>261</v>
      </c>
      <c r="B56" s="38" t="s">
        <v>199</v>
      </c>
      <c r="C56" s="58" t="s">
        <v>364</v>
      </c>
      <c r="D56" s="38" t="s">
        <v>213</v>
      </c>
      <c r="E56" s="38" t="s">
        <v>265</v>
      </c>
      <c r="F56" s="59">
        <v>2024130010147</v>
      </c>
      <c r="G56" s="111" t="s">
        <v>477</v>
      </c>
      <c r="H56" s="38" t="s">
        <v>462</v>
      </c>
      <c r="I56" s="38" t="s">
        <v>242</v>
      </c>
      <c r="J56" s="180">
        <v>1.5</v>
      </c>
      <c r="K56" s="122">
        <v>0.3</v>
      </c>
      <c r="L56" s="38" t="s">
        <v>467</v>
      </c>
      <c r="M56" s="159"/>
      <c r="N56" s="60" t="s">
        <v>806</v>
      </c>
      <c r="O56" s="60">
        <v>4</v>
      </c>
      <c r="P56" s="223">
        <v>1</v>
      </c>
      <c r="Q56" s="180">
        <v>0.5</v>
      </c>
      <c r="R56" s="344">
        <f>+Q56/P56</f>
        <v>0.5</v>
      </c>
      <c r="S56" s="198">
        <v>45660</v>
      </c>
      <c r="T56" s="198">
        <v>46022</v>
      </c>
      <c r="U56" s="199">
        <f t="shared" si="0"/>
        <v>362</v>
      </c>
      <c r="V56" s="37">
        <v>3</v>
      </c>
      <c r="W56" s="60" t="s">
        <v>355</v>
      </c>
      <c r="X56" s="60" t="s">
        <v>370</v>
      </c>
      <c r="Y56" s="38" t="s">
        <v>473</v>
      </c>
      <c r="Z56" s="38" t="s">
        <v>474</v>
      </c>
      <c r="AA56" s="37" t="s">
        <v>354</v>
      </c>
      <c r="AB56" s="38" t="s">
        <v>686</v>
      </c>
      <c r="AC56" s="131">
        <v>50000000</v>
      </c>
      <c r="AD56" s="60" t="s">
        <v>53</v>
      </c>
      <c r="AE56" s="159" t="s">
        <v>49</v>
      </c>
      <c r="AF56" s="159"/>
      <c r="AG56" s="159"/>
      <c r="AH56" s="609"/>
      <c r="AI56" s="609"/>
      <c r="AJ56" s="113">
        <v>0</v>
      </c>
      <c r="AK56" s="159"/>
      <c r="AL56" s="159"/>
      <c r="AM56" s="611"/>
      <c r="AN56" s="60" t="s">
        <v>265</v>
      </c>
      <c r="AO56" s="38" t="s">
        <v>947</v>
      </c>
      <c r="AP56" s="613"/>
      <c r="AQ56" s="613"/>
      <c r="AR56" s="616"/>
      <c r="AS56" s="613"/>
      <c r="AT56" s="613"/>
      <c r="AU56" s="613"/>
      <c r="AV56" s="613"/>
      <c r="AW56" s="4"/>
      <c r="AX56" s="4"/>
      <c r="AY56" s="4"/>
      <c r="AZ56" s="4"/>
      <c r="BA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row>
    <row r="57" spans="1:119" s="165" customFormat="1" ht="151.80000000000001">
      <c r="A57" s="38" t="s">
        <v>261</v>
      </c>
      <c r="B57" s="38" t="s">
        <v>199</v>
      </c>
      <c r="C57" s="58" t="s">
        <v>364</v>
      </c>
      <c r="D57" s="38" t="s">
        <v>212</v>
      </c>
      <c r="E57" s="157" t="s">
        <v>265</v>
      </c>
      <c r="F57" s="158">
        <v>2024130010147</v>
      </c>
      <c r="G57" s="111" t="s">
        <v>477</v>
      </c>
      <c r="H57" s="38" t="s">
        <v>462</v>
      </c>
      <c r="I57" s="38" t="s">
        <v>242</v>
      </c>
      <c r="J57" s="180">
        <v>1.5</v>
      </c>
      <c r="K57" s="122">
        <v>0.7</v>
      </c>
      <c r="L57" s="111" t="s">
        <v>469</v>
      </c>
      <c r="M57" s="159"/>
      <c r="N57" s="60" t="s">
        <v>807</v>
      </c>
      <c r="O57" s="60">
        <v>7187</v>
      </c>
      <c r="P57" s="223">
        <v>5400</v>
      </c>
      <c r="Q57" s="180">
        <v>1943</v>
      </c>
      <c r="R57" s="344">
        <f>+Q57/P57</f>
        <v>0.35981481481481481</v>
      </c>
      <c r="S57" s="198">
        <v>45660</v>
      </c>
      <c r="T57" s="198">
        <v>46022</v>
      </c>
      <c r="U57" s="199">
        <f t="shared" si="0"/>
        <v>362</v>
      </c>
      <c r="V57" s="37">
        <v>3</v>
      </c>
      <c r="W57" s="60" t="s">
        <v>355</v>
      </c>
      <c r="X57" s="60" t="s">
        <v>370</v>
      </c>
      <c r="Y57" s="38" t="s">
        <v>475</v>
      </c>
      <c r="Z57" s="38" t="s">
        <v>476</v>
      </c>
      <c r="AA57" s="37" t="s">
        <v>354</v>
      </c>
      <c r="AB57" s="38" t="s">
        <v>599</v>
      </c>
      <c r="AC57" s="131">
        <v>64500000</v>
      </c>
      <c r="AD57" s="159" t="s">
        <v>55</v>
      </c>
      <c r="AE57" s="159" t="s">
        <v>49</v>
      </c>
      <c r="AF57" s="159"/>
      <c r="AG57" s="767" t="s">
        <v>880</v>
      </c>
      <c r="AH57" s="609"/>
      <c r="AI57" s="609"/>
      <c r="AJ57" s="113">
        <v>0</v>
      </c>
      <c r="AK57" s="159"/>
      <c r="AL57" s="159"/>
      <c r="AM57" s="611"/>
      <c r="AN57" s="60" t="s">
        <v>265</v>
      </c>
      <c r="AO57" s="38" t="s">
        <v>947</v>
      </c>
      <c r="AP57" s="613"/>
      <c r="AQ57" s="613"/>
      <c r="AR57" s="616"/>
      <c r="AS57" s="613"/>
      <c r="AT57" s="613"/>
      <c r="AU57" s="613"/>
      <c r="AV57" s="613"/>
      <c r="AW57" s="4"/>
      <c r="AX57" s="4"/>
      <c r="AY57" s="4"/>
      <c r="AZ57" s="4"/>
      <c r="BA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row>
    <row r="58" spans="1:119" s="165" customFormat="1" ht="151.80000000000001">
      <c r="A58" s="38" t="s">
        <v>261</v>
      </c>
      <c r="B58" s="38" t="s">
        <v>199</v>
      </c>
      <c r="C58" s="58" t="s">
        <v>364</v>
      </c>
      <c r="D58" s="38" t="s">
        <v>212</v>
      </c>
      <c r="E58" s="157" t="s">
        <v>265</v>
      </c>
      <c r="F58" s="158">
        <v>2024130010147</v>
      </c>
      <c r="G58" s="111" t="s">
        <v>477</v>
      </c>
      <c r="H58" s="38" t="s">
        <v>462</v>
      </c>
      <c r="I58" s="38" t="s">
        <v>242</v>
      </c>
      <c r="J58" s="180">
        <v>1.5</v>
      </c>
      <c r="K58" s="122">
        <v>0.7</v>
      </c>
      <c r="L58" s="111" t="s">
        <v>469</v>
      </c>
      <c r="M58" s="159"/>
      <c r="N58" s="60" t="s">
        <v>807</v>
      </c>
      <c r="O58" s="60">
        <v>7187</v>
      </c>
      <c r="P58" s="223">
        <v>5400</v>
      </c>
      <c r="Q58" s="180">
        <v>1943</v>
      </c>
      <c r="R58" s="344">
        <f>+Q58/P58</f>
        <v>0.35981481481481481</v>
      </c>
      <c r="S58" s="198">
        <v>45660</v>
      </c>
      <c r="T58" s="198">
        <v>46022</v>
      </c>
      <c r="U58" s="199">
        <f t="shared" si="0"/>
        <v>362</v>
      </c>
      <c r="V58" s="37">
        <v>3</v>
      </c>
      <c r="W58" s="60" t="s">
        <v>355</v>
      </c>
      <c r="X58" s="60" t="s">
        <v>370</v>
      </c>
      <c r="Y58" s="38" t="s">
        <v>475</v>
      </c>
      <c r="Z58" s="38" t="s">
        <v>476</v>
      </c>
      <c r="AA58" s="37" t="s">
        <v>354</v>
      </c>
      <c r="AB58" s="38" t="s">
        <v>683</v>
      </c>
      <c r="AC58" s="131">
        <v>221391147</v>
      </c>
      <c r="AD58" s="60" t="s">
        <v>52</v>
      </c>
      <c r="AE58" s="38" t="s">
        <v>684</v>
      </c>
      <c r="AF58" s="159"/>
      <c r="AG58" s="159"/>
      <c r="AH58" s="609"/>
      <c r="AI58" s="609"/>
      <c r="AJ58" s="113">
        <v>0</v>
      </c>
      <c r="AK58" s="159"/>
      <c r="AL58" s="159"/>
      <c r="AM58" s="611"/>
      <c r="AN58" s="60" t="s">
        <v>265</v>
      </c>
      <c r="AO58" s="38" t="s">
        <v>947</v>
      </c>
      <c r="AP58" s="613"/>
      <c r="AQ58" s="613"/>
      <c r="AR58" s="616"/>
      <c r="AS58" s="613"/>
      <c r="AT58" s="613"/>
      <c r="AU58" s="613"/>
      <c r="AV58" s="613"/>
      <c r="AW58" s="4"/>
      <c r="AX58" s="4"/>
      <c r="AY58" s="4"/>
      <c r="AZ58" s="4"/>
      <c r="BA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row>
    <row r="59" spans="1:119" s="165" customFormat="1" ht="151.80000000000001">
      <c r="A59" s="38" t="s">
        <v>261</v>
      </c>
      <c r="B59" s="38" t="s">
        <v>199</v>
      </c>
      <c r="C59" s="58" t="s">
        <v>364</v>
      </c>
      <c r="D59" s="38" t="s">
        <v>212</v>
      </c>
      <c r="E59" s="38" t="s">
        <v>265</v>
      </c>
      <c r="F59" s="59">
        <v>2024130010147</v>
      </c>
      <c r="G59" s="111" t="s">
        <v>477</v>
      </c>
      <c r="H59" s="38" t="s">
        <v>462</v>
      </c>
      <c r="I59" s="38" t="s">
        <v>242</v>
      </c>
      <c r="J59" s="180">
        <v>1.5</v>
      </c>
      <c r="K59" s="122">
        <v>0.7</v>
      </c>
      <c r="L59" s="111" t="s">
        <v>299</v>
      </c>
      <c r="M59" s="159"/>
      <c r="N59" s="60" t="s">
        <v>666</v>
      </c>
      <c r="O59" s="60">
        <v>2</v>
      </c>
      <c r="P59" s="223">
        <v>3</v>
      </c>
      <c r="Q59" s="180">
        <v>2</v>
      </c>
      <c r="R59" s="344">
        <f>+Q59/P59</f>
        <v>0.66666666666666663</v>
      </c>
      <c r="S59" s="198">
        <v>45660</v>
      </c>
      <c r="T59" s="198">
        <v>46022</v>
      </c>
      <c r="U59" s="199">
        <f t="shared" si="0"/>
        <v>362</v>
      </c>
      <c r="V59" s="37">
        <v>3</v>
      </c>
      <c r="W59" s="60" t="s">
        <v>355</v>
      </c>
      <c r="X59" s="60" t="s">
        <v>370</v>
      </c>
      <c r="Y59" s="38" t="s">
        <v>475</v>
      </c>
      <c r="Z59" s="38" t="s">
        <v>476</v>
      </c>
      <c r="AA59" s="37" t="s">
        <v>354</v>
      </c>
      <c r="AB59" s="38" t="s">
        <v>669</v>
      </c>
      <c r="AC59" s="131">
        <v>125000000</v>
      </c>
      <c r="AD59" s="60" t="s">
        <v>52</v>
      </c>
      <c r="AE59" s="159" t="s">
        <v>49</v>
      </c>
      <c r="AF59" s="159"/>
      <c r="AG59" s="159"/>
      <c r="AH59" s="609"/>
      <c r="AI59" s="609"/>
      <c r="AJ59" s="113">
        <v>0</v>
      </c>
      <c r="AK59" s="159"/>
      <c r="AL59" s="159"/>
      <c r="AM59" s="611"/>
      <c r="AN59" s="60" t="s">
        <v>265</v>
      </c>
      <c r="AO59" s="38" t="s">
        <v>947</v>
      </c>
      <c r="AP59" s="614"/>
      <c r="AQ59" s="614"/>
      <c r="AR59" s="617"/>
      <c r="AS59" s="614"/>
      <c r="AT59" s="614"/>
      <c r="AU59" s="614"/>
      <c r="AV59" s="614"/>
      <c r="AW59" s="4"/>
      <c r="AX59" s="4"/>
      <c r="AY59" s="4"/>
      <c r="AZ59" s="4"/>
      <c r="BA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row>
    <row r="60" spans="1:119" s="165" customFormat="1" ht="72.75" customHeight="1">
      <c r="A60" s="38"/>
      <c r="B60" s="38"/>
      <c r="C60" s="58"/>
      <c r="D60" s="38"/>
      <c r="E60" s="586" t="s">
        <v>780</v>
      </c>
      <c r="F60" s="587"/>
      <c r="G60" s="587"/>
      <c r="H60" s="587"/>
      <c r="I60" s="587"/>
      <c r="J60" s="587"/>
      <c r="K60" s="587"/>
      <c r="L60" s="587"/>
      <c r="M60" s="587"/>
      <c r="N60" s="587"/>
      <c r="O60" s="587"/>
      <c r="P60" s="587"/>
      <c r="Q60" s="588"/>
      <c r="R60" s="755"/>
      <c r="S60" s="198"/>
      <c r="T60" s="198"/>
      <c r="U60" s="199"/>
      <c r="V60" s="37"/>
      <c r="W60" s="60"/>
      <c r="X60" s="60"/>
      <c r="Y60" s="38"/>
      <c r="Z60" s="38"/>
      <c r="AA60" s="37"/>
      <c r="AB60" s="38"/>
      <c r="AC60" s="131"/>
      <c r="AD60" s="60"/>
      <c r="AE60" s="159"/>
      <c r="AF60" s="159"/>
      <c r="AG60" s="159"/>
      <c r="AH60" s="422"/>
      <c r="AI60" s="422"/>
      <c r="AJ60" s="113"/>
      <c r="AK60" s="159"/>
      <c r="AL60" s="159"/>
      <c r="AM60" s="423"/>
      <c r="AN60" s="60"/>
      <c r="AO60" s="337" t="s">
        <v>778</v>
      </c>
      <c r="AP60" s="419">
        <f>SUM(AP48)</f>
        <v>899558349</v>
      </c>
      <c r="AQ60" s="419">
        <f t="shared" ref="AQ60:AT60" si="4">SUM(AQ48)</f>
        <v>244500000</v>
      </c>
      <c r="AR60" s="346">
        <f t="shared" si="4"/>
        <v>0.27180004529089197</v>
      </c>
      <c r="AS60" s="419"/>
      <c r="AT60" s="419"/>
      <c r="AU60" s="347"/>
      <c r="AV60" s="347"/>
      <c r="AW60" s="4"/>
      <c r="AX60" s="4"/>
      <c r="AY60" s="4"/>
      <c r="AZ60" s="4"/>
      <c r="BA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166" customFormat="1" ht="242.4" customHeight="1">
      <c r="A61" s="61" t="s">
        <v>260</v>
      </c>
      <c r="B61" s="61" t="s">
        <v>200</v>
      </c>
      <c r="C61" s="62" t="s">
        <v>364</v>
      </c>
      <c r="D61" s="61" t="s">
        <v>214</v>
      </c>
      <c r="E61" s="61" t="s">
        <v>266</v>
      </c>
      <c r="F61" s="63">
        <v>2024130010130</v>
      </c>
      <c r="G61" s="61" t="s">
        <v>280</v>
      </c>
      <c r="H61" s="61" t="s">
        <v>303</v>
      </c>
      <c r="I61" s="61" t="s">
        <v>243</v>
      </c>
      <c r="J61" s="181">
        <v>6435</v>
      </c>
      <c r="K61" s="222">
        <v>0.4</v>
      </c>
      <c r="L61" s="75" t="s">
        <v>296</v>
      </c>
      <c r="M61" s="220" t="s">
        <v>635</v>
      </c>
      <c r="N61" s="65" t="s">
        <v>639</v>
      </c>
      <c r="O61" s="65">
        <v>6762</v>
      </c>
      <c r="P61" s="223">
        <v>6700</v>
      </c>
      <c r="Q61" s="181">
        <v>6435</v>
      </c>
      <c r="R61" s="348">
        <f t="shared" ref="R61:R72" si="5">+Q61/P61</f>
        <v>0.96044776119402986</v>
      </c>
      <c r="S61" s="198">
        <v>45660</v>
      </c>
      <c r="T61" s="198">
        <v>46022</v>
      </c>
      <c r="U61" s="199">
        <f t="shared" si="0"/>
        <v>362</v>
      </c>
      <c r="V61" s="61">
        <v>6700</v>
      </c>
      <c r="W61" s="65" t="s">
        <v>355</v>
      </c>
      <c r="X61" s="64" t="s">
        <v>363</v>
      </c>
      <c r="Y61" s="65" t="s">
        <v>386</v>
      </c>
      <c r="Z61" s="65" t="s">
        <v>387</v>
      </c>
      <c r="AA61" s="66" t="s">
        <v>354</v>
      </c>
      <c r="AB61" s="132" t="s">
        <v>690</v>
      </c>
      <c r="AC61" s="133">
        <v>300000000</v>
      </c>
      <c r="AD61" s="65" t="s">
        <v>53</v>
      </c>
      <c r="AE61" s="64" t="s">
        <v>49</v>
      </c>
      <c r="AF61" s="64"/>
      <c r="AG61" s="64"/>
      <c r="AH61" s="619">
        <v>4532675119</v>
      </c>
      <c r="AI61" s="619"/>
      <c r="AJ61" s="64"/>
      <c r="AK61" s="64"/>
      <c r="AL61" s="64"/>
      <c r="AM61" s="622" t="s">
        <v>651</v>
      </c>
      <c r="AN61" s="65" t="s">
        <v>266</v>
      </c>
      <c r="AO61" s="61" t="s">
        <v>948</v>
      </c>
      <c r="AP61" s="625">
        <v>8250277366.1000004</v>
      </c>
      <c r="AQ61" s="625">
        <v>2007093499</v>
      </c>
      <c r="AR61" s="628">
        <f>AQ61/AP61</f>
        <v>0.24327588151727508</v>
      </c>
      <c r="AS61" s="625"/>
      <c r="AT61" s="625"/>
      <c r="AU61" s="638"/>
      <c r="AV61" s="638"/>
      <c r="AW61" s="4"/>
      <c r="AX61" s="4"/>
      <c r="AY61" s="4"/>
      <c r="AZ61" s="4"/>
      <c r="BA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166" customFormat="1" ht="209.4" customHeight="1">
      <c r="A62" s="61" t="s">
        <v>260</v>
      </c>
      <c r="B62" s="61" t="s">
        <v>200</v>
      </c>
      <c r="C62" s="62" t="s">
        <v>364</v>
      </c>
      <c r="D62" s="61" t="s">
        <v>214</v>
      </c>
      <c r="E62" s="61" t="s">
        <v>266</v>
      </c>
      <c r="F62" s="63">
        <v>2024130010130</v>
      </c>
      <c r="G62" s="61" t="s">
        <v>280</v>
      </c>
      <c r="H62" s="61" t="s">
        <v>303</v>
      </c>
      <c r="I62" s="61" t="s">
        <v>243</v>
      </c>
      <c r="J62" s="181">
        <v>6435</v>
      </c>
      <c r="K62" s="222">
        <v>0.4</v>
      </c>
      <c r="L62" s="75" t="s">
        <v>295</v>
      </c>
      <c r="M62" s="220" t="s">
        <v>635</v>
      </c>
      <c r="N62" s="65" t="s">
        <v>808</v>
      </c>
      <c r="O62" s="65">
        <v>50</v>
      </c>
      <c r="P62" s="223">
        <v>55</v>
      </c>
      <c r="Q62" s="181">
        <v>55</v>
      </c>
      <c r="R62" s="348">
        <f t="shared" si="5"/>
        <v>1</v>
      </c>
      <c r="S62" s="198">
        <v>45660</v>
      </c>
      <c r="T62" s="198">
        <v>46022</v>
      </c>
      <c r="U62" s="199">
        <f t="shared" si="0"/>
        <v>362</v>
      </c>
      <c r="V62" s="61">
        <v>6700</v>
      </c>
      <c r="W62" s="65" t="s">
        <v>355</v>
      </c>
      <c r="X62" s="64" t="s">
        <v>363</v>
      </c>
      <c r="Y62" s="65" t="s">
        <v>386</v>
      </c>
      <c r="Z62" s="65" t="s">
        <v>387</v>
      </c>
      <c r="AA62" s="66" t="s">
        <v>354</v>
      </c>
      <c r="AB62" s="75" t="s">
        <v>599</v>
      </c>
      <c r="AC62" s="133">
        <v>150000000</v>
      </c>
      <c r="AD62" s="64" t="s">
        <v>55</v>
      </c>
      <c r="AE62" s="64" t="s">
        <v>49</v>
      </c>
      <c r="AF62" s="64"/>
      <c r="AG62" s="768" t="s">
        <v>881</v>
      </c>
      <c r="AH62" s="620"/>
      <c r="AI62" s="620"/>
      <c r="AJ62" s="64"/>
      <c r="AK62" s="64"/>
      <c r="AL62" s="64"/>
      <c r="AM62" s="623"/>
      <c r="AN62" s="65" t="s">
        <v>266</v>
      </c>
      <c r="AO62" s="61" t="s">
        <v>948</v>
      </c>
      <c r="AP62" s="626"/>
      <c r="AQ62" s="626"/>
      <c r="AR62" s="629"/>
      <c r="AS62" s="626"/>
      <c r="AT62" s="626"/>
      <c r="AU62" s="626"/>
      <c r="AV62" s="626"/>
      <c r="AW62" s="4"/>
      <c r="AX62" s="4"/>
      <c r="AY62" s="4"/>
      <c r="AZ62" s="4"/>
      <c r="BA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row>
    <row r="63" spans="1:119" s="166" customFormat="1" ht="152.4" customHeight="1">
      <c r="A63" s="61" t="s">
        <v>260</v>
      </c>
      <c r="B63" s="61" t="s">
        <v>200</v>
      </c>
      <c r="C63" s="62" t="s">
        <v>364</v>
      </c>
      <c r="D63" s="61" t="s">
        <v>214</v>
      </c>
      <c r="E63" s="61" t="s">
        <v>266</v>
      </c>
      <c r="F63" s="63">
        <v>2024130010130</v>
      </c>
      <c r="G63" s="61" t="s">
        <v>280</v>
      </c>
      <c r="H63" s="61" t="s">
        <v>303</v>
      </c>
      <c r="I63" s="61" t="s">
        <v>243</v>
      </c>
      <c r="J63" s="181">
        <v>6435</v>
      </c>
      <c r="K63" s="222">
        <v>0.4</v>
      </c>
      <c r="L63" s="65" t="s">
        <v>294</v>
      </c>
      <c r="M63" s="220" t="s">
        <v>635</v>
      </c>
      <c r="N63" s="65" t="s">
        <v>639</v>
      </c>
      <c r="O63" s="65">
        <v>6762</v>
      </c>
      <c r="P63" s="223">
        <v>6700</v>
      </c>
      <c r="Q63" s="181">
        <v>6435</v>
      </c>
      <c r="R63" s="348">
        <f t="shared" si="5"/>
        <v>0.96044776119402986</v>
      </c>
      <c r="S63" s="198">
        <v>45660</v>
      </c>
      <c r="T63" s="198">
        <v>46022</v>
      </c>
      <c r="U63" s="199">
        <f t="shared" si="0"/>
        <v>362</v>
      </c>
      <c r="V63" s="61">
        <v>6700</v>
      </c>
      <c r="W63" s="65" t="s">
        <v>355</v>
      </c>
      <c r="X63" s="64" t="s">
        <v>363</v>
      </c>
      <c r="Y63" s="65" t="s">
        <v>388</v>
      </c>
      <c r="Z63" s="65" t="s">
        <v>389</v>
      </c>
      <c r="AA63" s="66" t="s">
        <v>354</v>
      </c>
      <c r="AB63" s="75" t="s">
        <v>599</v>
      </c>
      <c r="AC63" s="133">
        <v>700000000</v>
      </c>
      <c r="AD63" s="64" t="s">
        <v>55</v>
      </c>
      <c r="AE63" s="75" t="s">
        <v>684</v>
      </c>
      <c r="AF63" s="64"/>
      <c r="AG63" s="768" t="s">
        <v>882</v>
      </c>
      <c r="AH63" s="620"/>
      <c r="AI63" s="620"/>
      <c r="AJ63" s="64"/>
      <c r="AK63" s="64"/>
      <c r="AL63" s="64"/>
      <c r="AM63" s="623"/>
      <c r="AN63" s="65" t="s">
        <v>266</v>
      </c>
      <c r="AO63" s="61" t="s">
        <v>948</v>
      </c>
      <c r="AP63" s="626"/>
      <c r="AQ63" s="626"/>
      <c r="AR63" s="629"/>
      <c r="AS63" s="626"/>
      <c r="AT63" s="626"/>
      <c r="AU63" s="626"/>
      <c r="AV63" s="626"/>
      <c r="AW63" s="4"/>
      <c r="AX63" s="4"/>
      <c r="AY63" s="4"/>
      <c r="AZ63" s="4"/>
      <c r="BA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row>
    <row r="64" spans="1:119" s="166" customFormat="1" ht="174" customHeight="1">
      <c r="A64" s="61" t="s">
        <v>260</v>
      </c>
      <c r="B64" s="61" t="s">
        <v>200</v>
      </c>
      <c r="C64" s="62" t="s">
        <v>364</v>
      </c>
      <c r="D64" s="61" t="s">
        <v>214</v>
      </c>
      <c r="E64" s="61" t="s">
        <v>266</v>
      </c>
      <c r="F64" s="63">
        <v>2024130010130</v>
      </c>
      <c r="G64" s="61" t="s">
        <v>280</v>
      </c>
      <c r="H64" s="61" t="s">
        <v>303</v>
      </c>
      <c r="I64" s="61" t="s">
        <v>243</v>
      </c>
      <c r="J64" s="181">
        <v>6435</v>
      </c>
      <c r="K64" s="222">
        <v>0.4</v>
      </c>
      <c r="L64" s="65" t="s">
        <v>294</v>
      </c>
      <c r="M64" s="220" t="s">
        <v>635</v>
      </c>
      <c r="N64" s="65" t="s">
        <v>639</v>
      </c>
      <c r="O64" s="65">
        <v>6762</v>
      </c>
      <c r="P64" s="223">
        <v>6700</v>
      </c>
      <c r="Q64" s="181">
        <v>6435</v>
      </c>
      <c r="R64" s="348">
        <f t="shared" si="5"/>
        <v>0.96044776119402986</v>
      </c>
      <c r="S64" s="198">
        <v>45660</v>
      </c>
      <c r="T64" s="198">
        <v>46022</v>
      </c>
      <c r="U64" s="199">
        <f t="shared" si="0"/>
        <v>362</v>
      </c>
      <c r="V64" s="61">
        <v>6700</v>
      </c>
      <c r="W64" s="65" t="s">
        <v>355</v>
      </c>
      <c r="X64" s="64" t="s">
        <v>363</v>
      </c>
      <c r="Y64" s="65" t="s">
        <v>388</v>
      </c>
      <c r="Z64" s="65" t="s">
        <v>389</v>
      </c>
      <c r="AA64" s="66" t="s">
        <v>354</v>
      </c>
      <c r="AB64" s="75" t="s">
        <v>691</v>
      </c>
      <c r="AC64" s="133">
        <v>905700000</v>
      </c>
      <c r="AD64" s="64" t="s">
        <v>50</v>
      </c>
      <c r="AE64" s="64" t="s">
        <v>49</v>
      </c>
      <c r="AF64" s="64"/>
      <c r="AG64" s="64"/>
      <c r="AH64" s="620"/>
      <c r="AI64" s="620"/>
      <c r="AJ64" s="64"/>
      <c r="AK64" s="64"/>
      <c r="AL64" s="64"/>
      <c r="AM64" s="623"/>
      <c r="AN64" s="65" t="s">
        <v>266</v>
      </c>
      <c r="AO64" s="61" t="s">
        <v>948</v>
      </c>
      <c r="AP64" s="626"/>
      <c r="AQ64" s="626"/>
      <c r="AR64" s="629"/>
      <c r="AS64" s="626"/>
      <c r="AT64" s="626"/>
      <c r="AU64" s="626"/>
      <c r="AV64" s="626"/>
      <c r="AW64" s="4"/>
      <c r="AX64" s="4"/>
      <c r="AY64" s="4"/>
      <c r="AZ64" s="4"/>
      <c r="BA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row>
    <row r="65" spans="1:119" s="166" customFormat="1" ht="228" customHeight="1">
      <c r="A65" s="61" t="s">
        <v>260</v>
      </c>
      <c r="B65" s="61" t="s">
        <v>200</v>
      </c>
      <c r="C65" s="62" t="s">
        <v>364</v>
      </c>
      <c r="D65" s="61" t="s">
        <v>214</v>
      </c>
      <c r="E65" s="61" t="s">
        <v>266</v>
      </c>
      <c r="F65" s="63">
        <v>2024130010130</v>
      </c>
      <c r="G65" s="61" t="s">
        <v>280</v>
      </c>
      <c r="H65" s="61" t="s">
        <v>303</v>
      </c>
      <c r="I65" s="61" t="s">
        <v>243</v>
      </c>
      <c r="J65" s="181">
        <v>6435</v>
      </c>
      <c r="K65" s="222">
        <v>0.4</v>
      </c>
      <c r="L65" s="65" t="s">
        <v>692</v>
      </c>
      <c r="M65" s="220" t="s">
        <v>635</v>
      </c>
      <c r="N65" s="65" t="s">
        <v>639</v>
      </c>
      <c r="O65" s="65">
        <v>6762</v>
      </c>
      <c r="P65" s="223">
        <v>6700</v>
      </c>
      <c r="Q65" s="181">
        <v>6435</v>
      </c>
      <c r="R65" s="348">
        <f t="shared" si="5"/>
        <v>0.96044776119402986</v>
      </c>
      <c r="S65" s="198">
        <v>45660</v>
      </c>
      <c r="T65" s="198">
        <v>46022</v>
      </c>
      <c r="U65" s="199">
        <f t="shared" si="0"/>
        <v>362</v>
      </c>
      <c r="V65" s="61">
        <v>6700</v>
      </c>
      <c r="W65" s="65" t="s">
        <v>355</v>
      </c>
      <c r="X65" s="64" t="s">
        <v>363</v>
      </c>
      <c r="Y65" s="65" t="s">
        <v>390</v>
      </c>
      <c r="Z65" s="64" t="s">
        <v>391</v>
      </c>
      <c r="AA65" s="66" t="s">
        <v>354</v>
      </c>
      <c r="AB65" s="75" t="s">
        <v>599</v>
      </c>
      <c r="AC65" s="133">
        <v>700000000</v>
      </c>
      <c r="AD65" s="64" t="s">
        <v>55</v>
      </c>
      <c r="AE65" s="64" t="s">
        <v>49</v>
      </c>
      <c r="AF65" s="64"/>
      <c r="AG65" s="768" t="s">
        <v>883</v>
      </c>
      <c r="AH65" s="620"/>
      <c r="AI65" s="620"/>
      <c r="AJ65" s="64"/>
      <c r="AK65" s="64"/>
      <c r="AL65" s="64"/>
      <c r="AM65" s="623"/>
      <c r="AN65" s="65" t="s">
        <v>266</v>
      </c>
      <c r="AO65" s="61" t="s">
        <v>948</v>
      </c>
      <c r="AP65" s="626"/>
      <c r="AQ65" s="626"/>
      <c r="AR65" s="629"/>
      <c r="AS65" s="626"/>
      <c r="AT65" s="626"/>
      <c r="AU65" s="626"/>
      <c r="AV65" s="626"/>
      <c r="AW65" s="4"/>
      <c r="AX65" s="4"/>
      <c r="AY65" s="4"/>
      <c r="AZ65" s="4"/>
      <c r="BA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row>
    <row r="66" spans="1:119" s="166" customFormat="1" ht="208.2" customHeight="1">
      <c r="A66" s="61" t="s">
        <v>260</v>
      </c>
      <c r="B66" s="61" t="s">
        <v>200</v>
      </c>
      <c r="C66" s="62" t="s">
        <v>364</v>
      </c>
      <c r="D66" s="61" t="s">
        <v>214</v>
      </c>
      <c r="E66" s="61" t="s">
        <v>266</v>
      </c>
      <c r="F66" s="63">
        <v>2024130010130</v>
      </c>
      <c r="G66" s="61" t="s">
        <v>280</v>
      </c>
      <c r="H66" s="61" t="s">
        <v>303</v>
      </c>
      <c r="I66" s="61" t="s">
        <v>243</v>
      </c>
      <c r="J66" s="181">
        <v>6435</v>
      </c>
      <c r="K66" s="222">
        <v>0.4</v>
      </c>
      <c r="L66" s="65" t="s">
        <v>692</v>
      </c>
      <c r="M66" s="220" t="s">
        <v>635</v>
      </c>
      <c r="N66" s="65" t="s">
        <v>639</v>
      </c>
      <c r="O66" s="65">
        <v>6762</v>
      </c>
      <c r="P66" s="223">
        <v>6700</v>
      </c>
      <c r="Q66" s="181">
        <v>6435</v>
      </c>
      <c r="R66" s="348">
        <f t="shared" si="5"/>
        <v>0.96044776119402986</v>
      </c>
      <c r="S66" s="198">
        <v>45660</v>
      </c>
      <c r="T66" s="198">
        <v>46022</v>
      </c>
      <c r="U66" s="199">
        <f t="shared" si="0"/>
        <v>362</v>
      </c>
      <c r="V66" s="61">
        <v>6700</v>
      </c>
      <c r="W66" s="65" t="s">
        <v>355</v>
      </c>
      <c r="X66" s="64" t="s">
        <v>363</v>
      </c>
      <c r="Y66" s="65" t="s">
        <v>390</v>
      </c>
      <c r="Z66" s="64" t="s">
        <v>391</v>
      </c>
      <c r="AA66" s="66" t="s">
        <v>354</v>
      </c>
      <c r="AB66" s="75" t="s">
        <v>691</v>
      </c>
      <c r="AC66" s="133">
        <v>905700000</v>
      </c>
      <c r="AD66" s="64" t="s">
        <v>50</v>
      </c>
      <c r="AE66" s="64" t="s">
        <v>49</v>
      </c>
      <c r="AF66" s="64"/>
      <c r="AG66" s="64"/>
      <c r="AH66" s="620"/>
      <c r="AI66" s="620"/>
      <c r="AJ66" s="64"/>
      <c r="AK66" s="64"/>
      <c r="AL66" s="64"/>
      <c r="AM66" s="623"/>
      <c r="AN66" s="65" t="s">
        <v>266</v>
      </c>
      <c r="AO66" s="61" t="s">
        <v>948</v>
      </c>
      <c r="AP66" s="626"/>
      <c r="AQ66" s="626"/>
      <c r="AR66" s="629"/>
      <c r="AS66" s="626"/>
      <c r="AT66" s="626"/>
      <c r="AU66" s="626"/>
      <c r="AV66" s="626"/>
      <c r="AW66" s="4"/>
      <c r="AX66" s="4"/>
      <c r="AY66" s="4"/>
      <c r="AZ66" s="4"/>
      <c r="BA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row>
    <row r="67" spans="1:119" s="166" customFormat="1" ht="271.2" customHeight="1">
      <c r="A67" s="61" t="s">
        <v>260</v>
      </c>
      <c r="B67" s="61" t="s">
        <v>200</v>
      </c>
      <c r="C67" s="62" t="s">
        <v>364</v>
      </c>
      <c r="D67" s="61" t="s">
        <v>214</v>
      </c>
      <c r="E67" s="61" t="s">
        <v>266</v>
      </c>
      <c r="F67" s="63">
        <v>2024130010130</v>
      </c>
      <c r="G67" s="61" t="s">
        <v>280</v>
      </c>
      <c r="H67" s="61" t="s">
        <v>303</v>
      </c>
      <c r="I67" s="61" t="s">
        <v>243</v>
      </c>
      <c r="J67" s="181">
        <v>6435</v>
      </c>
      <c r="K67" s="222">
        <v>0.4</v>
      </c>
      <c r="L67" s="75" t="s">
        <v>693</v>
      </c>
      <c r="M67" s="220" t="s">
        <v>635</v>
      </c>
      <c r="N67" s="65" t="s">
        <v>809</v>
      </c>
      <c r="O67" s="65">
        <v>100</v>
      </c>
      <c r="P67" s="223">
        <v>100</v>
      </c>
      <c r="Q67" s="181">
        <v>50</v>
      </c>
      <c r="R67" s="348">
        <f t="shared" si="5"/>
        <v>0.5</v>
      </c>
      <c r="S67" s="198">
        <v>45660</v>
      </c>
      <c r="T67" s="198">
        <v>46022</v>
      </c>
      <c r="U67" s="199">
        <f t="shared" si="0"/>
        <v>362</v>
      </c>
      <c r="V67" s="61">
        <v>6700</v>
      </c>
      <c r="W67" s="65" t="s">
        <v>355</v>
      </c>
      <c r="X67" s="64" t="s">
        <v>363</v>
      </c>
      <c r="Y67" s="65" t="s">
        <v>392</v>
      </c>
      <c r="Z67" s="65" t="s">
        <v>393</v>
      </c>
      <c r="AA67" s="66" t="s">
        <v>354</v>
      </c>
      <c r="AB67" s="75" t="s">
        <v>599</v>
      </c>
      <c r="AC67" s="133">
        <v>250000000</v>
      </c>
      <c r="AD67" s="64" t="s">
        <v>55</v>
      </c>
      <c r="AE67" s="64" t="s">
        <v>49</v>
      </c>
      <c r="AF67" s="64"/>
      <c r="AG67" s="768" t="s">
        <v>884</v>
      </c>
      <c r="AH67" s="620"/>
      <c r="AI67" s="620"/>
      <c r="AJ67" s="64"/>
      <c r="AK67" s="64"/>
      <c r="AL67" s="64"/>
      <c r="AM67" s="623"/>
      <c r="AN67" s="65" t="s">
        <v>266</v>
      </c>
      <c r="AO67" s="61" t="s">
        <v>948</v>
      </c>
      <c r="AP67" s="626"/>
      <c r="AQ67" s="626"/>
      <c r="AR67" s="629"/>
      <c r="AS67" s="626"/>
      <c r="AT67" s="626"/>
      <c r="AU67" s="626"/>
      <c r="AV67" s="626"/>
      <c r="AW67" s="4"/>
      <c r="AX67" s="4"/>
      <c r="AY67" s="4"/>
      <c r="AZ67" s="4"/>
      <c r="BA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row>
    <row r="68" spans="1:119" s="166" customFormat="1" ht="261" customHeight="1">
      <c r="A68" s="61" t="s">
        <v>260</v>
      </c>
      <c r="B68" s="61" t="s">
        <v>200</v>
      </c>
      <c r="C68" s="62" t="s">
        <v>364</v>
      </c>
      <c r="D68" s="61" t="s">
        <v>214</v>
      </c>
      <c r="E68" s="61" t="s">
        <v>266</v>
      </c>
      <c r="F68" s="63">
        <v>2024130010130</v>
      </c>
      <c r="G68" s="61" t="s">
        <v>280</v>
      </c>
      <c r="H68" s="61" t="s">
        <v>303</v>
      </c>
      <c r="I68" s="61" t="s">
        <v>243</v>
      </c>
      <c r="J68" s="181">
        <v>6435</v>
      </c>
      <c r="K68" s="222">
        <v>0.4</v>
      </c>
      <c r="L68" s="65" t="s">
        <v>693</v>
      </c>
      <c r="M68" s="220" t="s">
        <v>635</v>
      </c>
      <c r="N68" s="65" t="s">
        <v>639</v>
      </c>
      <c r="O68" s="65">
        <v>6762</v>
      </c>
      <c r="P68" s="223">
        <v>6700</v>
      </c>
      <c r="Q68" s="181">
        <v>6435</v>
      </c>
      <c r="R68" s="348">
        <f t="shared" si="5"/>
        <v>0.96044776119402986</v>
      </c>
      <c r="S68" s="198">
        <v>45660</v>
      </c>
      <c r="T68" s="198">
        <v>46022</v>
      </c>
      <c r="U68" s="199">
        <f t="shared" si="0"/>
        <v>362</v>
      </c>
      <c r="V68" s="61">
        <v>6700</v>
      </c>
      <c r="W68" s="65" t="s">
        <v>355</v>
      </c>
      <c r="X68" s="64" t="s">
        <v>363</v>
      </c>
      <c r="Y68" s="65" t="s">
        <v>394</v>
      </c>
      <c r="Z68" s="74" t="s">
        <v>395</v>
      </c>
      <c r="AA68" s="66" t="s">
        <v>354</v>
      </c>
      <c r="AB68" s="75" t="s">
        <v>604</v>
      </c>
      <c r="AC68" s="133">
        <v>40000000</v>
      </c>
      <c r="AD68" s="65" t="s">
        <v>52</v>
      </c>
      <c r="AE68" s="64" t="s">
        <v>49</v>
      </c>
      <c r="AF68" s="64"/>
      <c r="AG68" s="64"/>
      <c r="AH68" s="620"/>
      <c r="AI68" s="620"/>
      <c r="AJ68" s="64"/>
      <c r="AK68" s="64"/>
      <c r="AL68" s="64"/>
      <c r="AM68" s="623"/>
      <c r="AN68" s="65" t="s">
        <v>266</v>
      </c>
      <c r="AO68" s="61" t="s">
        <v>948</v>
      </c>
      <c r="AP68" s="626"/>
      <c r="AQ68" s="626"/>
      <c r="AR68" s="629"/>
      <c r="AS68" s="626"/>
      <c r="AT68" s="626"/>
      <c r="AU68" s="626"/>
      <c r="AV68" s="626"/>
      <c r="AW68" s="4"/>
      <c r="AX68" s="4"/>
      <c r="AY68" s="4"/>
      <c r="AZ68" s="4"/>
      <c r="BA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row>
    <row r="69" spans="1:119" s="166" customFormat="1" ht="222" customHeight="1">
      <c r="A69" s="61" t="s">
        <v>260</v>
      </c>
      <c r="B69" s="61" t="s">
        <v>200</v>
      </c>
      <c r="C69" s="62" t="s">
        <v>364</v>
      </c>
      <c r="D69" s="61" t="s">
        <v>215</v>
      </c>
      <c r="E69" s="61" t="s">
        <v>266</v>
      </c>
      <c r="F69" s="63">
        <v>2024130010130</v>
      </c>
      <c r="G69" s="61" t="s">
        <v>280</v>
      </c>
      <c r="H69" s="61" t="s">
        <v>288</v>
      </c>
      <c r="I69" s="65" t="s">
        <v>416</v>
      </c>
      <c r="J69" s="193">
        <v>4</v>
      </c>
      <c r="K69" s="222">
        <v>0.1</v>
      </c>
      <c r="L69" s="65" t="s">
        <v>694</v>
      </c>
      <c r="M69" s="220" t="s">
        <v>635</v>
      </c>
      <c r="N69" s="65" t="s">
        <v>696</v>
      </c>
      <c r="O69" s="65">
        <v>3</v>
      </c>
      <c r="P69" s="223">
        <v>4</v>
      </c>
      <c r="Q69" s="193">
        <v>2</v>
      </c>
      <c r="R69" s="348">
        <f t="shared" si="5"/>
        <v>0.5</v>
      </c>
      <c r="S69" s="198">
        <v>45660</v>
      </c>
      <c r="T69" s="198">
        <v>46022</v>
      </c>
      <c r="U69" s="199">
        <f t="shared" si="0"/>
        <v>362</v>
      </c>
      <c r="V69" s="64" t="s">
        <v>353</v>
      </c>
      <c r="W69" s="65" t="s">
        <v>355</v>
      </c>
      <c r="X69" s="64" t="s">
        <v>363</v>
      </c>
      <c r="Y69" s="61" t="s">
        <v>417</v>
      </c>
      <c r="Z69" s="65" t="s">
        <v>418</v>
      </c>
      <c r="AA69" s="66" t="s">
        <v>354</v>
      </c>
      <c r="AB69" s="75" t="s">
        <v>599</v>
      </c>
      <c r="AC69" s="133">
        <v>150000000</v>
      </c>
      <c r="AD69" s="64" t="s">
        <v>55</v>
      </c>
      <c r="AE69" s="64" t="s">
        <v>49</v>
      </c>
      <c r="AF69" s="64"/>
      <c r="AG69" s="768" t="s">
        <v>885</v>
      </c>
      <c r="AH69" s="620"/>
      <c r="AI69" s="620"/>
      <c r="AJ69" s="64"/>
      <c r="AK69" s="64"/>
      <c r="AL69" s="64"/>
      <c r="AM69" s="623"/>
      <c r="AN69" s="65" t="s">
        <v>266</v>
      </c>
      <c r="AO69" s="61" t="s">
        <v>951</v>
      </c>
      <c r="AP69" s="626"/>
      <c r="AQ69" s="626"/>
      <c r="AR69" s="629"/>
      <c r="AS69" s="626"/>
      <c r="AT69" s="626"/>
      <c r="AU69" s="626"/>
      <c r="AV69" s="626"/>
      <c r="AW69" s="4"/>
      <c r="AX69" s="4"/>
      <c r="AY69" s="4"/>
      <c r="AZ69" s="4"/>
      <c r="BA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row>
    <row r="70" spans="1:119" s="166" customFormat="1" ht="230.4" customHeight="1">
      <c r="A70" s="61" t="s">
        <v>260</v>
      </c>
      <c r="B70" s="61" t="s">
        <v>200</v>
      </c>
      <c r="C70" s="62" t="s">
        <v>364</v>
      </c>
      <c r="D70" s="61" t="s">
        <v>215</v>
      </c>
      <c r="E70" s="61" t="s">
        <v>266</v>
      </c>
      <c r="F70" s="63">
        <v>2024130010130</v>
      </c>
      <c r="G70" s="61" t="s">
        <v>280</v>
      </c>
      <c r="H70" s="61" t="s">
        <v>288</v>
      </c>
      <c r="I70" s="65" t="s">
        <v>416</v>
      </c>
      <c r="J70" s="193">
        <v>4</v>
      </c>
      <c r="K70" s="222">
        <v>0.1</v>
      </c>
      <c r="L70" s="61" t="s">
        <v>694</v>
      </c>
      <c r="M70" s="220" t="s">
        <v>635</v>
      </c>
      <c r="N70" s="65" t="s">
        <v>696</v>
      </c>
      <c r="O70" s="65">
        <v>3</v>
      </c>
      <c r="P70" s="223">
        <v>4</v>
      </c>
      <c r="Q70" s="193">
        <v>2</v>
      </c>
      <c r="R70" s="348">
        <f t="shared" si="5"/>
        <v>0.5</v>
      </c>
      <c r="S70" s="198">
        <v>45660</v>
      </c>
      <c r="T70" s="198">
        <v>46022</v>
      </c>
      <c r="U70" s="199">
        <f t="shared" si="0"/>
        <v>362</v>
      </c>
      <c r="V70" s="64" t="s">
        <v>353</v>
      </c>
      <c r="W70" s="65" t="s">
        <v>355</v>
      </c>
      <c r="X70" s="64" t="s">
        <v>363</v>
      </c>
      <c r="Y70" s="65" t="s">
        <v>396</v>
      </c>
      <c r="Z70" s="65" t="s">
        <v>397</v>
      </c>
      <c r="AA70" s="66" t="s">
        <v>354</v>
      </c>
      <c r="AB70" s="75" t="s">
        <v>698</v>
      </c>
      <c r="AC70" s="133">
        <v>131275119</v>
      </c>
      <c r="AD70" s="65" t="s">
        <v>53</v>
      </c>
      <c r="AE70" s="64" t="s">
        <v>49</v>
      </c>
      <c r="AF70" s="64"/>
      <c r="AG70" s="64"/>
      <c r="AH70" s="620"/>
      <c r="AI70" s="620"/>
      <c r="AJ70" s="64"/>
      <c r="AK70" s="64"/>
      <c r="AL70" s="64"/>
      <c r="AM70" s="623"/>
      <c r="AN70" s="65" t="s">
        <v>266</v>
      </c>
      <c r="AO70" s="61" t="s">
        <v>951</v>
      </c>
      <c r="AP70" s="626"/>
      <c r="AQ70" s="626"/>
      <c r="AR70" s="629"/>
      <c r="AS70" s="626"/>
      <c r="AT70" s="626"/>
      <c r="AU70" s="626"/>
      <c r="AV70" s="626"/>
      <c r="AW70" s="4"/>
      <c r="AX70" s="4"/>
      <c r="AY70" s="4"/>
      <c r="AZ70" s="4"/>
      <c r="BA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row>
    <row r="71" spans="1:119" s="166" customFormat="1" ht="179.4" customHeight="1">
      <c r="A71" s="61" t="s">
        <v>260</v>
      </c>
      <c r="B71" s="61" t="s">
        <v>200</v>
      </c>
      <c r="C71" s="62" t="s">
        <v>364</v>
      </c>
      <c r="D71" s="61" t="s">
        <v>215</v>
      </c>
      <c r="E71" s="61" t="s">
        <v>266</v>
      </c>
      <c r="F71" s="63">
        <v>2024130010130</v>
      </c>
      <c r="G71" s="61" t="s">
        <v>280</v>
      </c>
      <c r="H71" s="61" t="s">
        <v>288</v>
      </c>
      <c r="I71" s="65" t="s">
        <v>416</v>
      </c>
      <c r="J71" s="193">
        <v>4</v>
      </c>
      <c r="K71" s="222">
        <v>0.1</v>
      </c>
      <c r="L71" s="61" t="s">
        <v>695</v>
      </c>
      <c r="M71" s="220" t="s">
        <v>635</v>
      </c>
      <c r="N71" s="65" t="s">
        <v>697</v>
      </c>
      <c r="O71" s="65">
        <v>3</v>
      </c>
      <c r="P71" s="223">
        <v>4</v>
      </c>
      <c r="Q71" s="64">
        <v>2</v>
      </c>
      <c r="R71" s="348">
        <f t="shared" si="5"/>
        <v>0.5</v>
      </c>
      <c r="S71" s="198">
        <v>45660</v>
      </c>
      <c r="T71" s="198">
        <v>46022</v>
      </c>
      <c r="U71" s="199">
        <f t="shared" si="0"/>
        <v>362</v>
      </c>
      <c r="V71" s="64" t="s">
        <v>353</v>
      </c>
      <c r="W71" s="65" t="s">
        <v>355</v>
      </c>
      <c r="X71" s="64" t="s">
        <v>363</v>
      </c>
      <c r="Y71" s="65" t="s">
        <v>396</v>
      </c>
      <c r="Z71" s="65" t="s">
        <v>397</v>
      </c>
      <c r="AA71" s="66" t="s">
        <v>354</v>
      </c>
      <c r="AB71" s="75" t="s">
        <v>599</v>
      </c>
      <c r="AC71" s="133">
        <v>150000000</v>
      </c>
      <c r="AD71" s="65" t="s">
        <v>55</v>
      </c>
      <c r="AE71" s="64" t="s">
        <v>49</v>
      </c>
      <c r="AF71" s="64"/>
      <c r="AG71" s="768" t="s">
        <v>886</v>
      </c>
      <c r="AH71" s="620"/>
      <c r="AI71" s="620"/>
      <c r="AJ71" s="64"/>
      <c r="AK71" s="64"/>
      <c r="AL71" s="64"/>
      <c r="AM71" s="623"/>
      <c r="AN71" s="65" t="s">
        <v>266</v>
      </c>
      <c r="AO71" s="61" t="s">
        <v>951</v>
      </c>
      <c r="AP71" s="626"/>
      <c r="AQ71" s="626"/>
      <c r="AR71" s="629"/>
      <c r="AS71" s="626"/>
      <c r="AT71" s="626"/>
      <c r="AU71" s="626"/>
      <c r="AV71" s="626"/>
      <c r="AW71" s="4"/>
      <c r="AX71" s="4"/>
      <c r="AY71" s="4"/>
      <c r="AZ71" s="4"/>
      <c r="BA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row>
    <row r="72" spans="1:119" s="166" customFormat="1" ht="208.2" customHeight="1">
      <c r="A72" s="61" t="s">
        <v>260</v>
      </c>
      <c r="B72" s="61" t="s">
        <v>200</v>
      </c>
      <c r="C72" s="62" t="s">
        <v>364</v>
      </c>
      <c r="D72" s="61" t="s">
        <v>215</v>
      </c>
      <c r="E72" s="61" t="s">
        <v>266</v>
      </c>
      <c r="F72" s="63">
        <v>2024130010130</v>
      </c>
      <c r="G72" s="61" t="s">
        <v>280</v>
      </c>
      <c r="H72" s="61" t="s">
        <v>288</v>
      </c>
      <c r="I72" s="65" t="s">
        <v>416</v>
      </c>
      <c r="J72" s="193">
        <v>4</v>
      </c>
      <c r="K72" s="222">
        <v>0.1</v>
      </c>
      <c r="L72" s="61" t="s">
        <v>695</v>
      </c>
      <c r="M72" s="220" t="s">
        <v>635</v>
      </c>
      <c r="N72" s="65" t="s">
        <v>697</v>
      </c>
      <c r="O72" s="65">
        <v>3</v>
      </c>
      <c r="P72" s="223">
        <v>4</v>
      </c>
      <c r="Q72" s="64">
        <v>2</v>
      </c>
      <c r="R72" s="348">
        <f t="shared" si="5"/>
        <v>0.5</v>
      </c>
      <c r="S72" s="198">
        <v>45660</v>
      </c>
      <c r="T72" s="198">
        <v>46022</v>
      </c>
      <c r="U72" s="199">
        <f t="shared" si="0"/>
        <v>362</v>
      </c>
      <c r="V72" s="64" t="s">
        <v>353</v>
      </c>
      <c r="W72" s="65" t="s">
        <v>355</v>
      </c>
      <c r="X72" s="64" t="s">
        <v>363</v>
      </c>
      <c r="Y72" s="65" t="s">
        <v>396</v>
      </c>
      <c r="Z72" s="65" t="s">
        <v>397</v>
      </c>
      <c r="AA72" s="66" t="s">
        <v>354</v>
      </c>
      <c r="AB72" s="75" t="s">
        <v>699</v>
      </c>
      <c r="AC72" s="133">
        <v>150000000</v>
      </c>
      <c r="AD72" s="65" t="s">
        <v>53</v>
      </c>
      <c r="AE72" s="64" t="s">
        <v>49</v>
      </c>
      <c r="AF72" s="64"/>
      <c r="AG72" s="768" t="s">
        <v>887</v>
      </c>
      <c r="AH72" s="621"/>
      <c r="AI72" s="621"/>
      <c r="AJ72" s="64"/>
      <c r="AK72" s="64"/>
      <c r="AL72" s="64"/>
      <c r="AM72" s="624"/>
      <c r="AN72" s="65" t="s">
        <v>266</v>
      </c>
      <c r="AO72" s="61" t="s">
        <v>951</v>
      </c>
      <c r="AP72" s="627"/>
      <c r="AQ72" s="627"/>
      <c r="AR72" s="630"/>
      <c r="AS72" s="627"/>
      <c r="AT72" s="627"/>
      <c r="AU72" s="627"/>
      <c r="AV72" s="627"/>
      <c r="AW72" s="4"/>
      <c r="AX72" s="4"/>
      <c r="AY72" s="4"/>
      <c r="AZ72" s="4"/>
      <c r="BA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166" customFormat="1" ht="45" customHeight="1">
      <c r="A73" s="61"/>
      <c r="B73" s="61"/>
      <c r="C73" s="62"/>
      <c r="D73" s="61"/>
      <c r="E73" s="586" t="s">
        <v>781</v>
      </c>
      <c r="F73" s="587"/>
      <c r="G73" s="587"/>
      <c r="H73" s="587"/>
      <c r="I73" s="587"/>
      <c r="J73" s="587"/>
      <c r="K73" s="587"/>
      <c r="L73" s="587"/>
      <c r="M73" s="587"/>
      <c r="N73" s="587"/>
      <c r="O73" s="587"/>
      <c r="P73" s="587"/>
      <c r="Q73" s="588"/>
      <c r="R73" s="756"/>
      <c r="S73" s="198"/>
      <c r="T73" s="198"/>
      <c r="U73" s="199"/>
      <c r="V73" s="64"/>
      <c r="W73" s="65"/>
      <c r="X73" s="64"/>
      <c r="Y73" s="65"/>
      <c r="Z73" s="65"/>
      <c r="AA73" s="66"/>
      <c r="AB73" s="75"/>
      <c r="AC73" s="133"/>
      <c r="AD73" s="65"/>
      <c r="AE73" s="64"/>
      <c r="AF73" s="64"/>
      <c r="AG73" s="64"/>
      <c r="AH73" s="420"/>
      <c r="AI73" s="420"/>
      <c r="AJ73" s="64"/>
      <c r="AK73" s="64"/>
      <c r="AL73" s="64"/>
      <c r="AM73" s="421"/>
      <c r="AN73" s="65"/>
      <c r="AO73" s="337" t="s">
        <v>778</v>
      </c>
      <c r="AP73" s="416">
        <f>SUM(AP61)</f>
        <v>8250277366.1000004</v>
      </c>
      <c r="AQ73" s="416">
        <f t="shared" ref="AQ73:AT73" si="6">SUM(AQ61)</f>
        <v>2007093499</v>
      </c>
      <c r="AR73" s="350">
        <f t="shared" si="6"/>
        <v>0.24327588151727508</v>
      </c>
      <c r="AS73" s="416"/>
      <c r="AT73" s="416"/>
      <c r="AU73" s="351"/>
      <c r="AV73" s="351"/>
      <c r="AW73" s="4"/>
      <c r="AX73" s="4"/>
      <c r="AY73" s="4"/>
      <c r="AZ73" s="4"/>
      <c r="BA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row>
    <row r="74" spans="1:119" s="167" customFormat="1" ht="143.4" customHeight="1">
      <c r="A74" s="67" t="s">
        <v>260</v>
      </c>
      <c r="B74" s="67" t="s">
        <v>200</v>
      </c>
      <c r="C74" s="68" t="s">
        <v>364</v>
      </c>
      <c r="D74" s="67" t="s">
        <v>216</v>
      </c>
      <c r="E74" s="67" t="s">
        <v>267</v>
      </c>
      <c r="F74" s="69">
        <v>2024130010136</v>
      </c>
      <c r="G74" s="67" t="s">
        <v>326</v>
      </c>
      <c r="H74" s="67" t="s">
        <v>327</v>
      </c>
      <c r="I74" s="67" t="s">
        <v>245</v>
      </c>
      <c r="J74" s="182">
        <v>0</v>
      </c>
      <c r="K74" s="222">
        <v>0.15</v>
      </c>
      <c r="L74" s="135" t="s">
        <v>328</v>
      </c>
      <c r="M74" s="70" t="s">
        <v>635</v>
      </c>
      <c r="N74" s="70" t="s">
        <v>810</v>
      </c>
      <c r="O74" s="70" t="s">
        <v>502</v>
      </c>
      <c r="P74" s="223">
        <v>2</v>
      </c>
      <c r="Q74" s="182">
        <v>0</v>
      </c>
      <c r="R74" s="352">
        <v>0</v>
      </c>
      <c r="S74" s="198">
        <v>45660</v>
      </c>
      <c r="T74" s="198">
        <v>46022</v>
      </c>
      <c r="U74" s="199">
        <f t="shared" si="0"/>
        <v>362</v>
      </c>
      <c r="V74" s="71" t="s">
        <v>353</v>
      </c>
      <c r="W74" s="70" t="s">
        <v>355</v>
      </c>
      <c r="X74" s="71" t="s">
        <v>363</v>
      </c>
      <c r="Y74" s="72" t="s">
        <v>398</v>
      </c>
      <c r="Z74" s="194" t="s">
        <v>399</v>
      </c>
      <c r="AA74" s="73" t="s">
        <v>354</v>
      </c>
      <c r="AB74" s="135" t="s">
        <v>599</v>
      </c>
      <c r="AC74" s="136">
        <v>31000000</v>
      </c>
      <c r="AD74" s="71" t="s">
        <v>55</v>
      </c>
      <c r="AE74" s="71" t="s">
        <v>49</v>
      </c>
      <c r="AF74" s="71"/>
      <c r="AG74" s="769" t="s">
        <v>888</v>
      </c>
      <c r="AH74" s="639">
        <v>565956339</v>
      </c>
      <c r="AI74" s="639"/>
      <c r="AJ74" s="71"/>
      <c r="AK74" s="71"/>
      <c r="AL74" s="71"/>
      <c r="AM74" s="642" t="s">
        <v>652</v>
      </c>
      <c r="AN74" s="70" t="s">
        <v>267</v>
      </c>
      <c r="AO74" s="67" t="s">
        <v>830</v>
      </c>
      <c r="AP74" s="634">
        <v>565956339</v>
      </c>
      <c r="AQ74" s="634">
        <v>133565000</v>
      </c>
      <c r="AR74" s="631">
        <f>AQ74/AP74</f>
        <v>0.23599877021608906</v>
      </c>
      <c r="AS74" s="634"/>
      <c r="AT74" s="634"/>
      <c r="AU74" s="637"/>
      <c r="AV74" s="637"/>
      <c r="AW74" s="4"/>
      <c r="AX74" s="4"/>
      <c r="AY74" s="4"/>
      <c r="AZ74" s="4"/>
      <c r="BA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row>
    <row r="75" spans="1:119" s="167" customFormat="1" ht="69">
      <c r="A75" s="67" t="s">
        <v>260</v>
      </c>
      <c r="B75" s="67" t="s">
        <v>200</v>
      </c>
      <c r="C75" s="68" t="s">
        <v>364</v>
      </c>
      <c r="D75" s="67" t="s">
        <v>216</v>
      </c>
      <c r="E75" s="67" t="s">
        <v>267</v>
      </c>
      <c r="F75" s="69">
        <v>2024130010136</v>
      </c>
      <c r="G75" s="67" t="s">
        <v>326</v>
      </c>
      <c r="H75" s="67" t="s">
        <v>327</v>
      </c>
      <c r="I75" s="67" t="s">
        <v>245</v>
      </c>
      <c r="J75" s="182">
        <v>0</v>
      </c>
      <c r="K75" s="222">
        <v>0.15</v>
      </c>
      <c r="L75" s="70" t="s">
        <v>329</v>
      </c>
      <c r="M75" s="70"/>
      <c r="N75" s="70" t="s">
        <v>811</v>
      </c>
      <c r="O75" s="70">
        <v>0</v>
      </c>
      <c r="P75" s="223">
        <v>2</v>
      </c>
      <c r="Q75" s="182">
        <v>0</v>
      </c>
      <c r="R75" s="352">
        <v>0</v>
      </c>
      <c r="S75" s="198">
        <v>45660</v>
      </c>
      <c r="T75" s="198">
        <v>46022</v>
      </c>
      <c r="U75" s="199">
        <f t="shared" ref="U75:U138" si="7">+T75-S75</f>
        <v>362</v>
      </c>
      <c r="V75" s="71" t="s">
        <v>353</v>
      </c>
      <c r="W75" s="70" t="s">
        <v>355</v>
      </c>
      <c r="X75" s="71" t="s">
        <v>363</v>
      </c>
      <c r="Y75" s="70" t="s">
        <v>388</v>
      </c>
      <c r="Z75" s="70" t="s">
        <v>389</v>
      </c>
      <c r="AA75" s="73" t="s">
        <v>354</v>
      </c>
      <c r="AB75" s="135" t="s">
        <v>599</v>
      </c>
      <c r="AC75" s="136">
        <v>31000000</v>
      </c>
      <c r="AD75" s="71" t="s">
        <v>55</v>
      </c>
      <c r="AE75" s="71" t="s">
        <v>49</v>
      </c>
      <c r="AF75" s="71"/>
      <c r="AG75" s="769" t="s">
        <v>889</v>
      </c>
      <c r="AH75" s="640"/>
      <c r="AI75" s="640"/>
      <c r="AJ75" s="71"/>
      <c r="AK75" s="71"/>
      <c r="AL75" s="71"/>
      <c r="AM75" s="643"/>
      <c r="AN75" s="70" t="s">
        <v>267</v>
      </c>
      <c r="AO75" s="67" t="s">
        <v>830</v>
      </c>
      <c r="AP75" s="635"/>
      <c r="AQ75" s="635"/>
      <c r="AR75" s="632"/>
      <c r="AS75" s="635"/>
      <c r="AT75" s="635"/>
      <c r="AU75" s="635"/>
      <c r="AV75" s="635"/>
      <c r="AW75" s="4"/>
      <c r="AX75" s="4"/>
      <c r="AY75" s="4"/>
      <c r="AZ75" s="4"/>
      <c r="BA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row>
    <row r="76" spans="1:119" s="167" customFormat="1" ht="69">
      <c r="A76" s="67" t="s">
        <v>260</v>
      </c>
      <c r="B76" s="67" t="s">
        <v>200</v>
      </c>
      <c r="C76" s="68" t="s">
        <v>364</v>
      </c>
      <c r="D76" s="67" t="s">
        <v>216</v>
      </c>
      <c r="E76" s="67" t="s">
        <v>267</v>
      </c>
      <c r="F76" s="69">
        <v>2024130010136</v>
      </c>
      <c r="G76" s="67" t="s">
        <v>326</v>
      </c>
      <c r="H76" s="67" t="s">
        <v>327</v>
      </c>
      <c r="I76" s="67" t="s">
        <v>245</v>
      </c>
      <c r="J76" s="182">
        <v>0</v>
      </c>
      <c r="K76" s="222">
        <v>0.15</v>
      </c>
      <c r="L76" s="70" t="s">
        <v>329</v>
      </c>
      <c r="M76" s="70"/>
      <c r="N76" s="70" t="s">
        <v>811</v>
      </c>
      <c r="O76" s="70">
        <v>0</v>
      </c>
      <c r="P76" s="223">
        <v>2</v>
      </c>
      <c r="Q76" s="182">
        <v>0</v>
      </c>
      <c r="R76" s="352">
        <v>0</v>
      </c>
      <c r="S76" s="198">
        <v>45660</v>
      </c>
      <c r="T76" s="198">
        <v>46022</v>
      </c>
      <c r="U76" s="199">
        <f t="shared" si="7"/>
        <v>362</v>
      </c>
      <c r="V76" s="71" t="s">
        <v>353</v>
      </c>
      <c r="W76" s="70" t="s">
        <v>355</v>
      </c>
      <c r="X76" s="71" t="s">
        <v>363</v>
      </c>
      <c r="Y76" s="70" t="s">
        <v>388</v>
      </c>
      <c r="Z76" s="70" t="s">
        <v>389</v>
      </c>
      <c r="AA76" s="73" t="s">
        <v>354</v>
      </c>
      <c r="AB76" s="135" t="s">
        <v>688</v>
      </c>
      <c r="AC76" s="136">
        <v>5000000</v>
      </c>
      <c r="AD76" s="70" t="s">
        <v>56</v>
      </c>
      <c r="AE76" s="71" t="s">
        <v>49</v>
      </c>
      <c r="AF76" s="71"/>
      <c r="AG76" s="71"/>
      <c r="AH76" s="640"/>
      <c r="AI76" s="640"/>
      <c r="AJ76" s="71"/>
      <c r="AK76" s="71"/>
      <c r="AL76" s="71"/>
      <c r="AM76" s="643"/>
      <c r="AN76" s="70"/>
      <c r="AO76" s="67" t="s">
        <v>830</v>
      </c>
      <c r="AP76" s="635"/>
      <c r="AQ76" s="635"/>
      <c r="AR76" s="632"/>
      <c r="AS76" s="635"/>
      <c r="AT76" s="635"/>
      <c r="AU76" s="635"/>
      <c r="AV76" s="635"/>
      <c r="AW76" s="4"/>
      <c r="AX76" s="4"/>
      <c r="AY76" s="4"/>
      <c r="AZ76" s="4"/>
      <c r="BA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row>
    <row r="77" spans="1:119" s="167" customFormat="1" ht="122.4" customHeight="1">
      <c r="A77" s="67" t="s">
        <v>260</v>
      </c>
      <c r="B77" s="67" t="s">
        <v>200</v>
      </c>
      <c r="C77" s="68" t="s">
        <v>364</v>
      </c>
      <c r="D77" s="67" t="s">
        <v>337</v>
      </c>
      <c r="E77" s="67" t="s">
        <v>267</v>
      </c>
      <c r="F77" s="69">
        <v>2024130010136</v>
      </c>
      <c r="G77" s="67" t="s">
        <v>326</v>
      </c>
      <c r="H77" s="112" t="s">
        <v>297</v>
      </c>
      <c r="I77" s="67" t="s">
        <v>414</v>
      </c>
      <c r="J77" s="167">
        <v>9736</v>
      </c>
      <c r="K77" s="222">
        <v>0.25</v>
      </c>
      <c r="L77" s="67" t="s">
        <v>298</v>
      </c>
      <c r="M77" s="70"/>
      <c r="N77" s="70" t="s">
        <v>812</v>
      </c>
      <c r="O77" s="70">
        <v>7166</v>
      </c>
      <c r="P77" s="223">
        <v>7000</v>
      </c>
      <c r="Q77" s="167">
        <v>9736</v>
      </c>
      <c r="R77" s="353">
        <v>1</v>
      </c>
      <c r="S77" s="198">
        <v>45660</v>
      </c>
      <c r="T77" s="198">
        <v>46022</v>
      </c>
      <c r="U77" s="199">
        <f t="shared" si="7"/>
        <v>362</v>
      </c>
      <c r="V77" s="67">
        <v>7000</v>
      </c>
      <c r="W77" s="70" t="s">
        <v>355</v>
      </c>
      <c r="X77" s="71" t="s">
        <v>363</v>
      </c>
      <c r="Y77" s="72" t="s">
        <v>400</v>
      </c>
      <c r="Z77" s="71" t="s">
        <v>401</v>
      </c>
      <c r="AA77" s="73" t="s">
        <v>354</v>
      </c>
      <c r="AB77" s="135" t="s">
        <v>599</v>
      </c>
      <c r="AC77" s="136">
        <v>62000000</v>
      </c>
      <c r="AD77" s="71" t="s">
        <v>55</v>
      </c>
      <c r="AE77" s="71" t="s">
        <v>49</v>
      </c>
      <c r="AF77" s="71"/>
      <c r="AG77" s="769" t="s">
        <v>890</v>
      </c>
      <c r="AH77" s="640"/>
      <c r="AI77" s="640"/>
      <c r="AJ77" s="71"/>
      <c r="AK77" s="71"/>
      <c r="AL77" s="71"/>
      <c r="AM77" s="643"/>
      <c r="AN77" s="70" t="s">
        <v>267</v>
      </c>
      <c r="AO77" s="67" t="s">
        <v>953</v>
      </c>
      <c r="AP77" s="635"/>
      <c r="AQ77" s="635"/>
      <c r="AR77" s="632"/>
      <c r="AS77" s="635"/>
      <c r="AT77" s="635"/>
      <c r="AU77" s="635"/>
      <c r="AV77" s="635"/>
      <c r="AW77" s="4"/>
      <c r="AX77" s="4"/>
      <c r="AY77" s="4"/>
      <c r="AZ77" s="4"/>
      <c r="BA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row>
    <row r="78" spans="1:119" s="167" customFormat="1" ht="409.6">
      <c r="A78" s="67" t="s">
        <v>260</v>
      </c>
      <c r="B78" s="67" t="s">
        <v>200</v>
      </c>
      <c r="C78" s="68" t="s">
        <v>364</v>
      </c>
      <c r="D78" s="67" t="s">
        <v>337</v>
      </c>
      <c r="E78" s="67" t="s">
        <v>267</v>
      </c>
      <c r="F78" s="69">
        <v>2024130010136</v>
      </c>
      <c r="G78" s="67" t="s">
        <v>326</v>
      </c>
      <c r="H78" s="70" t="s">
        <v>297</v>
      </c>
      <c r="I78" s="67" t="s">
        <v>414</v>
      </c>
      <c r="J78" s="182">
        <v>9736</v>
      </c>
      <c r="K78" s="222">
        <v>0.25</v>
      </c>
      <c r="L78" s="67" t="s">
        <v>301</v>
      </c>
      <c r="M78" s="70" t="s">
        <v>635</v>
      </c>
      <c r="N78" s="70" t="s">
        <v>813</v>
      </c>
      <c r="O78" s="70">
        <v>1</v>
      </c>
      <c r="P78" s="223">
        <v>1</v>
      </c>
      <c r="Q78" s="182">
        <v>0</v>
      </c>
      <c r="R78" s="353">
        <f>+Q78/P78</f>
        <v>0</v>
      </c>
      <c r="S78" s="198">
        <v>45660</v>
      </c>
      <c r="T78" s="198">
        <v>46022</v>
      </c>
      <c r="U78" s="199">
        <f t="shared" si="7"/>
        <v>362</v>
      </c>
      <c r="V78" s="67">
        <v>7000</v>
      </c>
      <c r="W78" s="70" t="s">
        <v>355</v>
      </c>
      <c r="X78" s="71" t="s">
        <v>363</v>
      </c>
      <c r="Y78" s="70" t="s">
        <v>402</v>
      </c>
      <c r="Z78" s="71" t="s">
        <v>403</v>
      </c>
      <c r="AA78" s="73" t="s">
        <v>354</v>
      </c>
      <c r="AB78" s="135" t="s">
        <v>599</v>
      </c>
      <c r="AC78" s="136">
        <v>63000000</v>
      </c>
      <c r="AD78" s="71" t="s">
        <v>55</v>
      </c>
      <c r="AE78" s="71" t="s">
        <v>49</v>
      </c>
      <c r="AF78" s="71"/>
      <c r="AG78" s="769" t="s">
        <v>891</v>
      </c>
      <c r="AH78" s="640"/>
      <c r="AI78" s="640"/>
      <c r="AJ78" s="71"/>
      <c r="AK78" s="71"/>
      <c r="AL78" s="71"/>
      <c r="AM78" s="643"/>
      <c r="AN78" s="70" t="s">
        <v>267</v>
      </c>
      <c r="AO78" s="67" t="s">
        <v>953</v>
      </c>
      <c r="AP78" s="635"/>
      <c r="AQ78" s="635"/>
      <c r="AR78" s="632"/>
      <c r="AS78" s="635"/>
      <c r="AT78" s="635"/>
      <c r="AU78" s="635"/>
      <c r="AV78" s="635"/>
      <c r="AW78" s="4"/>
      <c r="AX78" s="4"/>
      <c r="AY78" s="4"/>
      <c r="AZ78" s="4"/>
      <c r="BA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row>
    <row r="79" spans="1:119" s="167" customFormat="1" ht="217.2" customHeight="1">
      <c r="A79" s="67" t="s">
        <v>260</v>
      </c>
      <c r="B79" s="67" t="s">
        <v>200</v>
      </c>
      <c r="C79" s="68" t="s">
        <v>364</v>
      </c>
      <c r="D79" s="67" t="s">
        <v>337</v>
      </c>
      <c r="E79" s="67" t="s">
        <v>267</v>
      </c>
      <c r="F79" s="69">
        <v>2024130010136</v>
      </c>
      <c r="G79" s="67" t="s">
        <v>326</v>
      </c>
      <c r="H79" s="70" t="s">
        <v>297</v>
      </c>
      <c r="I79" s="67" t="s">
        <v>414</v>
      </c>
      <c r="J79" s="182">
        <v>9736</v>
      </c>
      <c r="K79" s="222">
        <v>0.25</v>
      </c>
      <c r="L79" s="67" t="s">
        <v>301</v>
      </c>
      <c r="M79" s="70" t="s">
        <v>635</v>
      </c>
      <c r="N79" s="70" t="s">
        <v>813</v>
      </c>
      <c r="O79" s="70">
        <v>7166</v>
      </c>
      <c r="P79" s="223">
        <v>7000</v>
      </c>
      <c r="Q79" s="182">
        <v>9736</v>
      </c>
      <c r="R79" s="353">
        <v>1</v>
      </c>
      <c r="S79" s="198">
        <v>45660</v>
      </c>
      <c r="T79" s="198">
        <v>46022</v>
      </c>
      <c r="U79" s="199">
        <f t="shared" si="7"/>
        <v>362</v>
      </c>
      <c r="V79" s="67">
        <v>7000</v>
      </c>
      <c r="W79" s="70" t="s">
        <v>355</v>
      </c>
      <c r="X79" s="71" t="s">
        <v>363</v>
      </c>
      <c r="Y79" s="70" t="s">
        <v>402</v>
      </c>
      <c r="Z79" s="71" t="s">
        <v>403</v>
      </c>
      <c r="AA79" s="73" t="s">
        <v>354</v>
      </c>
      <c r="AB79" s="135" t="s">
        <v>689</v>
      </c>
      <c r="AC79" s="136">
        <v>204956339</v>
      </c>
      <c r="AD79" s="70" t="s">
        <v>53</v>
      </c>
      <c r="AE79" s="135" t="s">
        <v>682</v>
      </c>
      <c r="AF79" s="71"/>
      <c r="AG79" s="71"/>
      <c r="AH79" s="640"/>
      <c r="AI79" s="640"/>
      <c r="AJ79" s="71"/>
      <c r="AK79" s="71"/>
      <c r="AL79" s="71"/>
      <c r="AM79" s="643"/>
      <c r="AN79" s="70" t="s">
        <v>267</v>
      </c>
      <c r="AO79" s="67" t="s">
        <v>953</v>
      </c>
      <c r="AP79" s="635"/>
      <c r="AQ79" s="635"/>
      <c r="AR79" s="632"/>
      <c r="AS79" s="635"/>
      <c r="AT79" s="635"/>
      <c r="AU79" s="635"/>
      <c r="AV79" s="635"/>
      <c r="AW79" s="4"/>
      <c r="AX79" s="4"/>
      <c r="AY79" s="4"/>
      <c r="AZ79" s="4"/>
      <c r="BA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row>
    <row r="80" spans="1:119" s="167" customFormat="1" ht="223.2" customHeight="1">
      <c r="A80" s="67" t="s">
        <v>260</v>
      </c>
      <c r="B80" s="67" t="s">
        <v>200</v>
      </c>
      <c r="C80" s="68" t="s">
        <v>364</v>
      </c>
      <c r="D80" s="67" t="s">
        <v>337</v>
      </c>
      <c r="E80" s="67" t="s">
        <v>267</v>
      </c>
      <c r="F80" s="69">
        <v>2024130010136</v>
      </c>
      <c r="G80" s="67" t="s">
        <v>326</v>
      </c>
      <c r="H80" s="70" t="s">
        <v>297</v>
      </c>
      <c r="I80" s="67" t="s">
        <v>414</v>
      </c>
      <c r="J80" s="182">
        <v>9736</v>
      </c>
      <c r="K80" s="222">
        <v>0.25</v>
      </c>
      <c r="L80" s="67" t="s">
        <v>301</v>
      </c>
      <c r="M80" s="70" t="s">
        <v>635</v>
      </c>
      <c r="N80" s="70" t="s">
        <v>813</v>
      </c>
      <c r="O80" s="70">
        <v>1</v>
      </c>
      <c r="P80" s="223">
        <v>1</v>
      </c>
      <c r="Q80" s="182">
        <v>0</v>
      </c>
      <c r="R80" s="353">
        <f>+Q80/P80</f>
        <v>0</v>
      </c>
      <c r="S80" s="198">
        <v>45660</v>
      </c>
      <c r="T80" s="198">
        <v>46022</v>
      </c>
      <c r="U80" s="199">
        <f t="shared" si="7"/>
        <v>362</v>
      </c>
      <c r="V80" s="67">
        <v>7000</v>
      </c>
      <c r="W80" s="70" t="s">
        <v>355</v>
      </c>
      <c r="X80" s="71" t="s">
        <v>363</v>
      </c>
      <c r="Y80" s="70" t="s">
        <v>402</v>
      </c>
      <c r="Z80" s="71" t="s">
        <v>403</v>
      </c>
      <c r="AA80" s="73" t="s">
        <v>354</v>
      </c>
      <c r="AB80" s="135" t="s">
        <v>673</v>
      </c>
      <c r="AC80" s="136">
        <v>51000000</v>
      </c>
      <c r="AD80" s="70" t="s">
        <v>52</v>
      </c>
      <c r="AE80" s="71" t="s">
        <v>49</v>
      </c>
      <c r="AF80" s="71"/>
      <c r="AG80" s="71"/>
      <c r="AH80" s="640"/>
      <c r="AI80" s="640"/>
      <c r="AJ80" s="71"/>
      <c r="AK80" s="71"/>
      <c r="AL80" s="71"/>
      <c r="AM80" s="643"/>
      <c r="AN80" s="70" t="s">
        <v>267</v>
      </c>
      <c r="AO80" s="67" t="s">
        <v>953</v>
      </c>
      <c r="AP80" s="635"/>
      <c r="AQ80" s="635"/>
      <c r="AR80" s="632"/>
      <c r="AS80" s="635"/>
      <c r="AT80" s="635"/>
      <c r="AU80" s="635"/>
      <c r="AV80" s="635"/>
      <c r="AW80" s="4"/>
      <c r="AX80" s="4"/>
      <c r="AY80" s="4"/>
      <c r="AZ80" s="4"/>
      <c r="BA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row>
    <row r="81" spans="1:119" s="167" customFormat="1" ht="325.2" customHeight="1">
      <c r="A81" s="67" t="s">
        <v>260</v>
      </c>
      <c r="B81" s="67" t="s">
        <v>200</v>
      </c>
      <c r="C81" s="68" t="s">
        <v>364</v>
      </c>
      <c r="D81" s="67" t="s">
        <v>337</v>
      </c>
      <c r="E81" s="67" t="s">
        <v>267</v>
      </c>
      <c r="F81" s="69">
        <v>2024130010136</v>
      </c>
      <c r="G81" s="67" t="s">
        <v>326</v>
      </c>
      <c r="H81" s="70" t="s">
        <v>297</v>
      </c>
      <c r="I81" s="67" t="s">
        <v>414</v>
      </c>
      <c r="J81" s="182">
        <v>9736</v>
      </c>
      <c r="K81" s="222">
        <v>0.25</v>
      </c>
      <c r="L81" s="67" t="s">
        <v>301</v>
      </c>
      <c r="M81" s="70" t="s">
        <v>635</v>
      </c>
      <c r="N81" s="70" t="s">
        <v>813</v>
      </c>
      <c r="O81" s="70">
        <v>1</v>
      </c>
      <c r="P81" s="223">
        <v>1</v>
      </c>
      <c r="Q81" s="182">
        <v>0</v>
      </c>
      <c r="R81" s="353">
        <f t="shared" ref="R79:R84" si="8">+Q81/P81</f>
        <v>0</v>
      </c>
      <c r="S81" s="198">
        <v>45660</v>
      </c>
      <c r="T81" s="198">
        <v>46022</v>
      </c>
      <c r="U81" s="199">
        <f t="shared" si="7"/>
        <v>362</v>
      </c>
      <c r="V81" s="67">
        <v>7000</v>
      </c>
      <c r="W81" s="70" t="s">
        <v>355</v>
      </c>
      <c r="X81" s="71" t="s">
        <v>363</v>
      </c>
      <c r="Y81" s="70" t="s">
        <v>402</v>
      </c>
      <c r="Z81" s="71" t="s">
        <v>403</v>
      </c>
      <c r="AA81" s="73" t="s">
        <v>354</v>
      </c>
      <c r="AB81" s="135" t="s">
        <v>605</v>
      </c>
      <c r="AC81" s="136">
        <v>25000000</v>
      </c>
      <c r="AD81" s="70" t="s">
        <v>56</v>
      </c>
      <c r="AE81" s="71" t="s">
        <v>49</v>
      </c>
      <c r="AF81" s="71"/>
      <c r="AG81" s="71"/>
      <c r="AH81" s="640"/>
      <c r="AI81" s="640"/>
      <c r="AJ81" s="71"/>
      <c r="AK81" s="71"/>
      <c r="AL81" s="71"/>
      <c r="AM81" s="643"/>
      <c r="AN81" s="70" t="s">
        <v>267</v>
      </c>
      <c r="AO81" s="67" t="s">
        <v>953</v>
      </c>
      <c r="AP81" s="635"/>
      <c r="AQ81" s="635"/>
      <c r="AR81" s="632"/>
      <c r="AS81" s="635"/>
      <c r="AT81" s="635"/>
      <c r="AU81" s="635"/>
      <c r="AV81" s="635"/>
      <c r="AW81" s="4"/>
      <c r="AX81" s="4"/>
      <c r="AY81" s="4"/>
      <c r="AZ81" s="4"/>
      <c r="BA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row>
    <row r="82" spans="1:119" s="167" customFormat="1" ht="193.2">
      <c r="A82" s="67" t="s">
        <v>260</v>
      </c>
      <c r="B82" s="67" t="s">
        <v>200</v>
      </c>
      <c r="C82" s="68" t="s">
        <v>364</v>
      </c>
      <c r="D82" s="67" t="s">
        <v>337</v>
      </c>
      <c r="E82" s="67" t="s">
        <v>267</v>
      </c>
      <c r="F82" s="69">
        <v>2024130010136</v>
      </c>
      <c r="G82" s="67" t="s">
        <v>326</v>
      </c>
      <c r="H82" s="70" t="s">
        <v>297</v>
      </c>
      <c r="I82" s="67" t="s">
        <v>414</v>
      </c>
      <c r="J82" s="182">
        <v>9736</v>
      </c>
      <c r="K82" s="222">
        <v>0.25</v>
      </c>
      <c r="L82" s="67" t="s">
        <v>302</v>
      </c>
      <c r="M82" s="71"/>
      <c r="N82" s="70" t="s">
        <v>814</v>
      </c>
      <c r="O82" s="70">
        <v>1</v>
      </c>
      <c r="P82" s="223">
        <v>1</v>
      </c>
      <c r="Q82" s="182">
        <v>0</v>
      </c>
      <c r="R82" s="353">
        <f t="shared" si="8"/>
        <v>0</v>
      </c>
      <c r="S82" s="198">
        <v>45660</v>
      </c>
      <c r="T82" s="198">
        <v>46022</v>
      </c>
      <c r="U82" s="199">
        <f t="shared" si="7"/>
        <v>362</v>
      </c>
      <c r="V82" s="67">
        <v>7000</v>
      </c>
      <c r="W82" s="70" t="s">
        <v>355</v>
      </c>
      <c r="X82" s="71" t="s">
        <v>363</v>
      </c>
      <c r="Y82" s="70" t="s">
        <v>404</v>
      </c>
      <c r="Z82" s="70" t="s">
        <v>405</v>
      </c>
      <c r="AA82" s="73" t="s">
        <v>354</v>
      </c>
      <c r="AB82" s="135" t="s">
        <v>599</v>
      </c>
      <c r="AC82" s="136">
        <v>31000000</v>
      </c>
      <c r="AD82" s="71" t="s">
        <v>55</v>
      </c>
      <c r="AE82" s="71" t="s">
        <v>49</v>
      </c>
      <c r="AF82" s="71"/>
      <c r="AG82" s="769" t="s">
        <v>892</v>
      </c>
      <c r="AH82" s="640"/>
      <c r="AI82" s="640"/>
      <c r="AJ82" s="71"/>
      <c r="AK82" s="71"/>
      <c r="AL82" s="71"/>
      <c r="AM82" s="643"/>
      <c r="AN82" s="70" t="s">
        <v>267</v>
      </c>
      <c r="AO82" s="67" t="s">
        <v>952</v>
      </c>
      <c r="AP82" s="635"/>
      <c r="AQ82" s="635"/>
      <c r="AR82" s="632"/>
      <c r="AS82" s="635"/>
      <c r="AT82" s="635"/>
      <c r="AU82" s="635"/>
      <c r="AV82" s="635"/>
      <c r="AW82" s="4"/>
      <c r="AX82" s="4"/>
      <c r="AY82" s="4"/>
      <c r="AZ82" s="4"/>
      <c r="BA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row>
    <row r="83" spans="1:119" s="167" customFormat="1" ht="82.8">
      <c r="A83" s="67" t="s">
        <v>260</v>
      </c>
      <c r="B83" s="67" t="s">
        <v>200</v>
      </c>
      <c r="C83" s="68" t="s">
        <v>364</v>
      </c>
      <c r="D83" s="67" t="s">
        <v>337</v>
      </c>
      <c r="E83" s="67" t="s">
        <v>267</v>
      </c>
      <c r="F83" s="69">
        <v>2024130010136</v>
      </c>
      <c r="G83" s="67" t="s">
        <v>326</v>
      </c>
      <c r="H83" s="70" t="s">
        <v>297</v>
      </c>
      <c r="I83" s="72" t="s">
        <v>415</v>
      </c>
      <c r="J83" s="182">
        <v>171</v>
      </c>
      <c r="K83" s="222">
        <v>0.25</v>
      </c>
      <c r="L83" s="67" t="s">
        <v>300</v>
      </c>
      <c r="M83" s="70"/>
      <c r="N83" s="70" t="s">
        <v>815</v>
      </c>
      <c r="O83" s="70">
        <v>0</v>
      </c>
      <c r="P83" s="223">
        <v>1</v>
      </c>
      <c r="Q83" s="182">
        <v>0</v>
      </c>
      <c r="R83" s="353">
        <f t="shared" si="8"/>
        <v>0</v>
      </c>
      <c r="S83" s="198">
        <v>45660</v>
      </c>
      <c r="T83" s="198">
        <v>46022</v>
      </c>
      <c r="U83" s="199">
        <f t="shared" si="7"/>
        <v>362</v>
      </c>
      <c r="V83" s="67">
        <v>7000</v>
      </c>
      <c r="W83" s="70" t="s">
        <v>355</v>
      </c>
      <c r="X83" s="71" t="s">
        <v>363</v>
      </c>
      <c r="Y83" s="70" t="s">
        <v>406</v>
      </c>
      <c r="Z83" s="70" t="s">
        <v>407</v>
      </c>
      <c r="AA83" s="73" t="s">
        <v>354</v>
      </c>
      <c r="AB83" s="135" t="s">
        <v>599</v>
      </c>
      <c r="AC83" s="136">
        <v>31000000</v>
      </c>
      <c r="AD83" s="71" t="s">
        <v>55</v>
      </c>
      <c r="AE83" s="71" t="s">
        <v>49</v>
      </c>
      <c r="AF83" s="71"/>
      <c r="AG83" s="769" t="s">
        <v>893</v>
      </c>
      <c r="AH83" s="640"/>
      <c r="AI83" s="640"/>
      <c r="AJ83" s="71"/>
      <c r="AK83" s="71"/>
      <c r="AL83" s="71"/>
      <c r="AM83" s="643"/>
      <c r="AN83" s="70" t="s">
        <v>267</v>
      </c>
      <c r="AO83" s="67" t="s">
        <v>954</v>
      </c>
      <c r="AP83" s="635"/>
      <c r="AQ83" s="635"/>
      <c r="AR83" s="632"/>
      <c r="AS83" s="635"/>
      <c r="AT83" s="635"/>
      <c r="AU83" s="635"/>
      <c r="AV83" s="635"/>
      <c r="AW83" s="4"/>
      <c r="AX83" s="4"/>
      <c r="AY83" s="4"/>
      <c r="AZ83" s="4"/>
      <c r="BA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row>
    <row r="84" spans="1:119" s="167" customFormat="1" ht="69">
      <c r="A84" s="67" t="s">
        <v>260</v>
      </c>
      <c r="B84" s="67" t="s">
        <v>200</v>
      </c>
      <c r="C84" s="68" t="s">
        <v>364</v>
      </c>
      <c r="D84" s="67" t="s">
        <v>218</v>
      </c>
      <c r="E84" s="67" t="s">
        <v>267</v>
      </c>
      <c r="F84" s="69">
        <v>2024130010136</v>
      </c>
      <c r="G84" s="67" t="s">
        <v>326</v>
      </c>
      <c r="H84" s="70" t="s">
        <v>297</v>
      </c>
      <c r="I84" s="72" t="s">
        <v>415</v>
      </c>
      <c r="J84" s="182">
        <v>171</v>
      </c>
      <c r="K84" s="222">
        <v>0.1</v>
      </c>
      <c r="L84" s="67" t="s">
        <v>299</v>
      </c>
      <c r="M84" s="70"/>
      <c r="N84" s="70" t="s">
        <v>666</v>
      </c>
      <c r="O84" s="70">
        <v>38</v>
      </c>
      <c r="P84" s="223">
        <v>40</v>
      </c>
      <c r="Q84" s="182">
        <v>20</v>
      </c>
      <c r="R84" s="353">
        <f t="shared" si="8"/>
        <v>0.5</v>
      </c>
      <c r="S84" s="198">
        <v>45660</v>
      </c>
      <c r="T84" s="198">
        <v>46022</v>
      </c>
      <c r="U84" s="199">
        <f t="shared" si="7"/>
        <v>362</v>
      </c>
      <c r="V84" s="71" t="s">
        <v>353</v>
      </c>
      <c r="W84" s="70" t="s">
        <v>355</v>
      </c>
      <c r="X84" s="71" t="s">
        <v>363</v>
      </c>
      <c r="Y84" s="70" t="s">
        <v>386</v>
      </c>
      <c r="Z84" s="70" t="s">
        <v>387</v>
      </c>
      <c r="AA84" s="73" t="s">
        <v>354</v>
      </c>
      <c r="AB84" s="135" t="s">
        <v>599</v>
      </c>
      <c r="AC84" s="136">
        <v>31000000</v>
      </c>
      <c r="AD84" s="71" t="s">
        <v>55</v>
      </c>
      <c r="AE84" s="71" t="s">
        <v>49</v>
      </c>
      <c r="AF84" s="71"/>
      <c r="AG84" s="769" t="s">
        <v>894</v>
      </c>
      <c r="AH84" s="641"/>
      <c r="AI84" s="641"/>
      <c r="AJ84" s="71"/>
      <c r="AK84" s="71"/>
      <c r="AL84" s="71"/>
      <c r="AM84" s="644"/>
      <c r="AN84" s="70" t="s">
        <v>267</v>
      </c>
      <c r="AO84" s="67" t="s">
        <v>954</v>
      </c>
      <c r="AP84" s="636"/>
      <c r="AQ84" s="636"/>
      <c r="AR84" s="633"/>
      <c r="AS84" s="636"/>
      <c r="AT84" s="636"/>
      <c r="AU84" s="636"/>
      <c r="AV84" s="636"/>
      <c r="AW84" s="4"/>
      <c r="AX84" s="4"/>
      <c r="AY84" s="4"/>
      <c r="AZ84" s="4"/>
      <c r="BA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row>
    <row r="85" spans="1:119" s="167" customFormat="1" ht="60.75" customHeight="1">
      <c r="A85" s="67"/>
      <c r="B85" s="67"/>
      <c r="C85" s="68"/>
      <c r="D85" s="67"/>
      <c r="E85" s="586" t="s">
        <v>782</v>
      </c>
      <c r="F85" s="587"/>
      <c r="G85" s="587"/>
      <c r="H85" s="587"/>
      <c r="I85" s="587"/>
      <c r="J85" s="587"/>
      <c r="K85" s="587"/>
      <c r="L85" s="587"/>
      <c r="M85" s="587"/>
      <c r="N85" s="587"/>
      <c r="O85" s="587"/>
      <c r="P85" s="587"/>
      <c r="Q85" s="588"/>
      <c r="R85" s="756"/>
      <c r="S85" s="198"/>
      <c r="T85" s="198"/>
      <c r="U85" s="199"/>
      <c r="V85" s="71"/>
      <c r="W85" s="70"/>
      <c r="X85" s="71"/>
      <c r="Y85" s="70"/>
      <c r="Z85" s="70"/>
      <c r="AA85" s="73"/>
      <c r="AB85" s="135"/>
      <c r="AC85" s="136"/>
      <c r="AD85" s="71"/>
      <c r="AE85" s="71"/>
      <c r="AF85" s="71"/>
      <c r="AG85" s="71"/>
      <c r="AH85" s="417"/>
      <c r="AI85" s="417"/>
      <c r="AJ85" s="71"/>
      <c r="AK85" s="71"/>
      <c r="AL85" s="71"/>
      <c r="AM85" s="418"/>
      <c r="AN85" s="70"/>
      <c r="AO85" s="337" t="s">
        <v>778</v>
      </c>
      <c r="AP85" s="415">
        <f>SUM(AP74)</f>
        <v>565956339</v>
      </c>
      <c r="AQ85" s="415">
        <f t="shared" ref="AQ85:AT85" si="9">SUM(AQ74)</f>
        <v>133565000</v>
      </c>
      <c r="AR85" s="355">
        <f t="shared" si="9"/>
        <v>0.23599877021608906</v>
      </c>
      <c r="AS85" s="415"/>
      <c r="AT85" s="415"/>
      <c r="AU85" s="356"/>
      <c r="AV85" s="356"/>
      <c r="AW85" s="4"/>
      <c r="AX85" s="4"/>
      <c r="AY85" s="4"/>
      <c r="AZ85" s="4"/>
      <c r="BA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row>
    <row r="86" spans="1:119" s="168" customFormat="1" ht="60.75" customHeight="1">
      <c r="A86" s="76" t="s">
        <v>260</v>
      </c>
      <c r="B86" s="76" t="s">
        <v>201</v>
      </c>
      <c r="C86" s="77" t="s">
        <v>365</v>
      </c>
      <c r="D86" s="76" t="s">
        <v>219</v>
      </c>
      <c r="E86" s="76" t="s">
        <v>268</v>
      </c>
      <c r="F86" s="78">
        <v>2024130010135</v>
      </c>
      <c r="G86" s="76" t="s">
        <v>276</v>
      </c>
      <c r="H86" s="76" t="s">
        <v>289</v>
      </c>
      <c r="I86" s="76" t="s">
        <v>419</v>
      </c>
      <c r="J86" s="183">
        <v>5261</v>
      </c>
      <c r="K86" s="222">
        <v>1</v>
      </c>
      <c r="L86" s="80" t="s">
        <v>307</v>
      </c>
      <c r="M86" s="79"/>
      <c r="N86" s="80" t="s">
        <v>640</v>
      </c>
      <c r="O86" s="80">
        <v>15578</v>
      </c>
      <c r="P86" s="223">
        <v>15500</v>
      </c>
      <c r="Q86" s="183">
        <v>5261</v>
      </c>
      <c r="R86" s="757">
        <f t="shared" ref="R86:R97" si="10">+Q86/P86</f>
        <v>0.33941935483870966</v>
      </c>
      <c r="S86" s="198">
        <v>45660</v>
      </c>
      <c r="T86" s="198">
        <v>46022</v>
      </c>
      <c r="U86" s="199">
        <f t="shared" si="7"/>
        <v>362</v>
      </c>
      <c r="V86" s="76">
        <v>15250</v>
      </c>
      <c r="W86" s="80" t="s">
        <v>355</v>
      </c>
      <c r="X86" s="79" t="s">
        <v>363</v>
      </c>
      <c r="Y86" s="76" t="s">
        <v>451</v>
      </c>
      <c r="Z86" s="76" t="s">
        <v>452</v>
      </c>
      <c r="AA86" s="81" t="s">
        <v>354</v>
      </c>
      <c r="AB86" s="141" t="s">
        <v>596</v>
      </c>
      <c r="AC86" s="142">
        <v>180000000</v>
      </c>
      <c r="AD86" s="79" t="s">
        <v>55</v>
      </c>
      <c r="AE86" s="79" t="s">
        <v>51</v>
      </c>
      <c r="AF86" s="79"/>
      <c r="AG86" s="770" t="s">
        <v>895</v>
      </c>
      <c r="AH86" s="660">
        <v>4017092532</v>
      </c>
      <c r="AI86" s="663"/>
      <c r="AJ86" s="79"/>
      <c r="AK86" s="79"/>
      <c r="AL86" s="79"/>
      <c r="AM86" s="666" t="s">
        <v>653</v>
      </c>
      <c r="AN86" s="80" t="s">
        <v>268</v>
      </c>
      <c r="AO86" s="76" t="s">
        <v>956</v>
      </c>
      <c r="AP86" s="650">
        <v>4193305880.3099999</v>
      </c>
      <c r="AQ86" s="650">
        <v>3436432000</v>
      </c>
      <c r="AR86" s="669">
        <f>AQ86/AP86</f>
        <v>0.81950425227409207</v>
      </c>
      <c r="AS86" s="650"/>
      <c r="AT86" s="650"/>
      <c r="AU86" s="653"/>
      <c r="AV86" s="653"/>
      <c r="AW86" s="4"/>
      <c r="AX86" s="4"/>
      <c r="AY86" s="4"/>
      <c r="AZ86" s="4"/>
      <c r="BA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row>
    <row r="87" spans="1:119" s="168" customFormat="1" ht="409.6">
      <c r="A87" s="76" t="s">
        <v>260</v>
      </c>
      <c r="B87" s="76" t="s">
        <v>201</v>
      </c>
      <c r="C87" s="77" t="s">
        <v>365</v>
      </c>
      <c r="D87" s="76" t="s">
        <v>219</v>
      </c>
      <c r="E87" s="76" t="s">
        <v>268</v>
      </c>
      <c r="F87" s="78">
        <v>2024130010135</v>
      </c>
      <c r="G87" s="76" t="s">
        <v>276</v>
      </c>
      <c r="H87" s="76" t="s">
        <v>289</v>
      </c>
      <c r="I87" s="76" t="s">
        <v>419</v>
      </c>
      <c r="J87" s="183">
        <v>5261</v>
      </c>
      <c r="K87" s="222">
        <v>1</v>
      </c>
      <c r="L87" s="80" t="s">
        <v>307</v>
      </c>
      <c r="M87" s="79"/>
      <c r="N87" s="80" t="s">
        <v>640</v>
      </c>
      <c r="O87" s="80">
        <v>15578</v>
      </c>
      <c r="P87" s="223">
        <v>15250</v>
      </c>
      <c r="Q87" s="183">
        <v>5261</v>
      </c>
      <c r="R87" s="757">
        <f t="shared" si="10"/>
        <v>0.34498360655737703</v>
      </c>
      <c r="S87" s="198">
        <v>45660</v>
      </c>
      <c r="T87" s="198">
        <v>46022</v>
      </c>
      <c r="U87" s="199">
        <f t="shared" si="7"/>
        <v>362</v>
      </c>
      <c r="V87" s="76">
        <v>15250</v>
      </c>
      <c r="W87" s="80" t="s">
        <v>355</v>
      </c>
      <c r="X87" s="79" t="s">
        <v>363</v>
      </c>
      <c r="Y87" s="76" t="s">
        <v>451</v>
      </c>
      <c r="Z87" s="76" t="s">
        <v>452</v>
      </c>
      <c r="AA87" s="81" t="s">
        <v>354</v>
      </c>
      <c r="AB87" s="141" t="s">
        <v>672</v>
      </c>
      <c r="AC87" s="142">
        <v>300000000</v>
      </c>
      <c r="AD87" s="80" t="s">
        <v>53</v>
      </c>
      <c r="AE87" s="79" t="s">
        <v>49</v>
      </c>
      <c r="AF87" s="79"/>
      <c r="AG87" s="770" t="s">
        <v>896</v>
      </c>
      <c r="AH87" s="661"/>
      <c r="AI87" s="664"/>
      <c r="AJ87" s="79"/>
      <c r="AK87" s="79"/>
      <c r="AL87" s="79"/>
      <c r="AM87" s="667"/>
      <c r="AN87" s="80" t="s">
        <v>268</v>
      </c>
      <c r="AO87" s="76" t="s">
        <v>956</v>
      </c>
      <c r="AP87" s="651"/>
      <c r="AQ87" s="651"/>
      <c r="AR87" s="670"/>
      <c r="AS87" s="651"/>
      <c r="AT87" s="651"/>
      <c r="AU87" s="651"/>
      <c r="AV87" s="651"/>
      <c r="AW87" s="4"/>
      <c r="AX87" s="4"/>
      <c r="AY87" s="4"/>
      <c r="AZ87" s="4"/>
      <c r="BA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168" customFormat="1" ht="409.6">
      <c r="A88" s="76" t="s">
        <v>260</v>
      </c>
      <c r="B88" s="76" t="s">
        <v>201</v>
      </c>
      <c r="C88" s="77" t="s">
        <v>365</v>
      </c>
      <c r="D88" s="76" t="s">
        <v>219</v>
      </c>
      <c r="E88" s="76" t="s">
        <v>268</v>
      </c>
      <c r="F88" s="78">
        <v>2024130010135</v>
      </c>
      <c r="G88" s="76" t="s">
        <v>276</v>
      </c>
      <c r="H88" s="76" t="s">
        <v>289</v>
      </c>
      <c r="I88" s="76" t="s">
        <v>419</v>
      </c>
      <c r="J88" s="183">
        <v>5261</v>
      </c>
      <c r="K88" s="222">
        <v>1</v>
      </c>
      <c r="L88" s="80" t="s">
        <v>671</v>
      </c>
      <c r="M88" s="79"/>
      <c r="N88" s="80" t="s">
        <v>816</v>
      </c>
      <c r="O88" s="80">
        <v>15578</v>
      </c>
      <c r="P88" s="223">
        <v>15250</v>
      </c>
      <c r="Q88" s="183">
        <v>5261</v>
      </c>
      <c r="R88" s="757">
        <f t="shared" si="10"/>
        <v>0.34498360655737703</v>
      </c>
      <c r="S88" s="198">
        <v>45660</v>
      </c>
      <c r="T88" s="198">
        <v>46022</v>
      </c>
      <c r="U88" s="199">
        <f t="shared" si="7"/>
        <v>362</v>
      </c>
      <c r="V88" s="76">
        <v>15250</v>
      </c>
      <c r="W88" s="80" t="s">
        <v>355</v>
      </c>
      <c r="X88" s="79" t="s">
        <v>363</v>
      </c>
      <c r="Y88" s="76" t="s">
        <v>451</v>
      </c>
      <c r="Z88" s="76" t="s">
        <v>452</v>
      </c>
      <c r="AA88" s="81" t="s">
        <v>354</v>
      </c>
      <c r="AB88" s="141" t="s">
        <v>673</v>
      </c>
      <c r="AC88" s="142">
        <v>80000000</v>
      </c>
      <c r="AD88" s="80" t="s">
        <v>52</v>
      </c>
      <c r="AE88" s="79" t="s">
        <v>49</v>
      </c>
      <c r="AF88" s="79"/>
      <c r="AG88" s="770" t="s">
        <v>897</v>
      </c>
      <c r="AH88" s="661"/>
      <c r="AI88" s="664"/>
      <c r="AJ88" s="79"/>
      <c r="AK88" s="79"/>
      <c r="AL88" s="79"/>
      <c r="AM88" s="667"/>
      <c r="AN88" s="80" t="s">
        <v>268</v>
      </c>
      <c r="AO88" s="76" t="s">
        <v>956</v>
      </c>
      <c r="AP88" s="651"/>
      <c r="AQ88" s="651"/>
      <c r="AR88" s="670"/>
      <c r="AS88" s="651"/>
      <c r="AT88" s="651"/>
      <c r="AU88" s="651"/>
      <c r="AV88" s="651"/>
      <c r="AW88" s="4"/>
      <c r="AX88" s="4"/>
      <c r="AY88" s="4"/>
      <c r="AZ88" s="4"/>
      <c r="BA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168" customFormat="1" ht="409.6">
      <c r="A89" s="76" t="s">
        <v>260</v>
      </c>
      <c r="B89" s="76" t="s">
        <v>201</v>
      </c>
      <c r="C89" s="77" t="s">
        <v>365</v>
      </c>
      <c r="D89" s="76" t="s">
        <v>219</v>
      </c>
      <c r="E89" s="76" t="s">
        <v>268</v>
      </c>
      <c r="F89" s="78">
        <v>2024130010135</v>
      </c>
      <c r="G89" s="76" t="s">
        <v>276</v>
      </c>
      <c r="H89" s="76" t="s">
        <v>289</v>
      </c>
      <c r="I89" s="76" t="s">
        <v>419</v>
      </c>
      <c r="J89" s="183">
        <v>5261</v>
      </c>
      <c r="K89" s="222">
        <v>1</v>
      </c>
      <c r="L89" s="80" t="s">
        <v>305</v>
      </c>
      <c r="M89" s="79"/>
      <c r="N89" s="80" t="s">
        <v>817</v>
      </c>
      <c r="O89" s="80">
        <v>15578</v>
      </c>
      <c r="P89" s="223">
        <v>15250</v>
      </c>
      <c r="Q89" s="183">
        <v>5261</v>
      </c>
      <c r="R89" s="757">
        <f t="shared" si="10"/>
        <v>0.34498360655737703</v>
      </c>
      <c r="S89" s="198">
        <v>45660</v>
      </c>
      <c r="T89" s="198">
        <v>46022</v>
      </c>
      <c r="U89" s="199">
        <f t="shared" si="7"/>
        <v>362</v>
      </c>
      <c r="V89" s="76">
        <v>15250</v>
      </c>
      <c r="W89" s="80" t="s">
        <v>355</v>
      </c>
      <c r="X89" s="79" t="s">
        <v>363</v>
      </c>
      <c r="Y89" s="76" t="s">
        <v>453</v>
      </c>
      <c r="Z89" s="76" t="s">
        <v>454</v>
      </c>
      <c r="AA89" s="81" t="s">
        <v>354</v>
      </c>
      <c r="AB89" s="141" t="s">
        <v>596</v>
      </c>
      <c r="AC89" s="142">
        <v>170000000</v>
      </c>
      <c r="AD89" s="79" t="s">
        <v>55</v>
      </c>
      <c r="AE89" s="79" t="s">
        <v>49</v>
      </c>
      <c r="AF89" s="79"/>
      <c r="AG89" s="770" t="s">
        <v>898</v>
      </c>
      <c r="AH89" s="661"/>
      <c r="AI89" s="664"/>
      <c r="AJ89" s="79"/>
      <c r="AK89" s="79"/>
      <c r="AL89" s="79"/>
      <c r="AM89" s="667"/>
      <c r="AN89" s="80" t="s">
        <v>268</v>
      </c>
      <c r="AO89" s="76" t="s">
        <v>956</v>
      </c>
      <c r="AP89" s="651"/>
      <c r="AQ89" s="651"/>
      <c r="AR89" s="670"/>
      <c r="AS89" s="651"/>
      <c r="AT89" s="651"/>
      <c r="AU89" s="651"/>
      <c r="AV89" s="651"/>
      <c r="AW89" s="4"/>
      <c r="AX89" s="4"/>
      <c r="AY89" s="4"/>
      <c r="AZ89" s="4"/>
      <c r="BA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row>
    <row r="90" spans="1:119" s="168" customFormat="1" ht="409.6">
      <c r="A90" s="76" t="s">
        <v>260</v>
      </c>
      <c r="B90" s="76" t="s">
        <v>201</v>
      </c>
      <c r="C90" s="77" t="s">
        <v>365</v>
      </c>
      <c r="D90" s="76" t="s">
        <v>219</v>
      </c>
      <c r="E90" s="76" t="s">
        <v>268</v>
      </c>
      <c r="F90" s="78">
        <v>2024130010135</v>
      </c>
      <c r="G90" s="76" t="s">
        <v>276</v>
      </c>
      <c r="H90" s="76" t="s">
        <v>289</v>
      </c>
      <c r="I90" s="76" t="s">
        <v>419</v>
      </c>
      <c r="J90" s="183">
        <v>5261</v>
      </c>
      <c r="K90" s="222">
        <v>1</v>
      </c>
      <c r="L90" s="80" t="s">
        <v>305</v>
      </c>
      <c r="M90" s="79"/>
      <c r="N90" s="80" t="s">
        <v>817</v>
      </c>
      <c r="O90" s="80">
        <v>15578</v>
      </c>
      <c r="P90" s="223">
        <v>15250</v>
      </c>
      <c r="Q90" s="183">
        <v>5261</v>
      </c>
      <c r="R90" s="757">
        <f t="shared" si="10"/>
        <v>0.34498360655737703</v>
      </c>
      <c r="S90" s="198">
        <v>45660</v>
      </c>
      <c r="T90" s="198">
        <v>46022</v>
      </c>
      <c r="U90" s="199">
        <f t="shared" si="7"/>
        <v>362</v>
      </c>
      <c r="V90" s="76">
        <v>15250</v>
      </c>
      <c r="W90" s="80" t="s">
        <v>355</v>
      </c>
      <c r="X90" s="79" t="s">
        <v>363</v>
      </c>
      <c r="Y90" s="76" t="s">
        <v>455</v>
      </c>
      <c r="Z90" s="76" t="s">
        <v>456</v>
      </c>
      <c r="AA90" s="81" t="s">
        <v>354</v>
      </c>
      <c r="AB90" s="141" t="s">
        <v>674</v>
      </c>
      <c r="AC90" s="142">
        <v>480000000</v>
      </c>
      <c r="AD90" s="80" t="s">
        <v>53</v>
      </c>
      <c r="AE90" s="79" t="s">
        <v>49</v>
      </c>
      <c r="AF90" s="79"/>
      <c r="AG90" s="770"/>
      <c r="AH90" s="661"/>
      <c r="AI90" s="664"/>
      <c r="AJ90" s="79"/>
      <c r="AK90" s="79"/>
      <c r="AL90" s="79"/>
      <c r="AM90" s="667"/>
      <c r="AN90" s="80" t="s">
        <v>268</v>
      </c>
      <c r="AO90" s="76" t="s">
        <v>956</v>
      </c>
      <c r="AP90" s="651"/>
      <c r="AQ90" s="651"/>
      <c r="AR90" s="670"/>
      <c r="AS90" s="651"/>
      <c r="AT90" s="651"/>
      <c r="AU90" s="651"/>
      <c r="AV90" s="651"/>
      <c r="AW90" s="4"/>
      <c r="AX90" s="4"/>
      <c r="AY90" s="4"/>
      <c r="AZ90" s="4"/>
      <c r="BA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row>
    <row r="91" spans="1:119" s="168" customFormat="1" ht="409.6">
      <c r="A91" s="76" t="s">
        <v>260</v>
      </c>
      <c r="B91" s="76" t="s">
        <v>201</v>
      </c>
      <c r="C91" s="77" t="s">
        <v>365</v>
      </c>
      <c r="D91" s="76" t="s">
        <v>219</v>
      </c>
      <c r="E91" s="76" t="s">
        <v>268</v>
      </c>
      <c r="F91" s="78">
        <v>2024130010135</v>
      </c>
      <c r="G91" s="76" t="s">
        <v>276</v>
      </c>
      <c r="H91" s="76" t="s">
        <v>289</v>
      </c>
      <c r="I91" s="76" t="s">
        <v>419</v>
      </c>
      <c r="J91" s="183">
        <v>5261</v>
      </c>
      <c r="K91" s="222">
        <v>1</v>
      </c>
      <c r="L91" s="80" t="s">
        <v>306</v>
      </c>
      <c r="M91" s="79"/>
      <c r="N91" s="80" t="s">
        <v>817</v>
      </c>
      <c r="O91" s="80">
        <v>15578</v>
      </c>
      <c r="P91" s="223">
        <v>15250</v>
      </c>
      <c r="Q91" s="183">
        <v>5261</v>
      </c>
      <c r="R91" s="757">
        <f t="shared" si="10"/>
        <v>0.34498360655737703</v>
      </c>
      <c r="S91" s="198">
        <v>45660</v>
      </c>
      <c r="T91" s="198">
        <v>46022</v>
      </c>
      <c r="U91" s="199">
        <f t="shared" si="7"/>
        <v>362</v>
      </c>
      <c r="V91" s="76">
        <v>15250</v>
      </c>
      <c r="W91" s="80" t="s">
        <v>355</v>
      </c>
      <c r="X91" s="79" t="s">
        <v>363</v>
      </c>
      <c r="Y91" s="76" t="s">
        <v>457</v>
      </c>
      <c r="Z91" s="76" t="s">
        <v>458</v>
      </c>
      <c r="AA91" s="81" t="s">
        <v>354</v>
      </c>
      <c r="AB91" s="141" t="s">
        <v>596</v>
      </c>
      <c r="AC91" s="142">
        <v>170000000</v>
      </c>
      <c r="AD91" s="79" t="s">
        <v>55</v>
      </c>
      <c r="AE91" s="79" t="s">
        <v>49</v>
      </c>
      <c r="AF91" s="79"/>
      <c r="AG91" s="770" t="s">
        <v>899</v>
      </c>
      <c r="AH91" s="661"/>
      <c r="AI91" s="664"/>
      <c r="AJ91" s="79"/>
      <c r="AK91" s="79"/>
      <c r="AL91" s="79"/>
      <c r="AM91" s="667"/>
      <c r="AN91" s="80" t="s">
        <v>268</v>
      </c>
      <c r="AO91" s="76" t="s">
        <v>956</v>
      </c>
      <c r="AP91" s="651"/>
      <c r="AQ91" s="651"/>
      <c r="AR91" s="670"/>
      <c r="AS91" s="651"/>
      <c r="AT91" s="651"/>
      <c r="AU91" s="651"/>
      <c r="AV91" s="651"/>
      <c r="AW91" s="4"/>
      <c r="AX91" s="4"/>
      <c r="AY91" s="4"/>
      <c r="AZ91" s="4"/>
      <c r="BA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row>
    <row r="92" spans="1:119" s="168" customFormat="1" ht="409.6">
      <c r="A92" s="76" t="s">
        <v>260</v>
      </c>
      <c r="B92" s="76" t="s">
        <v>201</v>
      </c>
      <c r="C92" s="77" t="s">
        <v>365</v>
      </c>
      <c r="D92" s="76" t="s">
        <v>219</v>
      </c>
      <c r="E92" s="76" t="s">
        <v>268</v>
      </c>
      <c r="F92" s="78">
        <v>2024130010135</v>
      </c>
      <c r="G92" s="76" t="s">
        <v>276</v>
      </c>
      <c r="H92" s="76" t="s">
        <v>330</v>
      </c>
      <c r="I92" s="76" t="s">
        <v>419</v>
      </c>
      <c r="J92" s="183">
        <v>5261</v>
      </c>
      <c r="K92" s="222">
        <v>1</v>
      </c>
      <c r="L92" s="80" t="s">
        <v>306</v>
      </c>
      <c r="M92" s="79"/>
      <c r="N92" s="80" t="s">
        <v>817</v>
      </c>
      <c r="O92" s="80">
        <v>15578</v>
      </c>
      <c r="P92" s="223">
        <v>15250</v>
      </c>
      <c r="Q92" s="183">
        <v>5261</v>
      </c>
      <c r="R92" s="757">
        <f t="shared" si="10"/>
        <v>0.34498360655737703</v>
      </c>
      <c r="S92" s="198">
        <v>45660</v>
      </c>
      <c r="T92" s="198">
        <v>46022</v>
      </c>
      <c r="U92" s="199">
        <f t="shared" si="7"/>
        <v>362</v>
      </c>
      <c r="V92" s="76">
        <v>15250</v>
      </c>
      <c r="W92" s="80" t="s">
        <v>355</v>
      </c>
      <c r="X92" s="79" t="s">
        <v>363</v>
      </c>
      <c r="Y92" s="76" t="s">
        <v>459</v>
      </c>
      <c r="Z92" s="76" t="s">
        <v>460</v>
      </c>
      <c r="AA92" s="81" t="s">
        <v>354</v>
      </c>
      <c r="AB92" s="141" t="s">
        <v>675</v>
      </c>
      <c r="AC92" s="142">
        <v>540000000</v>
      </c>
      <c r="AD92" s="80" t="s">
        <v>53</v>
      </c>
      <c r="AE92" s="79" t="s">
        <v>49</v>
      </c>
      <c r="AF92" s="79"/>
      <c r="AG92" s="770"/>
      <c r="AH92" s="661"/>
      <c r="AI92" s="664"/>
      <c r="AJ92" s="79"/>
      <c r="AK92" s="79"/>
      <c r="AL92" s="79"/>
      <c r="AM92" s="667"/>
      <c r="AN92" s="80" t="s">
        <v>268</v>
      </c>
      <c r="AO92" s="76" t="s">
        <v>956</v>
      </c>
      <c r="AP92" s="651"/>
      <c r="AQ92" s="651"/>
      <c r="AR92" s="670"/>
      <c r="AS92" s="651"/>
      <c r="AT92" s="651"/>
      <c r="AU92" s="651"/>
      <c r="AV92" s="651"/>
      <c r="AW92" s="4"/>
      <c r="AX92" s="4"/>
      <c r="AY92" s="4"/>
      <c r="AZ92" s="4"/>
      <c r="BA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row>
    <row r="93" spans="1:119" s="168" customFormat="1" ht="409.6">
      <c r="A93" s="76" t="s">
        <v>260</v>
      </c>
      <c r="B93" s="76" t="s">
        <v>201</v>
      </c>
      <c r="C93" s="77" t="s">
        <v>365</v>
      </c>
      <c r="D93" s="76" t="s">
        <v>219</v>
      </c>
      <c r="E93" s="76" t="s">
        <v>268</v>
      </c>
      <c r="F93" s="78">
        <v>2024130010135</v>
      </c>
      <c r="G93" s="76" t="s">
        <v>276</v>
      </c>
      <c r="H93" s="76" t="s">
        <v>330</v>
      </c>
      <c r="I93" s="76" t="s">
        <v>419</v>
      </c>
      <c r="J93" s="183">
        <v>5261</v>
      </c>
      <c r="K93" s="222">
        <v>1</v>
      </c>
      <c r="L93" s="80" t="s">
        <v>304</v>
      </c>
      <c r="M93" s="79"/>
      <c r="N93" s="80" t="s">
        <v>817</v>
      </c>
      <c r="O93" s="80">
        <v>15578</v>
      </c>
      <c r="P93" s="223">
        <v>15250</v>
      </c>
      <c r="Q93" s="183">
        <v>5261</v>
      </c>
      <c r="R93" s="757">
        <f t="shared" si="10"/>
        <v>0.34498360655737703</v>
      </c>
      <c r="S93" s="198">
        <v>45660</v>
      </c>
      <c r="T93" s="198">
        <v>46022</v>
      </c>
      <c r="U93" s="199">
        <f t="shared" si="7"/>
        <v>362</v>
      </c>
      <c r="V93" s="76">
        <v>15250</v>
      </c>
      <c r="W93" s="80" t="s">
        <v>355</v>
      </c>
      <c r="X93" s="79" t="s">
        <v>363</v>
      </c>
      <c r="Y93" s="76" t="s">
        <v>428</v>
      </c>
      <c r="Z93" s="76" t="s">
        <v>429</v>
      </c>
      <c r="AA93" s="81" t="s">
        <v>354</v>
      </c>
      <c r="AB93" s="141" t="s">
        <v>596</v>
      </c>
      <c r="AC93" s="142">
        <v>180000000</v>
      </c>
      <c r="AD93" s="79" t="s">
        <v>55</v>
      </c>
      <c r="AE93" s="79" t="s">
        <v>49</v>
      </c>
      <c r="AF93" s="79"/>
      <c r="AG93" s="770" t="s">
        <v>873</v>
      </c>
      <c r="AH93" s="661"/>
      <c r="AI93" s="664"/>
      <c r="AJ93" s="79"/>
      <c r="AK93" s="79"/>
      <c r="AL93" s="79"/>
      <c r="AM93" s="667"/>
      <c r="AN93" s="80" t="s">
        <v>268</v>
      </c>
      <c r="AO93" s="76" t="s">
        <v>956</v>
      </c>
      <c r="AP93" s="651"/>
      <c r="AQ93" s="651"/>
      <c r="AR93" s="670"/>
      <c r="AS93" s="651"/>
      <c r="AT93" s="651"/>
      <c r="AU93" s="651"/>
      <c r="AV93" s="651"/>
      <c r="AW93" s="4"/>
      <c r="AX93" s="4"/>
      <c r="AY93" s="4"/>
      <c r="AZ93" s="4"/>
      <c r="BA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row>
    <row r="94" spans="1:119" s="168" customFormat="1" ht="409.6">
      <c r="A94" s="76" t="s">
        <v>260</v>
      </c>
      <c r="B94" s="76" t="s">
        <v>201</v>
      </c>
      <c r="C94" s="77" t="s">
        <v>365</v>
      </c>
      <c r="D94" s="76" t="s">
        <v>219</v>
      </c>
      <c r="E94" s="76" t="s">
        <v>268</v>
      </c>
      <c r="F94" s="78">
        <v>2024130010135</v>
      </c>
      <c r="G94" s="76" t="s">
        <v>276</v>
      </c>
      <c r="H94" s="76" t="s">
        <v>330</v>
      </c>
      <c r="I94" s="76" t="s">
        <v>419</v>
      </c>
      <c r="J94" s="183">
        <v>5261</v>
      </c>
      <c r="K94" s="222">
        <v>1</v>
      </c>
      <c r="L94" s="80" t="s">
        <v>304</v>
      </c>
      <c r="M94" s="79"/>
      <c r="N94" s="80" t="s">
        <v>817</v>
      </c>
      <c r="O94" s="80">
        <v>15578</v>
      </c>
      <c r="P94" s="223">
        <v>15250</v>
      </c>
      <c r="Q94" s="183">
        <v>5261</v>
      </c>
      <c r="R94" s="757">
        <f t="shared" si="10"/>
        <v>0.34498360655737703</v>
      </c>
      <c r="S94" s="198">
        <v>45660</v>
      </c>
      <c r="T94" s="198">
        <v>46022</v>
      </c>
      <c r="U94" s="199">
        <f t="shared" si="7"/>
        <v>362</v>
      </c>
      <c r="V94" s="76">
        <v>15250</v>
      </c>
      <c r="W94" s="80" t="s">
        <v>355</v>
      </c>
      <c r="X94" s="79" t="s">
        <v>363</v>
      </c>
      <c r="Y94" s="76" t="s">
        <v>428</v>
      </c>
      <c r="Z94" s="76" t="s">
        <v>429</v>
      </c>
      <c r="AA94" s="81" t="s">
        <v>354</v>
      </c>
      <c r="AB94" s="141" t="s">
        <v>676</v>
      </c>
      <c r="AC94" s="142">
        <v>1400000000</v>
      </c>
      <c r="AD94" s="80" t="s">
        <v>53</v>
      </c>
      <c r="AE94" s="79" t="s">
        <v>49</v>
      </c>
      <c r="AF94" s="79"/>
      <c r="AG94" s="770"/>
      <c r="AH94" s="661"/>
      <c r="AI94" s="664"/>
      <c r="AJ94" s="79"/>
      <c r="AK94" s="79"/>
      <c r="AL94" s="79"/>
      <c r="AM94" s="667"/>
      <c r="AN94" s="80" t="s">
        <v>268</v>
      </c>
      <c r="AO94" s="76" t="s">
        <v>956</v>
      </c>
      <c r="AP94" s="651"/>
      <c r="AQ94" s="651"/>
      <c r="AR94" s="670"/>
      <c r="AS94" s="651"/>
      <c r="AT94" s="651"/>
      <c r="AU94" s="651"/>
      <c r="AV94" s="651"/>
      <c r="AW94" s="4"/>
      <c r="AX94" s="4"/>
      <c r="AY94" s="4"/>
      <c r="AZ94" s="4"/>
      <c r="BA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row>
    <row r="95" spans="1:119" s="168" customFormat="1" ht="409.6">
      <c r="A95" s="76" t="s">
        <v>260</v>
      </c>
      <c r="B95" s="76" t="s">
        <v>201</v>
      </c>
      <c r="C95" s="77" t="s">
        <v>365</v>
      </c>
      <c r="D95" s="76" t="s">
        <v>219</v>
      </c>
      <c r="E95" s="76" t="s">
        <v>268</v>
      </c>
      <c r="F95" s="78">
        <v>2024130010135</v>
      </c>
      <c r="G95" s="76" t="s">
        <v>276</v>
      </c>
      <c r="H95" s="76" t="s">
        <v>330</v>
      </c>
      <c r="I95" s="76" t="s">
        <v>419</v>
      </c>
      <c r="J95" s="183">
        <v>5261</v>
      </c>
      <c r="K95" s="222">
        <v>1</v>
      </c>
      <c r="L95" s="80" t="s">
        <v>331</v>
      </c>
      <c r="M95" s="79"/>
      <c r="N95" s="80" t="s">
        <v>818</v>
      </c>
      <c r="O95" s="80">
        <v>15578</v>
      </c>
      <c r="P95" s="223">
        <v>15250</v>
      </c>
      <c r="Q95" s="183">
        <v>5261</v>
      </c>
      <c r="R95" s="757">
        <f t="shared" si="10"/>
        <v>0.34498360655737703</v>
      </c>
      <c r="S95" s="198">
        <v>45660</v>
      </c>
      <c r="T95" s="198">
        <v>46022</v>
      </c>
      <c r="U95" s="199">
        <f t="shared" si="7"/>
        <v>362</v>
      </c>
      <c r="V95" s="76">
        <v>15250</v>
      </c>
      <c r="W95" s="80" t="s">
        <v>355</v>
      </c>
      <c r="X95" s="79" t="s">
        <v>363</v>
      </c>
      <c r="Y95" s="76" t="s">
        <v>428</v>
      </c>
      <c r="Z95" s="76" t="s">
        <v>429</v>
      </c>
      <c r="AA95" s="81" t="s">
        <v>354</v>
      </c>
      <c r="AB95" s="141" t="s">
        <v>596</v>
      </c>
      <c r="AC95" s="142">
        <v>17092532</v>
      </c>
      <c r="AD95" s="79" t="s">
        <v>55</v>
      </c>
      <c r="AE95" s="79" t="s">
        <v>49</v>
      </c>
      <c r="AF95" s="79"/>
      <c r="AG95" s="770" t="s">
        <v>884</v>
      </c>
      <c r="AH95" s="661"/>
      <c r="AI95" s="664"/>
      <c r="AJ95" s="79"/>
      <c r="AK95" s="79"/>
      <c r="AL95" s="79"/>
      <c r="AM95" s="667"/>
      <c r="AN95" s="80" t="s">
        <v>268</v>
      </c>
      <c r="AO95" s="76" t="s">
        <v>956</v>
      </c>
      <c r="AP95" s="651"/>
      <c r="AQ95" s="651"/>
      <c r="AR95" s="670"/>
      <c r="AS95" s="651"/>
      <c r="AT95" s="651"/>
      <c r="AU95" s="651"/>
      <c r="AV95" s="651"/>
      <c r="AW95" s="4"/>
      <c r="AX95" s="4"/>
      <c r="AY95" s="4"/>
      <c r="AZ95" s="4"/>
      <c r="BA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row>
    <row r="96" spans="1:119" s="168" customFormat="1" ht="409.6">
      <c r="A96" s="76" t="s">
        <v>260</v>
      </c>
      <c r="B96" s="76" t="s">
        <v>201</v>
      </c>
      <c r="C96" s="77" t="s">
        <v>365</v>
      </c>
      <c r="D96" s="76" t="s">
        <v>219</v>
      </c>
      <c r="E96" s="76" t="s">
        <v>268</v>
      </c>
      <c r="F96" s="78">
        <v>2024130010135</v>
      </c>
      <c r="G96" s="76" t="s">
        <v>276</v>
      </c>
      <c r="H96" s="76" t="s">
        <v>330</v>
      </c>
      <c r="I96" s="76" t="s">
        <v>419</v>
      </c>
      <c r="J96" s="183">
        <v>5261</v>
      </c>
      <c r="K96" s="222">
        <v>1</v>
      </c>
      <c r="L96" s="80" t="s">
        <v>331</v>
      </c>
      <c r="M96" s="79"/>
      <c r="N96" s="80" t="s">
        <v>818</v>
      </c>
      <c r="O96" s="80">
        <v>15578</v>
      </c>
      <c r="P96" s="223">
        <v>15250</v>
      </c>
      <c r="Q96" s="183">
        <v>5261</v>
      </c>
      <c r="R96" s="757">
        <f t="shared" si="10"/>
        <v>0.34498360655737703</v>
      </c>
      <c r="S96" s="198">
        <v>45660</v>
      </c>
      <c r="T96" s="198">
        <v>46022</v>
      </c>
      <c r="U96" s="199">
        <f t="shared" si="7"/>
        <v>362</v>
      </c>
      <c r="V96" s="76">
        <v>15250</v>
      </c>
      <c r="W96" s="80" t="s">
        <v>355</v>
      </c>
      <c r="X96" s="79" t="s">
        <v>363</v>
      </c>
      <c r="Y96" s="76" t="s">
        <v>428</v>
      </c>
      <c r="Z96" s="76" t="s">
        <v>429</v>
      </c>
      <c r="AA96" s="81" t="s">
        <v>354</v>
      </c>
      <c r="AB96" s="141" t="s">
        <v>670</v>
      </c>
      <c r="AC96" s="142">
        <v>400000000</v>
      </c>
      <c r="AD96" s="80" t="s">
        <v>53</v>
      </c>
      <c r="AE96" s="79" t="s">
        <v>49</v>
      </c>
      <c r="AF96" s="79"/>
      <c r="AG96" s="770" t="s">
        <v>900</v>
      </c>
      <c r="AH96" s="661"/>
      <c r="AI96" s="664"/>
      <c r="AJ96" s="79"/>
      <c r="AK96" s="79"/>
      <c r="AL96" s="79"/>
      <c r="AM96" s="667"/>
      <c r="AN96" s="80" t="s">
        <v>268</v>
      </c>
      <c r="AO96" s="76" t="s">
        <v>956</v>
      </c>
      <c r="AP96" s="651"/>
      <c r="AQ96" s="651"/>
      <c r="AR96" s="670"/>
      <c r="AS96" s="651"/>
      <c r="AT96" s="651"/>
      <c r="AU96" s="651"/>
      <c r="AV96" s="651"/>
      <c r="AW96" s="4"/>
      <c r="AX96" s="4"/>
      <c r="AY96" s="4"/>
      <c r="AZ96" s="4"/>
      <c r="BA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row>
    <row r="97" spans="1:119" s="168" customFormat="1" ht="409.6">
      <c r="A97" s="76" t="s">
        <v>260</v>
      </c>
      <c r="B97" s="76" t="s">
        <v>201</v>
      </c>
      <c r="C97" s="77" t="s">
        <v>365</v>
      </c>
      <c r="D97" s="76" t="s">
        <v>219</v>
      </c>
      <c r="E97" s="76" t="s">
        <v>268</v>
      </c>
      <c r="F97" s="78">
        <v>2024130010135</v>
      </c>
      <c r="G97" s="76" t="s">
        <v>276</v>
      </c>
      <c r="H97" s="76" t="s">
        <v>330</v>
      </c>
      <c r="I97" s="76" t="s">
        <v>419</v>
      </c>
      <c r="J97" s="183">
        <v>5261</v>
      </c>
      <c r="K97" s="222">
        <v>1</v>
      </c>
      <c r="L97" s="80" t="s">
        <v>299</v>
      </c>
      <c r="M97" s="79"/>
      <c r="N97" s="80" t="s">
        <v>666</v>
      </c>
      <c r="O97" s="80">
        <v>42</v>
      </c>
      <c r="P97" s="223">
        <v>50</v>
      </c>
      <c r="Q97" s="183">
        <v>25</v>
      </c>
      <c r="R97" s="757">
        <f t="shared" si="10"/>
        <v>0.5</v>
      </c>
      <c r="S97" s="198">
        <v>45660</v>
      </c>
      <c r="T97" s="198">
        <v>46022</v>
      </c>
      <c r="U97" s="199">
        <f t="shared" si="7"/>
        <v>362</v>
      </c>
      <c r="V97" s="76">
        <v>15250</v>
      </c>
      <c r="W97" s="80" t="s">
        <v>355</v>
      </c>
      <c r="X97" s="79" t="s">
        <v>363</v>
      </c>
      <c r="Y97" s="76" t="s">
        <v>428</v>
      </c>
      <c r="Z97" s="76" t="s">
        <v>429</v>
      </c>
      <c r="AA97" s="81" t="s">
        <v>354</v>
      </c>
      <c r="AB97" s="141" t="s">
        <v>669</v>
      </c>
      <c r="AC97" s="142">
        <v>100000000</v>
      </c>
      <c r="AD97" s="80" t="s">
        <v>52</v>
      </c>
      <c r="AE97" s="79" t="s">
        <v>49</v>
      </c>
      <c r="AF97" s="79"/>
      <c r="AG97" s="79"/>
      <c r="AH97" s="662"/>
      <c r="AI97" s="665"/>
      <c r="AJ97" s="79"/>
      <c r="AK97" s="79"/>
      <c r="AL97" s="79"/>
      <c r="AM97" s="668"/>
      <c r="AN97" s="80" t="s">
        <v>268</v>
      </c>
      <c r="AO97" s="76" t="s">
        <v>956</v>
      </c>
      <c r="AP97" s="652"/>
      <c r="AQ97" s="652"/>
      <c r="AR97" s="671"/>
      <c r="AS97" s="652"/>
      <c r="AT97" s="652"/>
      <c r="AU97" s="652"/>
      <c r="AV97" s="652"/>
      <c r="AW97" s="4"/>
      <c r="AX97" s="4"/>
      <c r="AY97" s="4"/>
      <c r="AZ97" s="4"/>
      <c r="BA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row>
    <row r="98" spans="1:119" s="168" customFormat="1" ht="72" customHeight="1">
      <c r="A98" s="76"/>
      <c r="B98" s="76"/>
      <c r="C98" s="77"/>
      <c r="D98" s="76"/>
      <c r="E98" s="586" t="s">
        <v>783</v>
      </c>
      <c r="F98" s="587"/>
      <c r="G98" s="587"/>
      <c r="H98" s="587"/>
      <c r="I98" s="587"/>
      <c r="J98" s="587"/>
      <c r="K98" s="587"/>
      <c r="L98" s="587"/>
      <c r="M98" s="587"/>
      <c r="N98" s="587"/>
      <c r="O98" s="587"/>
      <c r="P98" s="587"/>
      <c r="Q98" s="588"/>
      <c r="R98" s="47"/>
      <c r="S98" s="198"/>
      <c r="T98" s="198"/>
      <c r="U98" s="199"/>
      <c r="V98" s="76"/>
      <c r="W98" s="80"/>
      <c r="X98" s="79"/>
      <c r="Y98" s="76"/>
      <c r="Z98" s="76"/>
      <c r="AA98" s="81"/>
      <c r="AB98" s="141"/>
      <c r="AC98" s="142"/>
      <c r="AD98" s="80"/>
      <c r="AE98" s="79"/>
      <c r="AF98" s="79"/>
      <c r="AG98" s="79"/>
      <c r="AH98" s="412"/>
      <c r="AI98" s="413"/>
      <c r="AJ98" s="79"/>
      <c r="AK98" s="79"/>
      <c r="AL98" s="79"/>
      <c r="AM98" s="414"/>
      <c r="AN98" s="80"/>
      <c r="AO98" s="337" t="s">
        <v>778</v>
      </c>
      <c r="AP98" s="408">
        <f>SUM(AP86)</f>
        <v>4193305880.3099999</v>
      </c>
      <c r="AQ98" s="408">
        <f t="shared" ref="AQ98:AT98" si="11">SUM(AQ86)</f>
        <v>3436432000</v>
      </c>
      <c r="AR98" s="357">
        <f t="shared" si="11"/>
        <v>0.81950425227409207</v>
      </c>
      <c r="AS98" s="408"/>
      <c r="AT98" s="408"/>
      <c r="AU98" s="358"/>
      <c r="AV98" s="358"/>
      <c r="AW98" s="4"/>
      <c r="AX98" s="4"/>
      <c r="AY98" s="4"/>
      <c r="AZ98" s="4"/>
      <c r="BA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row>
    <row r="99" spans="1:119" s="169" customFormat="1" ht="409.6">
      <c r="A99" s="82" t="s">
        <v>262</v>
      </c>
      <c r="B99" s="82" t="s">
        <v>202</v>
      </c>
      <c r="C99" s="83" t="s">
        <v>366</v>
      </c>
      <c r="D99" s="82" t="s">
        <v>220</v>
      </c>
      <c r="E99" s="88" t="s">
        <v>269</v>
      </c>
      <c r="F99" s="84">
        <v>2024130010129</v>
      </c>
      <c r="G99" s="82" t="s">
        <v>277</v>
      </c>
      <c r="H99" s="82" t="s">
        <v>308</v>
      </c>
      <c r="I99" s="82" t="s">
        <v>420</v>
      </c>
      <c r="J99" s="195">
        <v>34493</v>
      </c>
      <c r="K99" s="222">
        <v>0.55000000000000004</v>
      </c>
      <c r="L99" s="85" t="s">
        <v>309</v>
      </c>
      <c r="M99" s="85"/>
      <c r="N99" s="85" t="s">
        <v>819</v>
      </c>
      <c r="O99" s="85">
        <v>57272</v>
      </c>
      <c r="P99" s="223">
        <v>47300</v>
      </c>
      <c r="Q99" s="195">
        <v>34493</v>
      </c>
      <c r="R99" s="758">
        <f t="shared" ref="R99:R114" si="12">+Q99/P99</f>
        <v>0.72923890063424945</v>
      </c>
      <c r="S99" s="198">
        <v>45660</v>
      </c>
      <c r="T99" s="198">
        <v>46022</v>
      </c>
      <c r="U99" s="199">
        <f t="shared" si="7"/>
        <v>362</v>
      </c>
      <c r="V99" s="195">
        <v>47300</v>
      </c>
      <c r="W99" s="85" t="s">
        <v>355</v>
      </c>
      <c r="X99" s="86" t="s">
        <v>371</v>
      </c>
      <c r="Y99" s="82" t="s">
        <v>430</v>
      </c>
      <c r="Z99" s="82" t="s">
        <v>431</v>
      </c>
      <c r="AA99" s="87" t="s">
        <v>354</v>
      </c>
      <c r="AB99" s="116" t="s">
        <v>599</v>
      </c>
      <c r="AC99" s="88">
        <v>49140000</v>
      </c>
      <c r="AD99" s="86" t="s">
        <v>55</v>
      </c>
      <c r="AE99" s="86" t="s">
        <v>49</v>
      </c>
      <c r="AF99" s="86"/>
      <c r="AG99" s="771" t="s">
        <v>901</v>
      </c>
      <c r="AH99" s="654">
        <v>2103471540</v>
      </c>
      <c r="AI99" s="656"/>
      <c r="AJ99" s="86"/>
      <c r="AK99" s="86"/>
      <c r="AL99" s="86"/>
      <c r="AM99" s="658" t="s">
        <v>653</v>
      </c>
      <c r="AN99" s="85" t="s">
        <v>269</v>
      </c>
      <c r="AO99" s="82" t="s">
        <v>955</v>
      </c>
      <c r="AP99" s="647">
        <v>2572740623</v>
      </c>
      <c r="AQ99" s="647">
        <v>2085125578</v>
      </c>
      <c r="AR99" s="645">
        <f>AQ99/AP99</f>
        <v>0.81046863386041379</v>
      </c>
      <c r="AS99" s="647"/>
      <c r="AT99" s="647"/>
      <c r="AU99" s="649"/>
      <c r="AV99" s="649"/>
      <c r="AW99" s="4"/>
      <c r="AX99" s="4"/>
      <c r="AY99" s="4"/>
      <c r="AZ99" s="4"/>
      <c r="BA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row>
    <row r="100" spans="1:119" s="169" customFormat="1" ht="409.6">
      <c r="A100" s="82" t="s">
        <v>262</v>
      </c>
      <c r="B100" s="82" t="s">
        <v>202</v>
      </c>
      <c r="C100" s="83" t="s">
        <v>366</v>
      </c>
      <c r="D100" s="82" t="s">
        <v>220</v>
      </c>
      <c r="E100" s="88" t="s">
        <v>269</v>
      </c>
      <c r="F100" s="84">
        <v>2024130010129</v>
      </c>
      <c r="G100" s="82" t="s">
        <v>277</v>
      </c>
      <c r="H100" s="82" t="s">
        <v>308</v>
      </c>
      <c r="I100" s="82" t="s">
        <v>420</v>
      </c>
      <c r="J100" s="195">
        <v>34493</v>
      </c>
      <c r="K100" s="222">
        <v>0.55000000000000004</v>
      </c>
      <c r="L100" s="85" t="s">
        <v>309</v>
      </c>
      <c r="M100" s="85"/>
      <c r="N100" s="85" t="s">
        <v>819</v>
      </c>
      <c r="O100" s="85">
        <v>57272</v>
      </c>
      <c r="P100" s="223">
        <v>47300</v>
      </c>
      <c r="Q100" s="195">
        <v>34493</v>
      </c>
      <c r="R100" s="758">
        <f t="shared" si="12"/>
        <v>0.72923890063424945</v>
      </c>
      <c r="S100" s="198">
        <v>45660</v>
      </c>
      <c r="T100" s="198">
        <v>46022</v>
      </c>
      <c r="U100" s="199">
        <f t="shared" si="7"/>
        <v>362</v>
      </c>
      <c r="V100" s="195">
        <v>47300</v>
      </c>
      <c r="W100" s="85" t="s">
        <v>355</v>
      </c>
      <c r="X100" s="86" t="s">
        <v>371</v>
      </c>
      <c r="Y100" s="82" t="s">
        <v>432</v>
      </c>
      <c r="Z100" s="82" t="s">
        <v>433</v>
      </c>
      <c r="AA100" s="87" t="s">
        <v>354</v>
      </c>
      <c r="AB100" s="116" t="s">
        <v>700</v>
      </c>
      <c r="AC100" s="88">
        <v>33509575</v>
      </c>
      <c r="AD100" s="85" t="s">
        <v>56</v>
      </c>
      <c r="AE100" s="86" t="s">
        <v>49</v>
      </c>
      <c r="AF100" s="86"/>
      <c r="AG100" s="771" t="s">
        <v>902</v>
      </c>
      <c r="AH100" s="655"/>
      <c r="AI100" s="657"/>
      <c r="AJ100" s="86"/>
      <c r="AK100" s="86"/>
      <c r="AL100" s="86"/>
      <c r="AM100" s="659"/>
      <c r="AN100" s="85" t="s">
        <v>269</v>
      </c>
      <c r="AO100" s="82" t="s">
        <v>955</v>
      </c>
      <c r="AP100" s="648"/>
      <c r="AQ100" s="648"/>
      <c r="AR100" s="646"/>
      <c r="AS100" s="648"/>
      <c r="AT100" s="648"/>
      <c r="AU100" s="648"/>
      <c r="AV100" s="648"/>
      <c r="AW100" s="4"/>
      <c r="AX100" s="4"/>
      <c r="AY100" s="4"/>
      <c r="AZ100" s="4"/>
      <c r="BA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row>
    <row r="101" spans="1:119" s="169" customFormat="1" ht="409.6">
      <c r="A101" s="82" t="s">
        <v>262</v>
      </c>
      <c r="B101" s="82" t="s">
        <v>202</v>
      </c>
      <c r="C101" s="83" t="s">
        <v>366</v>
      </c>
      <c r="D101" s="82" t="s">
        <v>220</v>
      </c>
      <c r="E101" s="88" t="s">
        <v>269</v>
      </c>
      <c r="F101" s="84">
        <v>2024130010129</v>
      </c>
      <c r="G101" s="82" t="s">
        <v>277</v>
      </c>
      <c r="H101" s="116" t="s">
        <v>308</v>
      </c>
      <c r="I101" s="82" t="s">
        <v>420</v>
      </c>
      <c r="J101" s="195">
        <v>34493</v>
      </c>
      <c r="K101" s="222">
        <v>0.55000000000000004</v>
      </c>
      <c r="L101" s="85" t="s">
        <v>310</v>
      </c>
      <c r="M101" s="85"/>
      <c r="N101" s="85" t="s">
        <v>666</v>
      </c>
      <c r="O101" s="85">
        <v>2</v>
      </c>
      <c r="P101" s="223">
        <v>10</v>
      </c>
      <c r="Q101" s="195">
        <v>5</v>
      </c>
      <c r="R101" s="758">
        <f t="shared" si="12"/>
        <v>0.5</v>
      </c>
      <c r="S101" s="198">
        <v>45660</v>
      </c>
      <c r="T101" s="198">
        <v>46022</v>
      </c>
      <c r="U101" s="199">
        <f t="shared" si="7"/>
        <v>362</v>
      </c>
      <c r="V101" s="195">
        <v>47300</v>
      </c>
      <c r="W101" s="85" t="s">
        <v>355</v>
      </c>
      <c r="X101" s="86" t="s">
        <v>371</v>
      </c>
      <c r="Y101" s="82" t="s">
        <v>450</v>
      </c>
      <c r="Z101" s="82" t="s">
        <v>439</v>
      </c>
      <c r="AA101" s="87" t="s">
        <v>354</v>
      </c>
      <c r="AB101" s="116" t="s">
        <v>599</v>
      </c>
      <c r="AC101" s="88">
        <v>51912000</v>
      </c>
      <c r="AD101" s="86" t="s">
        <v>55</v>
      </c>
      <c r="AE101" s="86" t="s">
        <v>49</v>
      </c>
      <c r="AF101" s="86"/>
      <c r="AG101" s="771" t="s">
        <v>903</v>
      </c>
      <c r="AH101" s="655"/>
      <c r="AI101" s="657"/>
      <c r="AJ101" s="86"/>
      <c r="AK101" s="86"/>
      <c r="AL101" s="86"/>
      <c r="AM101" s="659"/>
      <c r="AN101" s="85" t="s">
        <v>269</v>
      </c>
      <c r="AO101" s="82" t="s">
        <v>955</v>
      </c>
      <c r="AP101" s="648"/>
      <c r="AQ101" s="648"/>
      <c r="AR101" s="646"/>
      <c r="AS101" s="648"/>
      <c r="AT101" s="648"/>
      <c r="AU101" s="648"/>
      <c r="AV101" s="648"/>
      <c r="AW101" s="4"/>
      <c r="AX101" s="4"/>
      <c r="AY101" s="4"/>
      <c r="AZ101" s="4"/>
      <c r="BA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row>
    <row r="102" spans="1:119" s="169" customFormat="1" ht="409.6">
      <c r="A102" s="82" t="s">
        <v>262</v>
      </c>
      <c r="B102" s="82" t="s">
        <v>202</v>
      </c>
      <c r="C102" s="83" t="s">
        <v>366</v>
      </c>
      <c r="D102" s="82" t="s">
        <v>220</v>
      </c>
      <c r="E102" s="88" t="s">
        <v>269</v>
      </c>
      <c r="F102" s="84">
        <v>2024130010129</v>
      </c>
      <c r="G102" s="82" t="s">
        <v>277</v>
      </c>
      <c r="H102" s="82" t="s">
        <v>308</v>
      </c>
      <c r="I102" s="82" t="s">
        <v>420</v>
      </c>
      <c r="J102" s="195">
        <v>34493</v>
      </c>
      <c r="K102" s="222">
        <v>0.55000000000000004</v>
      </c>
      <c r="L102" s="85" t="s">
        <v>310</v>
      </c>
      <c r="M102" s="85"/>
      <c r="N102" s="85" t="s">
        <v>666</v>
      </c>
      <c r="O102" s="85">
        <v>2</v>
      </c>
      <c r="P102" s="223">
        <v>10</v>
      </c>
      <c r="Q102" s="195">
        <v>5</v>
      </c>
      <c r="R102" s="758">
        <f t="shared" si="12"/>
        <v>0.5</v>
      </c>
      <c r="S102" s="198">
        <v>45660</v>
      </c>
      <c r="T102" s="198">
        <v>46022</v>
      </c>
      <c r="U102" s="199">
        <f t="shared" si="7"/>
        <v>362</v>
      </c>
      <c r="V102" s="195">
        <v>47300</v>
      </c>
      <c r="W102" s="85" t="s">
        <v>355</v>
      </c>
      <c r="X102" s="86" t="s">
        <v>371</v>
      </c>
      <c r="Y102" s="82" t="s">
        <v>432</v>
      </c>
      <c r="Z102" s="82" t="s">
        <v>433</v>
      </c>
      <c r="AA102" s="87" t="s">
        <v>354</v>
      </c>
      <c r="AB102" s="116" t="s">
        <v>669</v>
      </c>
      <c r="AC102" s="88">
        <v>100000000</v>
      </c>
      <c r="AD102" s="85" t="s">
        <v>52</v>
      </c>
      <c r="AE102" s="86" t="s">
        <v>49</v>
      </c>
      <c r="AF102" s="86"/>
      <c r="AG102" s="86"/>
      <c r="AH102" s="655"/>
      <c r="AI102" s="657"/>
      <c r="AJ102" s="86"/>
      <c r="AK102" s="86"/>
      <c r="AL102" s="86"/>
      <c r="AM102" s="659"/>
      <c r="AN102" s="85" t="s">
        <v>269</v>
      </c>
      <c r="AO102" s="82" t="s">
        <v>955</v>
      </c>
      <c r="AP102" s="648"/>
      <c r="AQ102" s="648"/>
      <c r="AR102" s="646"/>
      <c r="AS102" s="648"/>
      <c r="AT102" s="648"/>
      <c r="AU102" s="648"/>
      <c r="AV102" s="648"/>
      <c r="AW102" s="4"/>
      <c r="AX102" s="4"/>
      <c r="AY102" s="4"/>
      <c r="AZ102" s="4"/>
      <c r="BA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row>
    <row r="103" spans="1:119" s="169" customFormat="1" ht="409.6">
      <c r="A103" s="82" t="s">
        <v>262</v>
      </c>
      <c r="B103" s="82" t="s">
        <v>202</v>
      </c>
      <c r="C103" s="83" t="s">
        <v>366</v>
      </c>
      <c r="D103" s="82" t="s">
        <v>220</v>
      </c>
      <c r="E103" s="88" t="s">
        <v>269</v>
      </c>
      <c r="F103" s="84">
        <v>2024130010129</v>
      </c>
      <c r="G103" s="82" t="s">
        <v>277</v>
      </c>
      <c r="H103" s="82" t="s">
        <v>290</v>
      </c>
      <c r="I103" s="82" t="s">
        <v>420</v>
      </c>
      <c r="J103" s="195">
        <v>34493</v>
      </c>
      <c r="K103" s="222">
        <v>0.55000000000000004</v>
      </c>
      <c r="L103" s="85" t="s">
        <v>315</v>
      </c>
      <c r="M103" s="85"/>
      <c r="N103" s="85" t="s">
        <v>820</v>
      </c>
      <c r="O103" s="85">
        <v>57272</v>
      </c>
      <c r="P103" s="223">
        <v>47300</v>
      </c>
      <c r="Q103" s="195">
        <v>34493</v>
      </c>
      <c r="R103" s="758">
        <f t="shared" si="12"/>
        <v>0.72923890063424945</v>
      </c>
      <c r="S103" s="198">
        <v>45660</v>
      </c>
      <c r="T103" s="198">
        <v>46022</v>
      </c>
      <c r="U103" s="199">
        <f t="shared" si="7"/>
        <v>362</v>
      </c>
      <c r="V103" s="195">
        <v>47300</v>
      </c>
      <c r="W103" s="85" t="s">
        <v>355</v>
      </c>
      <c r="X103" s="86" t="s">
        <v>371</v>
      </c>
      <c r="Y103" s="82" t="s">
        <v>434</v>
      </c>
      <c r="Z103" s="82" t="s">
        <v>435</v>
      </c>
      <c r="AA103" s="87" t="s">
        <v>354</v>
      </c>
      <c r="AB103" s="116" t="s">
        <v>599</v>
      </c>
      <c r="AC103" s="88">
        <v>316512000</v>
      </c>
      <c r="AD103" s="86"/>
      <c r="AE103" s="116" t="s">
        <v>684</v>
      </c>
      <c r="AF103" s="86"/>
      <c r="AG103" s="771" t="s">
        <v>904</v>
      </c>
      <c r="AH103" s="655"/>
      <c r="AI103" s="657"/>
      <c r="AJ103" s="86"/>
      <c r="AK103" s="86"/>
      <c r="AL103" s="86"/>
      <c r="AM103" s="659"/>
      <c r="AN103" s="85" t="s">
        <v>269</v>
      </c>
      <c r="AO103" s="82" t="s">
        <v>955</v>
      </c>
      <c r="AP103" s="648"/>
      <c r="AQ103" s="648"/>
      <c r="AR103" s="646"/>
      <c r="AS103" s="648"/>
      <c r="AT103" s="648"/>
      <c r="AU103" s="648"/>
      <c r="AV103" s="648"/>
      <c r="AW103" s="4"/>
      <c r="AX103" s="4"/>
      <c r="AY103" s="4"/>
      <c r="AZ103" s="4"/>
      <c r="BA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row>
    <row r="104" spans="1:119" s="169" customFormat="1" ht="409.6">
      <c r="A104" s="82" t="s">
        <v>262</v>
      </c>
      <c r="B104" s="82" t="s">
        <v>202</v>
      </c>
      <c r="C104" s="83" t="s">
        <v>366</v>
      </c>
      <c r="D104" s="82" t="s">
        <v>220</v>
      </c>
      <c r="E104" s="88" t="s">
        <v>269</v>
      </c>
      <c r="F104" s="84">
        <v>2024130010129</v>
      </c>
      <c r="G104" s="82" t="s">
        <v>277</v>
      </c>
      <c r="H104" s="82" t="s">
        <v>290</v>
      </c>
      <c r="I104" s="82" t="s">
        <v>420</v>
      </c>
      <c r="J104" s="195">
        <v>34493</v>
      </c>
      <c r="K104" s="222">
        <v>0.55000000000000004</v>
      </c>
      <c r="L104" s="85" t="s">
        <v>315</v>
      </c>
      <c r="M104" s="85"/>
      <c r="N104" s="85" t="s">
        <v>821</v>
      </c>
      <c r="O104" s="85">
        <v>57272</v>
      </c>
      <c r="P104" s="223">
        <v>47300</v>
      </c>
      <c r="Q104" s="195">
        <v>34493</v>
      </c>
      <c r="R104" s="758">
        <f t="shared" si="12"/>
        <v>0.72923890063424945</v>
      </c>
      <c r="S104" s="198">
        <v>45660</v>
      </c>
      <c r="T104" s="198">
        <v>46022</v>
      </c>
      <c r="U104" s="199">
        <f t="shared" si="7"/>
        <v>362</v>
      </c>
      <c r="V104" s="195">
        <v>47300</v>
      </c>
      <c r="W104" s="85" t="s">
        <v>355</v>
      </c>
      <c r="X104" s="86" t="s">
        <v>371</v>
      </c>
      <c r="Y104" s="82" t="s">
        <v>434</v>
      </c>
      <c r="Z104" s="82" t="s">
        <v>435</v>
      </c>
      <c r="AA104" s="87" t="s">
        <v>354</v>
      </c>
      <c r="AB104" s="116" t="s">
        <v>700</v>
      </c>
      <c r="AC104" s="88">
        <v>97000000</v>
      </c>
      <c r="AD104" s="86"/>
      <c r="AE104" s="116" t="s">
        <v>684</v>
      </c>
      <c r="AF104" s="86"/>
      <c r="AG104" s="771" t="s">
        <v>902</v>
      </c>
      <c r="AH104" s="655"/>
      <c r="AI104" s="657"/>
      <c r="AJ104" s="86"/>
      <c r="AK104" s="86"/>
      <c r="AL104" s="86"/>
      <c r="AM104" s="659"/>
      <c r="AN104" s="85" t="s">
        <v>269</v>
      </c>
      <c r="AO104" s="82" t="s">
        <v>955</v>
      </c>
      <c r="AP104" s="648"/>
      <c r="AQ104" s="648"/>
      <c r="AR104" s="646"/>
      <c r="AS104" s="648"/>
      <c r="AT104" s="648"/>
      <c r="AU104" s="648"/>
      <c r="AV104" s="648"/>
      <c r="AW104" s="4"/>
      <c r="AX104" s="4"/>
      <c r="AY104" s="4"/>
      <c r="AZ104" s="4"/>
      <c r="BA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s="169" customFormat="1" ht="409.6">
      <c r="A105" s="82" t="s">
        <v>262</v>
      </c>
      <c r="B105" s="82" t="s">
        <v>202</v>
      </c>
      <c r="C105" s="83" t="s">
        <v>366</v>
      </c>
      <c r="D105" s="82" t="s">
        <v>220</v>
      </c>
      <c r="E105" s="88" t="s">
        <v>269</v>
      </c>
      <c r="F105" s="84">
        <v>2024130010129</v>
      </c>
      <c r="G105" s="82" t="s">
        <v>277</v>
      </c>
      <c r="H105" s="82" t="s">
        <v>290</v>
      </c>
      <c r="I105" s="82" t="s">
        <v>420</v>
      </c>
      <c r="J105" s="195">
        <v>34493</v>
      </c>
      <c r="K105" s="222">
        <v>0.55000000000000004</v>
      </c>
      <c r="L105" s="85" t="s">
        <v>312</v>
      </c>
      <c r="M105" s="85"/>
      <c r="N105" s="85" t="s">
        <v>821</v>
      </c>
      <c r="O105" s="85">
        <v>57272</v>
      </c>
      <c r="P105" s="223">
        <v>47300</v>
      </c>
      <c r="Q105" s="195">
        <v>34493</v>
      </c>
      <c r="R105" s="758">
        <f t="shared" si="12"/>
        <v>0.72923890063424945</v>
      </c>
      <c r="S105" s="198">
        <v>45660</v>
      </c>
      <c r="T105" s="198">
        <v>46022</v>
      </c>
      <c r="U105" s="199">
        <f t="shared" si="7"/>
        <v>362</v>
      </c>
      <c r="V105" s="195">
        <v>47300</v>
      </c>
      <c r="W105" s="85" t="s">
        <v>355</v>
      </c>
      <c r="X105" s="86" t="s">
        <v>371</v>
      </c>
      <c r="Y105" s="82" t="s">
        <v>434</v>
      </c>
      <c r="Z105" s="82" t="s">
        <v>435</v>
      </c>
      <c r="AA105" s="87" t="s">
        <v>354</v>
      </c>
      <c r="AB105" s="116" t="s">
        <v>599</v>
      </c>
      <c r="AC105" s="88">
        <v>50400000</v>
      </c>
      <c r="AD105" s="86"/>
      <c r="AE105" s="86" t="s">
        <v>49</v>
      </c>
      <c r="AF105" s="86"/>
      <c r="AG105" s="771" t="s">
        <v>905</v>
      </c>
      <c r="AH105" s="655"/>
      <c r="AI105" s="657"/>
      <c r="AJ105" s="86"/>
      <c r="AK105" s="86"/>
      <c r="AL105" s="86"/>
      <c r="AM105" s="659"/>
      <c r="AN105" s="85" t="s">
        <v>269</v>
      </c>
      <c r="AO105" s="82" t="s">
        <v>955</v>
      </c>
      <c r="AP105" s="648"/>
      <c r="AQ105" s="648"/>
      <c r="AR105" s="646"/>
      <c r="AS105" s="648"/>
      <c r="AT105" s="648"/>
      <c r="AU105" s="648"/>
      <c r="AV105" s="648"/>
      <c r="AW105" s="4"/>
      <c r="AX105" s="4"/>
      <c r="AY105" s="4"/>
      <c r="AZ105" s="4"/>
      <c r="BA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row>
    <row r="106" spans="1:119" s="169" customFormat="1" ht="409.6">
      <c r="A106" s="82" t="s">
        <v>262</v>
      </c>
      <c r="B106" s="82" t="s">
        <v>202</v>
      </c>
      <c r="C106" s="83" t="s">
        <v>366</v>
      </c>
      <c r="D106" s="82" t="s">
        <v>220</v>
      </c>
      <c r="E106" s="88" t="s">
        <v>269</v>
      </c>
      <c r="F106" s="84">
        <v>2024130010129</v>
      </c>
      <c r="G106" s="82" t="s">
        <v>277</v>
      </c>
      <c r="H106" s="82" t="s">
        <v>290</v>
      </c>
      <c r="I106" s="82" t="s">
        <v>420</v>
      </c>
      <c r="J106" s="195">
        <v>34493</v>
      </c>
      <c r="K106" s="222">
        <v>0.55000000000000004</v>
      </c>
      <c r="L106" s="85" t="s">
        <v>311</v>
      </c>
      <c r="M106" s="85"/>
      <c r="N106" s="85" t="s">
        <v>821</v>
      </c>
      <c r="O106" s="85">
        <v>57272</v>
      </c>
      <c r="P106" s="223">
        <v>47300</v>
      </c>
      <c r="Q106" s="195">
        <v>34493</v>
      </c>
      <c r="R106" s="758">
        <f t="shared" si="12"/>
        <v>0.72923890063424945</v>
      </c>
      <c r="S106" s="198">
        <v>45660</v>
      </c>
      <c r="T106" s="198">
        <v>46022</v>
      </c>
      <c r="U106" s="199">
        <f t="shared" si="7"/>
        <v>362</v>
      </c>
      <c r="V106" s="195">
        <v>47300</v>
      </c>
      <c r="W106" s="85" t="s">
        <v>355</v>
      </c>
      <c r="X106" s="86" t="s">
        <v>371</v>
      </c>
      <c r="Y106" s="82" t="s">
        <v>434</v>
      </c>
      <c r="Z106" s="82" t="s">
        <v>435</v>
      </c>
      <c r="AA106" s="87" t="s">
        <v>354</v>
      </c>
      <c r="AB106" s="116" t="s">
        <v>599</v>
      </c>
      <c r="AC106" s="88">
        <v>90720000</v>
      </c>
      <c r="AD106" s="86"/>
      <c r="AE106" s="86" t="s">
        <v>49</v>
      </c>
      <c r="AF106" s="86"/>
      <c r="AG106" s="771" t="s">
        <v>906</v>
      </c>
      <c r="AH106" s="655"/>
      <c r="AI106" s="657"/>
      <c r="AJ106" s="86"/>
      <c r="AK106" s="86"/>
      <c r="AL106" s="86"/>
      <c r="AM106" s="659"/>
      <c r="AN106" s="85" t="s">
        <v>269</v>
      </c>
      <c r="AO106" s="82" t="s">
        <v>955</v>
      </c>
      <c r="AP106" s="648"/>
      <c r="AQ106" s="648"/>
      <c r="AR106" s="646"/>
      <c r="AS106" s="648"/>
      <c r="AT106" s="648"/>
      <c r="AU106" s="648"/>
      <c r="AV106" s="648"/>
      <c r="AW106" s="4"/>
      <c r="AX106" s="4"/>
      <c r="AY106" s="4"/>
      <c r="AZ106" s="4"/>
      <c r="BA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row>
    <row r="107" spans="1:119" s="169" customFormat="1" ht="409.6">
      <c r="A107" s="82" t="s">
        <v>262</v>
      </c>
      <c r="B107" s="82" t="s">
        <v>202</v>
      </c>
      <c r="C107" s="83" t="s">
        <v>366</v>
      </c>
      <c r="D107" s="82" t="s">
        <v>220</v>
      </c>
      <c r="E107" s="88" t="s">
        <v>269</v>
      </c>
      <c r="F107" s="84">
        <v>2024130010129</v>
      </c>
      <c r="G107" s="82" t="s">
        <v>277</v>
      </c>
      <c r="H107" s="82" t="s">
        <v>290</v>
      </c>
      <c r="I107" s="82" t="s">
        <v>420</v>
      </c>
      <c r="J107" s="195">
        <v>34493</v>
      </c>
      <c r="K107" s="222">
        <v>0.55000000000000004</v>
      </c>
      <c r="L107" s="85" t="s">
        <v>317</v>
      </c>
      <c r="M107" s="85"/>
      <c r="N107" s="85" t="s">
        <v>821</v>
      </c>
      <c r="O107" s="85">
        <v>57272</v>
      </c>
      <c r="P107" s="223">
        <v>47300</v>
      </c>
      <c r="Q107" s="195">
        <v>34493</v>
      </c>
      <c r="R107" s="758">
        <f t="shared" si="12"/>
        <v>0.72923890063424945</v>
      </c>
      <c r="S107" s="198">
        <v>45660</v>
      </c>
      <c r="T107" s="198">
        <v>46022</v>
      </c>
      <c r="U107" s="199">
        <f t="shared" si="7"/>
        <v>362</v>
      </c>
      <c r="V107" s="195">
        <v>47300</v>
      </c>
      <c r="W107" s="85" t="s">
        <v>355</v>
      </c>
      <c r="X107" s="86" t="s">
        <v>371</v>
      </c>
      <c r="Y107" s="82" t="s">
        <v>436</v>
      </c>
      <c r="Z107" s="82" t="s">
        <v>437</v>
      </c>
      <c r="AA107" s="87" t="s">
        <v>354</v>
      </c>
      <c r="AB107" s="116" t="s">
        <v>599</v>
      </c>
      <c r="AC107" s="88">
        <v>293580000</v>
      </c>
      <c r="AD107" s="86"/>
      <c r="AE107" s="116" t="s">
        <v>684</v>
      </c>
      <c r="AF107" s="86"/>
      <c r="AG107" s="771" t="s">
        <v>907</v>
      </c>
      <c r="AH107" s="655"/>
      <c r="AI107" s="657"/>
      <c r="AJ107" s="86"/>
      <c r="AK107" s="86"/>
      <c r="AL107" s="86"/>
      <c r="AM107" s="659"/>
      <c r="AN107" s="85" t="s">
        <v>269</v>
      </c>
      <c r="AO107" s="82" t="s">
        <v>955</v>
      </c>
      <c r="AP107" s="648"/>
      <c r="AQ107" s="648"/>
      <c r="AR107" s="646"/>
      <c r="AS107" s="648"/>
      <c r="AT107" s="648"/>
      <c r="AU107" s="648"/>
      <c r="AV107" s="648"/>
      <c r="AW107" s="4"/>
      <c r="AX107" s="4"/>
      <c r="AY107" s="4"/>
      <c r="AZ107" s="4"/>
      <c r="BA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row>
    <row r="108" spans="1:119" s="169" customFormat="1" ht="409.6">
      <c r="A108" s="82" t="s">
        <v>262</v>
      </c>
      <c r="B108" s="82" t="s">
        <v>202</v>
      </c>
      <c r="C108" s="83" t="s">
        <v>366</v>
      </c>
      <c r="D108" s="82" t="s">
        <v>220</v>
      </c>
      <c r="E108" s="88" t="s">
        <v>269</v>
      </c>
      <c r="F108" s="84">
        <v>2024130010129</v>
      </c>
      <c r="G108" s="82" t="s">
        <v>277</v>
      </c>
      <c r="H108" s="82" t="s">
        <v>290</v>
      </c>
      <c r="I108" s="82" t="s">
        <v>420</v>
      </c>
      <c r="J108" s="195">
        <v>34493</v>
      </c>
      <c r="K108" s="222">
        <v>0.55000000000000004</v>
      </c>
      <c r="L108" s="85" t="s">
        <v>316</v>
      </c>
      <c r="M108" s="85"/>
      <c r="N108" s="85" t="s">
        <v>821</v>
      </c>
      <c r="O108" s="85">
        <v>57272</v>
      </c>
      <c r="P108" s="223">
        <v>47300</v>
      </c>
      <c r="Q108" s="195">
        <v>34493</v>
      </c>
      <c r="R108" s="758">
        <f t="shared" si="12"/>
        <v>0.72923890063424945</v>
      </c>
      <c r="S108" s="198">
        <v>45660</v>
      </c>
      <c r="T108" s="198">
        <v>46022</v>
      </c>
      <c r="U108" s="199">
        <f t="shared" si="7"/>
        <v>362</v>
      </c>
      <c r="V108" s="195">
        <v>47300</v>
      </c>
      <c r="W108" s="85" t="s">
        <v>355</v>
      </c>
      <c r="X108" s="86" t="s">
        <v>371</v>
      </c>
      <c r="Y108" s="82" t="s">
        <v>436</v>
      </c>
      <c r="Z108" s="82" t="s">
        <v>437</v>
      </c>
      <c r="AA108" s="87" t="s">
        <v>354</v>
      </c>
      <c r="AB108" s="116" t="s">
        <v>599</v>
      </c>
      <c r="AC108" s="88">
        <v>50400000</v>
      </c>
      <c r="AD108" s="86"/>
      <c r="AE108" s="86" t="s">
        <v>49</v>
      </c>
      <c r="AF108" s="86"/>
      <c r="AG108" s="771" t="s">
        <v>908</v>
      </c>
      <c r="AH108" s="655"/>
      <c r="AI108" s="657"/>
      <c r="AJ108" s="86"/>
      <c r="AK108" s="86"/>
      <c r="AL108" s="86"/>
      <c r="AM108" s="659"/>
      <c r="AN108" s="85" t="s">
        <v>269</v>
      </c>
      <c r="AO108" s="82" t="s">
        <v>955</v>
      </c>
      <c r="AP108" s="648"/>
      <c r="AQ108" s="648"/>
      <c r="AR108" s="646"/>
      <c r="AS108" s="648"/>
      <c r="AT108" s="648"/>
      <c r="AU108" s="648"/>
      <c r="AV108" s="648"/>
      <c r="AW108" s="4"/>
      <c r="AX108" s="4"/>
      <c r="AY108" s="4"/>
      <c r="AZ108" s="4"/>
      <c r="BA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row>
    <row r="109" spans="1:119" s="169" customFormat="1" ht="409.6">
      <c r="A109" s="82" t="s">
        <v>262</v>
      </c>
      <c r="B109" s="82" t="s">
        <v>202</v>
      </c>
      <c r="C109" s="83" t="s">
        <v>366</v>
      </c>
      <c r="D109" s="82" t="s">
        <v>220</v>
      </c>
      <c r="E109" s="88" t="s">
        <v>269</v>
      </c>
      <c r="F109" s="84">
        <v>2024130010129</v>
      </c>
      <c r="G109" s="82" t="s">
        <v>277</v>
      </c>
      <c r="H109" s="82" t="s">
        <v>290</v>
      </c>
      <c r="I109" s="82" t="s">
        <v>420</v>
      </c>
      <c r="J109" s="195">
        <v>34493</v>
      </c>
      <c r="K109" s="222">
        <v>0.55000000000000004</v>
      </c>
      <c r="L109" s="85" t="s">
        <v>316</v>
      </c>
      <c r="M109" s="85"/>
      <c r="N109" s="85" t="s">
        <v>821</v>
      </c>
      <c r="O109" s="85">
        <v>57272</v>
      </c>
      <c r="P109" s="223">
        <v>47300</v>
      </c>
      <c r="Q109" s="195">
        <v>34493</v>
      </c>
      <c r="R109" s="758">
        <f t="shared" si="12"/>
        <v>0.72923890063424945</v>
      </c>
      <c r="S109" s="198">
        <v>45660</v>
      </c>
      <c r="T109" s="198">
        <v>46022</v>
      </c>
      <c r="U109" s="199">
        <f t="shared" si="7"/>
        <v>362</v>
      </c>
      <c r="V109" s="195">
        <v>47300</v>
      </c>
      <c r="W109" s="85" t="s">
        <v>355</v>
      </c>
      <c r="X109" s="86" t="s">
        <v>371</v>
      </c>
      <c r="Y109" s="82" t="s">
        <v>436</v>
      </c>
      <c r="Z109" s="82" t="s">
        <v>437</v>
      </c>
      <c r="AA109" s="87" t="s">
        <v>354</v>
      </c>
      <c r="AB109" s="116" t="s">
        <v>700</v>
      </c>
      <c r="AC109" s="88">
        <v>97000000</v>
      </c>
      <c r="AD109" s="86"/>
      <c r="AE109" s="86" t="s">
        <v>49</v>
      </c>
      <c r="AF109" s="86"/>
      <c r="AG109" s="771" t="s">
        <v>902</v>
      </c>
      <c r="AH109" s="655"/>
      <c r="AI109" s="657"/>
      <c r="AJ109" s="86"/>
      <c r="AK109" s="86"/>
      <c r="AL109" s="86"/>
      <c r="AM109" s="659"/>
      <c r="AN109" s="85" t="s">
        <v>269</v>
      </c>
      <c r="AO109" s="82" t="s">
        <v>955</v>
      </c>
      <c r="AP109" s="648"/>
      <c r="AQ109" s="648"/>
      <c r="AR109" s="646"/>
      <c r="AS109" s="648"/>
      <c r="AT109" s="648"/>
      <c r="AU109" s="648"/>
      <c r="AV109" s="648"/>
      <c r="AW109" s="4"/>
      <c r="AX109" s="4"/>
      <c r="AY109" s="4"/>
      <c r="AZ109" s="4"/>
      <c r="BA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169" customFormat="1" ht="409.6">
      <c r="A110" s="82" t="s">
        <v>262</v>
      </c>
      <c r="B110" s="82" t="s">
        <v>202</v>
      </c>
      <c r="C110" s="83" t="s">
        <v>366</v>
      </c>
      <c r="D110" s="82" t="s">
        <v>220</v>
      </c>
      <c r="E110" s="88" t="s">
        <v>269</v>
      </c>
      <c r="F110" s="84">
        <v>2024130010129</v>
      </c>
      <c r="G110" s="82" t="s">
        <v>277</v>
      </c>
      <c r="H110" s="82" t="s">
        <v>290</v>
      </c>
      <c r="I110" s="82" t="s">
        <v>420</v>
      </c>
      <c r="J110" s="195">
        <v>34493</v>
      </c>
      <c r="K110" s="222">
        <v>0.55000000000000004</v>
      </c>
      <c r="L110" s="85" t="s">
        <v>313</v>
      </c>
      <c r="M110" s="85" t="s">
        <v>635</v>
      </c>
      <c r="N110" s="85" t="s">
        <v>821</v>
      </c>
      <c r="O110" s="85">
        <v>57272</v>
      </c>
      <c r="P110" s="223">
        <v>47300</v>
      </c>
      <c r="Q110" s="195">
        <v>34493</v>
      </c>
      <c r="R110" s="758">
        <f t="shared" si="12"/>
        <v>0.72923890063424945</v>
      </c>
      <c r="S110" s="198">
        <v>45660</v>
      </c>
      <c r="T110" s="198">
        <v>46022</v>
      </c>
      <c r="U110" s="199">
        <f t="shared" si="7"/>
        <v>362</v>
      </c>
      <c r="V110" s="195">
        <v>47300</v>
      </c>
      <c r="W110" s="85" t="s">
        <v>355</v>
      </c>
      <c r="X110" s="86" t="s">
        <v>371</v>
      </c>
      <c r="Y110" s="82" t="s">
        <v>436</v>
      </c>
      <c r="Z110" s="82" t="s">
        <v>437</v>
      </c>
      <c r="AA110" s="87" t="s">
        <v>354</v>
      </c>
      <c r="AB110" s="116" t="s">
        <v>599</v>
      </c>
      <c r="AC110" s="88">
        <v>236880000</v>
      </c>
      <c r="AD110" s="86"/>
      <c r="AE110" s="86" t="s">
        <v>49</v>
      </c>
      <c r="AF110" s="86"/>
      <c r="AG110" s="771" t="s">
        <v>909</v>
      </c>
      <c r="AH110" s="655"/>
      <c r="AI110" s="657"/>
      <c r="AJ110" s="86"/>
      <c r="AK110" s="86"/>
      <c r="AL110" s="86"/>
      <c r="AM110" s="659"/>
      <c r="AN110" s="85" t="s">
        <v>269</v>
      </c>
      <c r="AO110" s="82" t="s">
        <v>955</v>
      </c>
      <c r="AP110" s="648"/>
      <c r="AQ110" s="648"/>
      <c r="AR110" s="646"/>
      <c r="AS110" s="648"/>
      <c r="AT110" s="648"/>
      <c r="AU110" s="648"/>
      <c r="AV110" s="648"/>
      <c r="AW110" s="4"/>
      <c r="AX110" s="4"/>
      <c r="AY110" s="4"/>
      <c r="AZ110" s="4"/>
      <c r="BA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row>
    <row r="111" spans="1:119" s="169" customFormat="1" ht="409.6">
      <c r="A111" s="82" t="s">
        <v>262</v>
      </c>
      <c r="B111" s="82" t="s">
        <v>202</v>
      </c>
      <c r="C111" s="83" t="s">
        <v>366</v>
      </c>
      <c r="D111" s="82" t="s">
        <v>220</v>
      </c>
      <c r="E111" s="88" t="s">
        <v>269</v>
      </c>
      <c r="F111" s="84">
        <v>2024130010129</v>
      </c>
      <c r="G111" s="82" t="s">
        <v>277</v>
      </c>
      <c r="H111" s="82" t="s">
        <v>290</v>
      </c>
      <c r="I111" s="82" t="s">
        <v>420</v>
      </c>
      <c r="J111" s="195">
        <v>34493</v>
      </c>
      <c r="K111" s="222">
        <v>0.55000000000000004</v>
      </c>
      <c r="L111" s="85" t="s">
        <v>314</v>
      </c>
      <c r="M111" s="85"/>
      <c r="N111" s="85" t="s">
        <v>822</v>
      </c>
      <c r="O111" s="85">
        <v>57272</v>
      </c>
      <c r="P111" s="223">
        <v>47300</v>
      </c>
      <c r="Q111" s="195">
        <v>34493</v>
      </c>
      <c r="R111" s="758">
        <f t="shared" si="12"/>
        <v>0.72923890063424945</v>
      </c>
      <c r="S111" s="198">
        <v>45660</v>
      </c>
      <c r="T111" s="198">
        <v>46022</v>
      </c>
      <c r="U111" s="199">
        <f t="shared" si="7"/>
        <v>362</v>
      </c>
      <c r="V111" s="195">
        <v>47300</v>
      </c>
      <c r="W111" s="85" t="s">
        <v>355</v>
      </c>
      <c r="X111" s="86" t="s">
        <v>371</v>
      </c>
      <c r="Y111" s="82" t="s">
        <v>438</v>
      </c>
      <c r="Z111" s="82" t="s">
        <v>439</v>
      </c>
      <c r="AA111" s="87" t="s">
        <v>354</v>
      </c>
      <c r="AB111" s="116" t="s">
        <v>599</v>
      </c>
      <c r="AC111" s="88">
        <v>216720000</v>
      </c>
      <c r="AD111" s="86"/>
      <c r="AE111" s="116" t="s">
        <v>684</v>
      </c>
      <c r="AF111" s="86"/>
      <c r="AG111" s="771" t="s">
        <v>910</v>
      </c>
      <c r="AH111" s="655"/>
      <c r="AI111" s="657"/>
      <c r="AJ111" s="86"/>
      <c r="AK111" s="86"/>
      <c r="AL111" s="86"/>
      <c r="AM111" s="659"/>
      <c r="AN111" s="85" t="s">
        <v>269</v>
      </c>
      <c r="AO111" s="82" t="s">
        <v>955</v>
      </c>
      <c r="AP111" s="648"/>
      <c r="AQ111" s="648"/>
      <c r="AR111" s="646"/>
      <c r="AS111" s="648"/>
      <c r="AT111" s="648"/>
      <c r="AU111" s="648"/>
      <c r="AV111" s="648"/>
      <c r="AW111" s="4"/>
      <c r="AX111" s="4"/>
      <c r="AY111" s="4"/>
      <c r="AZ111" s="4"/>
      <c r="BA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row>
    <row r="112" spans="1:119" s="169" customFormat="1" ht="409.6">
      <c r="A112" s="82" t="s">
        <v>262</v>
      </c>
      <c r="B112" s="82" t="s">
        <v>202</v>
      </c>
      <c r="C112" s="83" t="s">
        <v>366</v>
      </c>
      <c r="D112" s="82" t="s">
        <v>220</v>
      </c>
      <c r="E112" s="88" t="s">
        <v>269</v>
      </c>
      <c r="F112" s="84">
        <v>2024130010129</v>
      </c>
      <c r="G112" s="82" t="s">
        <v>277</v>
      </c>
      <c r="H112" s="82" t="s">
        <v>290</v>
      </c>
      <c r="I112" s="82" t="s">
        <v>420</v>
      </c>
      <c r="J112" s="195">
        <v>34493</v>
      </c>
      <c r="K112" s="222">
        <v>0.5</v>
      </c>
      <c r="L112" s="85" t="s">
        <v>314</v>
      </c>
      <c r="M112" s="85"/>
      <c r="N112" s="85" t="s">
        <v>822</v>
      </c>
      <c r="O112" s="85">
        <v>57272</v>
      </c>
      <c r="P112" s="223">
        <v>47300</v>
      </c>
      <c r="Q112" s="195">
        <v>34493</v>
      </c>
      <c r="R112" s="758">
        <f t="shared" si="12"/>
        <v>0.72923890063424945</v>
      </c>
      <c r="S112" s="198">
        <v>45660</v>
      </c>
      <c r="T112" s="198">
        <v>46022</v>
      </c>
      <c r="U112" s="199">
        <f t="shared" si="7"/>
        <v>362</v>
      </c>
      <c r="V112" s="195">
        <v>47300</v>
      </c>
      <c r="W112" s="85" t="s">
        <v>355</v>
      </c>
      <c r="X112" s="86" t="s">
        <v>371</v>
      </c>
      <c r="Y112" s="87" t="s">
        <v>440</v>
      </c>
      <c r="Z112" s="82" t="s">
        <v>439</v>
      </c>
      <c r="AA112" s="87" t="s">
        <v>354</v>
      </c>
      <c r="AB112" s="116" t="s">
        <v>701</v>
      </c>
      <c r="AC112" s="88">
        <v>233697961</v>
      </c>
      <c r="AD112" s="86"/>
      <c r="AE112" s="116" t="s">
        <v>684</v>
      </c>
      <c r="AF112" s="86"/>
      <c r="AG112" s="86"/>
      <c r="AH112" s="655"/>
      <c r="AI112" s="657"/>
      <c r="AJ112" s="86"/>
      <c r="AK112" s="86"/>
      <c r="AL112" s="86"/>
      <c r="AM112" s="659"/>
      <c r="AN112" s="85" t="s">
        <v>269</v>
      </c>
      <c r="AO112" s="82" t="s">
        <v>955</v>
      </c>
      <c r="AP112" s="648"/>
      <c r="AQ112" s="648"/>
      <c r="AR112" s="646"/>
      <c r="AS112" s="648"/>
      <c r="AT112" s="648"/>
      <c r="AU112" s="648"/>
      <c r="AV112" s="648"/>
      <c r="AW112" s="4"/>
      <c r="AX112" s="4"/>
      <c r="AY112" s="4"/>
      <c r="AZ112" s="4"/>
      <c r="BA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row>
    <row r="113" spans="1:119" s="169" customFormat="1" ht="409.6">
      <c r="A113" s="82" t="s">
        <v>262</v>
      </c>
      <c r="B113" s="82" t="s">
        <v>202</v>
      </c>
      <c r="C113" s="83" t="s">
        <v>366</v>
      </c>
      <c r="D113" s="82" t="s">
        <v>220</v>
      </c>
      <c r="E113" s="88" t="s">
        <v>269</v>
      </c>
      <c r="F113" s="84">
        <v>2024130010129</v>
      </c>
      <c r="G113" s="82" t="s">
        <v>277</v>
      </c>
      <c r="H113" s="82" t="s">
        <v>290</v>
      </c>
      <c r="I113" s="82" t="s">
        <v>420</v>
      </c>
      <c r="J113" s="195">
        <v>34493</v>
      </c>
      <c r="K113" s="222">
        <v>0.55000000000000004</v>
      </c>
      <c r="L113" s="85" t="s">
        <v>314</v>
      </c>
      <c r="M113" s="85"/>
      <c r="N113" s="85" t="s">
        <v>822</v>
      </c>
      <c r="O113" s="85">
        <v>57272</v>
      </c>
      <c r="P113" s="223">
        <v>47300</v>
      </c>
      <c r="Q113" s="195">
        <v>34493</v>
      </c>
      <c r="R113" s="758">
        <f t="shared" si="12"/>
        <v>0.72923890063424945</v>
      </c>
      <c r="S113" s="198">
        <v>45660</v>
      </c>
      <c r="T113" s="198">
        <v>46022</v>
      </c>
      <c r="U113" s="199">
        <f t="shared" si="7"/>
        <v>362</v>
      </c>
      <c r="V113" s="195">
        <v>47300</v>
      </c>
      <c r="W113" s="85" t="s">
        <v>355</v>
      </c>
      <c r="X113" s="86" t="s">
        <v>371</v>
      </c>
      <c r="Y113" s="87" t="s">
        <v>440</v>
      </c>
      <c r="Z113" s="82" t="s">
        <v>439</v>
      </c>
      <c r="AA113" s="87" t="s">
        <v>354</v>
      </c>
      <c r="AB113" s="116" t="s">
        <v>702</v>
      </c>
      <c r="AC113" s="88">
        <v>84000004</v>
      </c>
      <c r="AD113" s="86"/>
      <c r="AE113" s="116" t="s">
        <v>684</v>
      </c>
      <c r="AF113" s="86"/>
      <c r="AG113" s="86"/>
      <c r="AH113" s="655"/>
      <c r="AI113" s="657"/>
      <c r="AJ113" s="86"/>
      <c r="AK113" s="86"/>
      <c r="AL113" s="86"/>
      <c r="AM113" s="659"/>
      <c r="AN113" s="85" t="s">
        <v>269</v>
      </c>
      <c r="AO113" s="82" t="s">
        <v>955</v>
      </c>
      <c r="AP113" s="648"/>
      <c r="AQ113" s="648"/>
      <c r="AR113" s="646"/>
      <c r="AS113" s="648"/>
      <c r="AT113" s="648"/>
      <c r="AU113" s="648"/>
      <c r="AV113" s="648"/>
      <c r="AW113" s="4"/>
      <c r="AX113" s="4"/>
      <c r="AY113" s="4"/>
      <c r="AZ113" s="4"/>
      <c r="BA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row>
    <row r="114" spans="1:119" s="169" customFormat="1" ht="409.6">
      <c r="A114" s="82" t="s">
        <v>262</v>
      </c>
      <c r="B114" s="82" t="s">
        <v>202</v>
      </c>
      <c r="C114" s="83" t="s">
        <v>366</v>
      </c>
      <c r="D114" s="82" t="s">
        <v>220</v>
      </c>
      <c r="E114" s="88" t="s">
        <v>269</v>
      </c>
      <c r="F114" s="84">
        <v>2024130010129</v>
      </c>
      <c r="G114" s="82" t="s">
        <v>277</v>
      </c>
      <c r="H114" s="82" t="s">
        <v>290</v>
      </c>
      <c r="I114" s="82" t="s">
        <v>420</v>
      </c>
      <c r="J114" s="195">
        <v>34493</v>
      </c>
      <c r="K114" s="222">
        <v>0.55000000000000004</v>
      </c>
      <c r="L114" s="85" t="s">
        <v>314</v>
      </c>
      <c r="M114" s="85"/>
      <c r="N114" s="85" t="s">
        <v>823</v>
      </c>
      <c r="O114" s="85">
        <v>57272</v>
      </c>
      <c r="P114" s="223">
        <v>47300</v>
      </c>
      <c r="Q114" s="195">
        <v>34493</v>
      </c>
      <c r="R114" s="758">
        <f t="shared" si="12"/>
        <v>0.72923890063424945</v>
      </c>
      <c r="S114" s="198">
        <v>45660</v>
      </c>
      <c r="T114" s="198">
        <v>46022</v>
      </c>
      <c r="U114" s="199">
        <f t="shared" si="7"/>
        <v>362</v>
      </c>
      <c r="V114" s="195">
        <v>47300</v>
      </c>
      <c r="W114" s="85" t="s">
        <v>355</v>
      </c>
      <c r="X114" s="86" t="s">
        <v>371</v>
      </c>
      <c r="Y114" s="82" t="s">
        <v>442</v>
      </c>
      <c r="Z114" s="82" t="s">
        <v>441</v>
      </c>
      <c r="AA114" s="87" t="s">
        <v>354</v>
      </c>
      <c r="AB114" s="116" t="s">
        <v>700</v>
      </c>
      <c r="AC114" s="88">
        <v>102000000</v>
      </c>
      <c r="AD114" s="86"/>
      <c r="AE114" s="116" t="s">
        <v>684</v>
      </c>
      <c r="AF114" s="86"/>
      <c r="AG114" s="771" t="s">
        <v>902</v>
      </c>
      <c r="AH114" s="655"/>
      <c r="AI114" s="657"/>
      <c r="AJ114" s="86"/>
      <c r="AK114" s="86"/>
      <c r="AL114" s="86"/>
      <c r="AM114" s="659"/>
      <c r="AN114" s="85" t="s">
        <v>269</v>
      </c>
      <c r="AO114" s="82" t="s">
        <v>955</v>
      </c>
      <c r="AP114" s="648"/>
      <c r="AQ114" s="648"/>
      <c r="AR114" s="646"/>
      <c r="AS114" s="648"/>
      <c r="AT114" s="648"/>
      <c r="AU114" s="648"/>
      <c r="AV114" s="648"/>
      <c r="AW114" s="4"/>
      <c r="AX114" s="4"/>
      <c r="AY114" s="4"/>
      <c r="AZ114" s="4"/>
      <c r="BA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row>
    <row r="115" spans="1:119" s="169" customFormat="1" ht="53.25" customHeight="1">
      <c r="A115" s="82"/>
      <c r="B115" s="82"/>
      <c r="C115" s="83"/>
      <c r="D115" s="82"/>
      <c r="E115" s="586" t="s">
        <v>784</v>
      </c>
      <c r="F115" s="587"/>
      <c r="G115" s="587"/>
      <c r="H115" s="587"/>
      <c r="I115" s="587"/>
      <c r="J115" s="587"/>
      <c r="K115" s="587"/>
      <c r="L115" s="587"/>
      <c r="M115" s="587"/>
      <c r="N115" s="587"/>
      <c r="O115" s="587"/>
      <c r="P115" s="587"/>
      <c r="Q115" s="588"/>
      <c r="R115" s="47"/>
      <c r="S115" s="198"/>
      <c r="T115" s="198"/>
      <c r="U115" s="199"/>
      <c r="V115" s="195"/>
      <c r="W115" s="85"/>
      <c r="X115" s="86"/>
      <c r="Y115" s="82"/>
      <c r="Z115" s="82"/>
      <c r="AA115" s="87"/>
      <c r="AB115" s="116"/>
      <c r="AC115" s="88"/>
      <c r="AD115" s="86"/>
      <c r="AE115" s="116"/>
      <c r="AF115" s="86"/>
      <c r="AG115" s="86"/>
      <c r="AH115" s="409"/>
      <c r="AI115" s="410"/>
      <c r="AJ115" s="86"/>
      <c r="AK115" s="86"/>
      <c r="AL115" s="86"/>
      <c r="AM115" s="411"/>
      <c r="AN115" s="85"/>
      <c r="AO115" s="337" t="s">
        <v>778</v>
      </c>
      <c r="AP115" s="785">
        <f>SUM(AP99)</f>
        <v>2572740623</v>
      </c>
      <c r="AQ115" s="785">
        <f t="shared" ref="AQ115:AT115" si="13">SUM(AQ99)</f>
        <v>2085125578</v>
      </c>
      <c r="AR115" s="786">
        <f t="shared" si="13"/>
        <v>0.81046863386041379</v>
      </c>
      <c r="AS115" s="407"/>
      <c r="AT115" s="407"/>
      <c r="AU115" s="360"/>
      <c r="AV115" s="360"/>
      <c r="AW115" s="4"/>
      <c r="AX115" s="4"/>
      <c r="AY115" s="4"/>
      <c r="AZ115" s="4"/>
      <c r="BA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row>
    <row r="116" spans="1:119" s="170" customFormat="1" ht="409.6">
      <c r="A116" s="89" t="s">
        <v>262</v>
      </c>
      <c r="B116" s="89" t="s">
        <v>202</v>
      </c>
      <c r="C116" s="90" t="s">
        <v>366</v>
      </c>
      <c r="D116" s="89" t="s">
        <v>221</v>
      </c>
      <c r="E116" s="89" t="s">
        <v>270</v>
      </c>
      <c r="F116" s="196">
        <v>2024130010139</v>
      </c>
      <c r="G116" s="89" t="s">
        <v>278</v>
      </c>
      <c r="H116" s="89" t="s">
        <v>291</v>
      </c>
      <c r="I116" s="89" t="s">
        <v>250</v>
      </c>
      <c r="J116" s="184">
        <v>25929</v>
      </c>
      <c r="K116" s="222">
        <v>0.45</v>
      </c>
      <c r="L116" s="91" t="s">
        <v>322</v>
      </c>
      <c r="M116" s="92"/>
      <c r="N116" s="91" t="s">
        <v>824</v>
      </c>
      <c r="O116" s="91">
        <v>33718</v>
      </c>
      <c r="P116" s="223">
        <v>30744</v>
      </c>
      <c r="Q116" s="184">
        <v>25929</v>
      </c>
      <c r="R116" s="759">
        <f t="shared" ref="R116:R128" si="14">+Q116/P116</f>
        <v>0.84338407494145196</v>
      </c>
      <c r="S116" s="198">
        <v>45660</v>
      </c>
      <c r="T116" s="198">
        <v>46022</v>
      </c>
      <c r="U116" s="199">
        <f t="shared" si="7"/>
        <v>362</v>
      </c>
      <c r="V116" s="89">
        <v>30744</v>
      </c>
      <c r="W116" s="91" t="s">
        <v>355</v>
      </c>
      <c r="X116" s="92" t="s">
        <v>371</v>
      </c>
      <c r="Y116" s="197" t="s">
        <v>443</v>
      </c>
      <c r="Z116" s="91" t="s">
        <v>444</v>
      </c>
      <c r="AA116" s="93" t="s">
        <v>354</v>
      </c>
      <c r="AB116" s="143" t="s">
        <v>599</v>
      </c>
      <c r="AC116" s="144">
        <v>336672000</v>
      </c>
      <c r="AD116" s="91" t="s">
        <v>55</v>
      </c>
      <c r="AE116" s="92" t="s">
        <v>49</v>
      </c>
      <c r="AF116" s="92"/>
      <c r="AG116" s="772" t="s">
        <v>911</v>
      </c>
      <c r="AH116" s="691">
        <v>3456124347</v>
      </c>
      <c r="AI116" s="694"/>
      <c r="AJ116" s="92"/>
      <c r="AK116" s="92"/>
      <c r="AL116" s="92"/>
      <c r="AM116" s="697" t="s">
        <v>654</v>
      </c>
      <c r="AN116" s="91" t="s">
        <v>270</v>
      </c>
      <c r="AO116" s="782" t="s">
        <v>836</v>
      </c>
      <c r="AP116" s="681">
        <v>3656986372.5799999</v>
      </c>
      <c r="AQ116" s="681">
        <v>3110940295</v>
      </c>
      <c r="AR116" s="700">
        <f>AQ116/AP116</f>
        <v>0.85068413662291964</v>
      </c>
      <c r="AS116" s="681"/>
      <c r="AT116" s="681"/>
      <c r="AU116" s="684"/>
      <c r="AV116" s="684"/>
      <c r="AW116" s="4"/>
      <c r="AX116" s="4"/>
      <c r="AY116" s="4"/>
      <c r="AZ116" s="4"/>
      <c r="BA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row>
    <row r="117" spans="1:119" s="170" customFormat="1" ht="409.6">
      <c r="A117" s="89" t="s">
        <v>262</v>
      </c>
      <c r="B117" s="89" t="s">
        <v>202</v>
      </c>
      <c r="C117" s="90" t="s">
        <v>366</v>
      </c>
      <c r="D117" s="89" t="s">
        <v>221</v>
      </c>
      <c r="E117" s="89" t="s">
        <v>270</v>
      </c>
      <c r="F117" s="196">
        <v>2024130010139</v>
      </c>
      <c r="G117" s="89" t="s">
        <v>278</v>
      </c>
      <c r="H117" s="89" t="s">
        <v>291</v>
      </c>
      <c r="I117" s="89" t="s">
        <v>250</v>
      </c>
      <c r="J117" s="184">
        <v>25929</v>
      </c>
      <c r="K117" s="222">
        <v>0.45</v>
      </c>
      <c r="L117" s="91" t="s">
        <v>324</v>
      </c>
      <c r="M117" s="92"/>
      <c r="N117" s="91" t="s">
        <v>825</v>
      </c>
      <c r="O117" s="91">
        <v>33718</v>
      </c>
      <c r="P117" s="223">
        <v>30744</v>
      </c>
      <c r="Q117" s="184">
        <v>25929</v>
      </c>
      <c r="R117" s="759">
        <f t="shared" si="14"/>
        <v>0.84338407494145196</v>
      </c>
      <c r="S117" s="198">
        <v>45660</v>
      </c>
      <c r="T117" s="198">
        <v>46022</v>
      </c>
      <c r="U117" s="199">
        <f t="shared" si="7"/>
        <v>362</v>
      </c>
      <c r="V117" s="89">
        <v>30744</v>
      </c>
      <c r="W117" s="91" t="s">
        <v>355</v>
      </c>
      <c r="X117" s="92" t="s">
        <v>371</v>
      </c>
      <c r="Y117" s="91" t="s">
        <v>445</v>
      </c>
      <c r="Z117" s="91" t="s">
        <v>446</v>
      </c>
      <c r="AA117" s="93" t="s">
        <v>354</v>
      </c>
      <c r="AB117" s="143" t="s">
        <v>703</v>
      </c>
      <c r="AC117" s="144">
        <v>134061978</v>
      </c>
      <c r="AD117" s="91" t="s">
        <v>50</v>
      </c>
      <c r="AE117" s="92" t="s">
        <v>49</v>
      </c>
      <c r="AF117" s="92"/>
      <c r="AG117" s="92"/>
      <c r="AH117" s="692"/>
      <c r="AI117" s="695"/>
      <c r="AJ117" s="92"/>
      <c r="AK117" s="92"/>
      <c r="AL117" s="92"/>
      <c r="AM117" s="698"/>
      <c r="AN117" s="91" t="s">
        <v>270</v>
      </c>
      <c r="AO117" s="782" t="s">
        <v>836</v>
      </c>
      <c r="AP117" s="682"/>
      <c r="AQ117" s="682"/>
      <c r="AR117" s="701"/>
      <c r="AS117" s="682"/>
      <c r="AT117" s="682"/>
      <c r="AU117" s="682"/>
      <c r="AV117" s="682"/>
      <c r="AW117" s="4"/>
      <c r="AX117" s="4"/>
      <c r="AY117" s="4"/>
      <c r="AZ117" s="4"/>
      <c r="BA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row>
    <row r="118" spans="1:119" s="170" customFormat="1" ht="409.6">
      <c r="A118" s="89" t="s">
        <v>262</v>
      </c>
      <c r="B118" s="89" t="s">
        <v>202</v>
      </c>
      <c r="C118" s="90" t="s">
        <v>366</v>
      </c>
      <c r="D118" s="89" t="s">
        <v>221</v>
      </c>
      <c r="E118" s="89" t="s">
        <v>270</v>
      </c>
      <c r="F118" s="196">
        <v>2024130010139</v>
      </c>
      <c r="G118" s="89" t="s">
        <v>278</v>
      </c>
      <c r="H118" s="89" t="s">
        <v>291</v>
      </c>
      <c r="I118" s="89" t="s">
        <v>250</v>
      </c>
      <c r="J118" s="184">
        <v>25929</v>
      </c>
      <c r="K118" s="222">
        <v>0.45</v>
      </c>
      <c r="L118" s="91" t="s">
        <v>324</v>
      </c>
      <c r="M118" s="92"/>
      <c r="N118" s="91" t="s">
        <v>825</v>
      </c>
      <c r="O118" s="91">
        <v>33718</v>
      </c>
      <c r="P118" s="223">
        <v>30744</v>
      </c>
      <c r="Q118" s="184">
        <v>25929</v>
      </c>
      <c r="R118" s="759">
        <f t="shared" si="14"/>
        <v>0.84338407494145196</v>
      </c>
      <c r="S118" s="198">
        <v>45660</v>
      </c>
      <c r="T118" s="198">
        <v>46022</v>
      </c>
      <c r="U118" s="199">
        <f t="shared" si="7"/>
        <v>362</v>
      </c>
      <c r="V118" s="89">
        <v>30744</v>
      </c>
      <c r="W118" s="91" t="s">
        <v>355</v>
      </c>
      <c r="X118" s="92" t="s">
        <v>371</v>
      </c>
      <c r="Y118" s="91" t="s">
        <v>426</v>
      </c>
      <c r="Z118" s="91" t="s">
        <v>447</v>
      </c>
      <c r="AA118" s="93" t="s">
        <v>354</v>
      </c>
      <c r="AB118" s="143" t="s">
        <v>707</v>
      </c>
      <c r="AC118" s="144">
        <v>83999999.995999992</v>
      </c>
      <c r="AD118" s="91" t="s">
        <v>52</v>
      </c>
      <c r="AE118" s="92" t="s">
        <v>49</v>
      </c>
      <c r="AF118" s="92"/>
      <c r="AG118" s="92"/>
      <c r="AH118" s="692"/>
      <c r="AI118" s="695"/>
      <c r="AJ118" s="92"/>
      <c r="AK118" s="92"/>
      <c r="AL118" s="92"/>
      <c r="AM118" s="698"/>
      <c r="AN118" s="91" t="s">
        <v>270</v>
      </c>
      <c r="AO118" s="782" t="s">
        <v>836</v>
      </c>
      <c r="AP118" s="682"/>
      <c r="AQ118" s="682"/>
      <c r="AR118" s="701"/>
      <c r="AS118" s="682"/>
      <c r="AT118" s="682"/>
      <c r="AU118" s="682"/>
      <c r="AV118" s="682"/>
      <c r="AW118" s="4"/>
      <c r="AX118" s="4"/>
      <c r="AY118" s="4"/>
      <c r="AZ118" s="4"/>
      <c r="BA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row>
    <row r="119" spans="1:119" s="170" customFormat="1" ht="409.6">
      <c r="A119" s="89" t="s">
        <v>262</v>
      </c>
      <c r="B119" s="89" t="s">
        <v>202</v>
      </c>
      <c r="C119" s="90" t="s">
        <v>366</v>
      </c>
      <c r="D119" s="89" t="s">
        <v>221</v>
      </c>
      <c r="E119" s="89" t="s">
        <v>270</v>
      </c>
      <c r="F119" s="196">
        <v>2024130010139</v>
      </c>
      <c r="G119" s="89" t="s">
        <v>278</v>
      </c>
      <c r="H119" s="89" t="s">
        <v>291</v>
      </c>
      <c r="I119" s="89" t="s">
        <v>250</v>
      </c>
      <c r="J119" s="184">
        <v>25929</v>
      </c>
      <c r="K119" s="222">
        <v>0.45</v>
      </c>
      <c r="L119" s="91" t="s">
        <v>324</v>
      </c>
      <c r="M119" s="92"/>
      <c r="N119" s="91" t="s">
        <v>825</v>
      </c>
      <c r="O119" s="91">
        <v>33718</v>
      </c>
      <c r="P119" s="223">
        <v>30744</v>
      </c>
      <c r="Q119" s="184">
        <v>25929</v>
      </c>
      <c r="R119" s="759">
        <f t="shared" si="14"/>
        <v>0.84338407494145196</v>
      </c>
      <c r="S119" s="198">
        <v>45660</v>
      </c>
      <c r="T119" s="198">
        <v>46022</v>
      </c>
      <c r="U119" s="199">
        <f t="shared" si="7"/>
        <v>362</v>
      </c>
      <c r="V119" s="89">
        <v>30744</v>
      </c>
      <c r="W119" s="91" t="s">
        <v>355</v>
      </c>
      <c r="X119" s="92" t="s">
        <v>371</v>
      </c>
      <c r="Y119" s="91" t="s">
        <v>426</v>
      </c>
      <c r="Z119" s="91" t="s">
        <v>447</v>
      </c>
      <c r="AA119" s="93" t="s">
        <v>354</v>
      </c>
      <c r="AB119" s="143" t="s">
        <v>706</v>
      </c>
      <c r="AC119" s="144">
        <v>100000000</v>
      </c>
      <c r="AD119" s="91" t="s">
        <v>56</v>
      </c>
      <c r="AE119" s="92" t="s">
        <v>49</v>
      </c>
      <c r="AF119" s="92"/>
      <c r="AG119" s="92"/>
      <c r="AH119" s="692"/>
      <c r="AI119" s="695"/>
      <c r="AJ119" s="92"/>
      <c r="AK119" s="92"/>
      <c r="AL119" s="92"/>
      <c r="AM119" s="698"/>
      <c r="AN119" s="91" t="s">
        <v>270</v>
      </c>
      <c r="AO119" s="782" t="s">
        <v>836</v>
      </c>
      <c r="AP119" s="682"/>
      <c r="AQ119" s="682"/>
      <c r="AR119" s="701"/>
      <c r="AS119" s="682"/>
      <c r="AT119" s="682"/>
      <c r="AU119" s="682"/>
      <c r="AV119" s="682"/>
      <c r="AW119" s="4"/>
      <c r="AX119" s="4"/>
      <c r="AY119" s="4"/>
      <c r="AZ119" s="4"/>
      <c r="BA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row>
    <row r="120" spans="1:119" s="170" customFormat="1" ht="409.6">
      <c r="A120" s="89" t="s">
        <v>262</v>
      </c>
      <c r="B120" s="89" t="s">
        <v>202</v>
      </c>
      <c r="C120" s="90" t="s">
        <v>366</v>
      </c>
      <c r="D120" s="89" t="s">
        <v>221</v>
      </c>
      <c r="E120" s="89" t="s">
        <v>270</v>
      </c>
      <c r="F120" s="196">
        <v>2024130010139</v>
      </c>
      <c r="G120" s="89" t="s">
        <v>278</v>
      </c>
      <c r="H120" s="89" t="s">
        <v>291</v>
      </c>
      <c r="I120" s="89" t="s">
        <v>250</v>
      </c>
      <c r="J120" s="184">
        <v>25929</v>
      </c>
      <c r="K120" s="222">
        <v>0.45</v>
      </c>
      <c r="L120" s="91" t="s">
        <v>323</v>
      </c>
      <c r="M120" s="92"/>
      <c r="N120" s="91" t="s">
        <v>826</v>
      </c>
      <c r="O120" s="91">
        <v>33718</v>
      </c>
      <c r="P120" s="223">
        <v>30744</v>
      </c>
      <c r="Q120" s="184">
        <v>25929</v>
      </c>
      <c r="R120" s="759">
        <f t="shared" si="14"/>
        <v>0.84338407494145196</v>
      </c>
      <c r="S120" s="198">
        <v>45660</v>
      </c>
      <c r="T120" s="198">
        <v>46022</v>
      </c>
      <c r="U120" s="199">
        <f t="shared" si="7"/>
        <v>362</v>
      </c>
      <c r="V120" s="89">
        <v>30744</v>
      </c>
      <c r="W120" s="91" t="s">
        <v>355</v>
      </c>
      <c r="X120" s="92" t="s">
        <v>371</v>
      </c>
      <c r="Y120" s="91" t="s">
        <v>426</v>
      </c>
      <c r="Z120" s="91" t="s">
        <v>447</v>
      </c>
      <c r="AA120" s="93" t="s">
        <v>354</v>
      </c>
      <c r="AB120" s="143" t="s">
        <v>599</v>
      </c>
      <c r="AC120" s="144">
        <v>1532412000</v>
      </c>
      <c r="AD120" s="91" t="s">
        <v>55</v>
      </c>
      <c r="AE120" s="143" t="s">
        <v>682</v>
      </c>
      <c r="AF120" s="92"/>
      <c r="AG120" s="772" t="s">
        <v>912</v>
      </c>
      <c r="AH120" s="692"/>
      <c r="AI120" s="695"/>
      <c r="AJ120" s="92"/>
      <c r="AK120" s="92"/>
      <c r="AL120" s="92"/>
      <c r="AM120" s="698"/>
      <c r="AN120" s="91" t="s">
        <v>270</v>
      </c>
      <c r="AO120" s="782" t="s">
        <v>836</v>
      </c>
      <c r="AP120" s="682"/>
      <c r="AQ120" s="682"/>
      <c r="AR120" s="701"/>
      <c r="AS120" s="682"/>
      <c r="AT120" s="682"/>
      <c r="AU120" s="682"/>
      <c r="AV120" s="682"/>
      <c r="AW120" s="4"/>
      <c r="AX120" s="4"/>
      <c r="AY120" s="4"/>
      <c r="AZ120" s="4"/>
      <c r="BA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row>
    <row r="121" spans="1:119" s="170" customFormat="1" ht="409.6">
      <c r="A121" s="89" t="s">
        <v>262</v>
      </c>
      <c r="B121" s="89" t="s">
        <v>202</v>
      </c>
      <c r="C121" s="90" t="s">
        <v>366</v>
      </c>
      <c r="D121" s="89" t="s">
        <v>221</v>
      </c>
      <c r="E121" s="89" t="s">
        <v>270</v>
      </c>
      <c r="F121" s="196">
        <v>2024130010139</v>
      </c>
      <c r="G121" s="89" t="s">
        <v>278</v>
      </c>
      <c r="H121" s="89" t="s">
        <v>291</v>
      </c>
      <c r="I121" s="89" t="s">
        <v>250</v>
      </c>
      <c r="J121" s="184">
        <v>25929</v>
      </c>
      <c r="K121" s="222">
        <v>0.45</v>
      </c>
      <c r="L121" s="91" t="s">
        <v>323</v>
      </c>
      <c r="M121" s="92"/>
      <c r="N121" s="91" t="s">
        <v>826</v>
      </c>
      <c r="O121" s="91">
        <v>33718</v>
      </c>
      <c r="P121" s="223">
        <v>30744</v>
      </c>
      <c r="Q121" s="184">
        <v>25929</v>
      </c>
      <c r="R121" s="759">
        <f t="shared" si="14"/>
        <v>0.84338407494145196</v>
      </c>
      <c r="S121" s="198">
        <v>45660</v>
      </c>
      <c r="T121" s="198">
        <v>46022</v>
      </c>
      <c r="U121" s="199">
        <f t="shared" si="7"/>
        <v>362</v>
      </c>
      <c r="V121" s="89">
        <v>30744</v>
      </c>
      <c r="W121" s="91" t="s">
        <v>355</v>
      </c>
      <c r="X121" s="92" t="s">
        <v>371</v>
      </c>
      <c r="Y121" s="91" t="s">
        <v>448</v>
      </c>
      <c r="Z121" s="91" t="s">
        <v>449</v>
      </c>
      <c r="AA121" s="93" t="s">
        <v>354</v>
      </c>
      <c r="AB121" s="143" t="s">
        <v>706</v>
      </c>
      <c r="AC121" s="144">
        <v>100000000</v>
      </c>
      <c r="AD121" s="91" t="s">
        <v>56</v>
      </c>
      <c r="AE121" s="92" t="s">
        <v>49</v>
      </c>
      <c r="AF121" s="92"/>
      <c r="AG121" s="92"/>
      <c r="AH121" s="692"/>
      <c r="AI121" s="695"/>
      <c r="AJ121" s="92"/>
      <c r="AK121" s="92"/>
      <c r="AL121" s="92"/>
      <c r="AM121" s="698"/>
      <c r="AN121" s="91" t="s">
        <v>270</v>
      </c>
      <c r="AO121" s="782" t="s">
        <v>836</v>
      </c>
      <c r="AP121" s="682"/>
      <c r="AQ121" s="682"/>
      <c r="AR121" s="701"/>
      <c r="AS121" s="682"/>
      <c r="AT121" s="682"/>
      <c r="AU121" s="682"/>
      <c r="AV121" s="682"/>
      <c r="AW121" s="4"/>
      <c r="AX121" s="4"/>
      <c r="AY121" s="4"/>
      <c r="AZ121" s="4"/>
      <c r="BA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row>
    <row r="122" spans="1:119" s="170" customFormat="1" ht="409.6">
      <c r="A122" s="89" t="s">
        <v>262</v>
      </c>
      <c r="B122" s="89" t="s">
        <v>202</v>
      </c>
      <c r="C122" s="90" t="s">
        <v>366</v>
      </c>
      <c r="D122" s="89" t="s">
        <v>221</v>
      </c>
      <c r="E122" s="89" t="s">
        <v>270</v>
      </c>
      <c r="F122" s="196">
        <v>2024130010139</v>
      </c>
      <c r="G122" s="89" t="s">
        <v>278</v>
      </c>
      <c r="H122" s="89" t="s">
        <v>291</v>
      </c>
      <c r="I122" s="89" t="s">
        <v>250</v>
      </c>
      <c r="J122" s="184">
        <v>25929</v>
      </c>
      <c r="K122" s="222">
        <v>0.45</v>
      </c>
      <c r="L122" s="91" t="s">
        <v>320</v>
      </c>
      <c r="M122" s="92"/>
      <c r="N122" s="91" t="s">
        <v>826</v>
      </c>
      <c r="O122" s="91">
        <v>33718</v>
      </c>
      <c r="P122" s="223">
        <v>30744</v>
      </c>
      <c r="Q122" s="184">
        <v>25929</v>
      </c>
      <c r="R122" s="759">
        <f t="shared" si="14"/>
        <v>0.84338407494145196</v>
      </c>
      <c r="S122" s="198">
        <v>45660</v>
      </c>
      <c r="T122" s="198">
        <v>46022</v>
      </c>
      <c r="U122" s="199">
        <f t="shared" si="7"/>
        <v>362</v>
      </c>
      <c r="V122" s="89">
        <v>30744</v>
      </c>
      <c r="W122" s="91" t="s">
        <v>355</v>
      </c>
      <c r="X122" s="92" t="s">
        <v>371</v>
      </c>
      <c r="Y122" s="91" t="s">
        <v>448</v>
      </c>
      <c r="Z122" s="91" t="s">
        <v>449</v>
      </c>
      <c r="AA122" s="93" t="s">
        <v>354</v>
      </c>
      <c r="AB122" s="143" t="s">
        <v>599</v>
      </c>
      <c r="AC122" s="144">
        <v>475398000</v>
      </c>
      <c r="AD122" s="91" t="s">
        <v>55</v>
      </c>
      <c r="AE122" s="92" t="s">
        <v>49</v>
      </c>
      <c r="AF122" s="92"/>
      <c r="AG122" s="772" t="s">
        <v>913</v>
      </c>
      <c r="AH122" s="692"/>
      <c r="AI122" s="695"/>
      <c r="AJ122" s="92"/>
      <c r="AK122" s="92"/>
      <c r="AL122" s="92"/>
      <c r="AM122" s="698"/>
      <c r="AN122" s="91" t="s">
        <v>270</v>
      </c>
      <c r="AO122" s="782" t="s">
        <v>836</v>
      </c>
      <c r="AP122" s="682"/>
      <c r="AQ122" s="682"/>
      <c r="AR122" s="701"/>
      <c r="AS122" s="682"/>
      <c r="AT122" s="682"/>
      <c r="AU122" s="682"/>
      <c r="AV122" s="682"/>
      <c r="AW122" s="4"/>
      <c r="AX122" s="4"/>
      <c r="AY122" s="4"/>
      <c r="AZ122" s="4"/>
      <c r="BA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row>
    <row r="123" spans="1:119" s="170" customFormat="1" ht="409.6">
      <c r="A123" s="89" t="s">
        <v>262</v>
      </c>
      <c r="B123" s="89" t="s">
        <v>202</v>
      </c>
      <c r="C123" s="90" t="s">
        <v>366</v>
      </c>
      <c r="D123" s="89" t="s">
        <v>221</v>
      </c>
      <c r="E123" s="89" t="s">
        <v>270</v>
      </c>
      <c r="F123" s="196">
        <v>2024130010139</v>
      </c>
      <c r="G123" s="89" t="s">
        <v>278</v>
      </c>
      <c r="H123" s="89" t="s">
        <v>291</v>
      </c>
      <c r="I123" s="89" t="s">
        <v>250</v>
      </c>
      <c r="J123" s="184">
        <v>25929</v>
      </c>
      <c r="K123" s="222">
        <v>0.45</v>
      </c>
      <c r="L123" s="91" t="s">
        <v>321</v>
      </c>
      <c r="M123" s="92"/>
      <c r="N123" s="91" t="s">
        <v>826</v>
      </c>
      <c r="O123" s="91">
        <v>33718</v>
      </c>
      <c r="P123" s="223">
        <v>30744</v>
      </c>
      <c r="Q123" s="184">
        <v>25929</v>
      </c>
      <c r="R123" s="759">
        <f t="shared" si="14"/>
        <v>0.84338407494145196</v>
      </c>
      <c r="S123" s="198">
        <v>45660</v>
      </c>
      <c r="T123" s="198">
        <v>46022</v>
      </c>
      <c r="U123" s="199">
        <f t="shared" si="7"/>
        <v>362</v>
      </c>
      <c r="V123" s="89">
        <v>30744</v>
      </c>
      <c r="W123" s="91" t="s">
        <v>355</v>
      </c>
      <c r="X123" s="92" t="s">
        <v>371</v>
      </c>
      <c r="Y123" s="91" t="s">
        <v>448</v>
      </c>
      <c r="Z123" s="91" t="s">
        <v>449</v>
      </c>
      <c r="AA123" s="93" t="s">
        <v>354</v>
      </c>
      <c r="AB123" s="143" t="s">
        <v>599</v>
      </c>
      <c r="AC123" s="144">
        <v>104328000</v>
      </c>
      <c r="AD123" s="91" t="s">
        <v>55</v>
      </c>
      <c r="AE123" s="92" t="s">
        <v>49</v>
      </c>
      <c r="AF123" s="92"/>
      <c r="AG123" s="772" t="s">
        <v>914</v>
      </c>
      <c r="AH123" s="692"/>
      <c r="AI123" s="695"/>
      <c r="AJ123" s="92"/>
      <c r="AK123" s="92"/>
      <c r="AL123" s="92"/>
      <c r="AM123" s="698"/>
      <c r="AN123" s="91" t="s">
        <v>270</v>
      </c>
      <c r="AO123" s="782" t="s">
        <v>836</v>
      </c>
      <c r="AP123" s="682"/>
      <c r="AQ123" s="682"/>
      <c r="AR123" s="701"/>
      <c r="AS123" s="682"/>
      <c r="AT123" s="682"/>
      <c r="AU123" s="682"/>
      <c r="AV123" s="682"/>
      <c r="AW123" s="4"/>
      <c r="AX123" s="4"/>
      <c r="AY123" s="4"/>
      <c r="AZ123" s="4"/>
      <c r="BA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row>
    <row r="124" spans="1:119" s="170" customFormat="1" ht="409.6">
      <c r="A124" s="89" t="s">
        <v>262</v>
      </c>
      <c r="B124" s="89" t="s">
        <v>202</v>
      </c>
      <c r="C124" s="90" t="s">
        <v>366</v>
      </c>
      <c r="D124" s="89" t="s">
        <v>221</v>
      </c>
      <c r="E124" s="89" t="s">
        <v>270</v>
      </c>
      <c r="F124" s="196">
        <v>2024130010139</v>
      </c>
      <c r="G124" s="89" t="s">
        <v>278</v>
      </c>
      <c r="H124" s="89" t="s">
        <v>421</v>
      </c>
      <c r="I124" s="89" t="s">
        <v>250</v>
      </c>
      <c r="J124" s="184">
        <v>25929</v>
      </c>
      <c r="K124" s="222">
        <v>0.45</v>
      </c>
      <c r="L124" s="91" t="s">
        <v>318</v>
      </c>
      <c r="M124" s="92"/>
      <c r="N124" s="91" t="s">
        <v>827</v>
      </c>
      <c r="O124" s="91">
        <v>33718</v>
      </c>
      <c r="P124" s="223">
        <v>30744</v>
      </c>
      <c r="Q124" s="184">
        <v>25929</v>
      </c>
      <c r="R124" s="759">
        <f t="shared" si="14"/>
        <v>0.84338407494145196</v>
      </c>
      <c r="S124" s="198">
        <v>45660</v>
      </c>
      <c r="T124" s="198">
        <v>46022</v>
      </c>
      <c r="U124" s="199">
        <f t="shared" si="7"/>
        <v>362</v>
      </c>
      <c r="V124" s="89">
        <v>30744</v>
      </c>
      <c r="W124" s="91" t="s">
        <v>355</v>
      </c>
      <c r="X124" s="92" t="s">
        <v>371</v>
      </c>
      <c r="Y124" s="91" t="s">
        <v>450</v>
      </c>
      <c r="Z124" s="91" t="s">
        <v>441</v>
      </c>
      <c r="AA124" s="93" t="s">
        <v>354</v>
      </c>
      <c r="AB124" s="143" t="s">
        <v>703</v>
      </c>
      <c r="AC124" s="144">
        <v>134061978</v>
      </c>
      <c r="AD124" s="91" t="s">
        <v>50</v>
      </c>
      <c r="AE124" s="92" t="s">
        <v>49</v>
      </c>
      <c r="AF124" s="92"/>
      <c r="AG124" s="772" t="s">
        <v>915</v>
      </c>
      <c r="AH124" s="692"/>
      <c r="AI124" s="695"/>
      <c r="AJ124" s="92"/>
      <c r="AK124" s="92"/>
      <c r="AL124" s="92"/>
      <c r="AM124" s="698"/>
      <c r="AN124" s="91" t="s">
        <v>270</v>
      </c>
      <c r="AO124" s="782" t="s">
        <v>836</v>
      </c>
      <c r="AP124" s="682"/>
      <c r="AQ124" s="682"/>
      <c r="AR124" s="701"/>
      <c r="AS124" s="682"/>
      <c r="AT124" s="682"/>
      <c r="AU124" s="682"/>
      <c r="AV124" s="682"/>
      <c r="AW124" s="4"/>
      <c r="AX124" s="4"/>
      <c r="AY124" s="4"/>
      <c r="AZ124" s="4"/>
      <c r="BA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row>
    <row r="125" spans="1:119" s="170" customFormat="1" ht="409.6">
      <c r="A125" s="89" t="s">
        <v>262</v>
      </c>
      <c r="B125" s="89" t="s">
        <v>202</v>
      </c>
      <c r="C125" s="90" t="s">
        <v>366</v>
      </c>
      <c r="D125" s="89" t="s">
        <v>221</v>
      </c>
      <c r="E125" s="89" t="s">
        <v>270</v>
      </c>
      <c r="F125" s="196">
        <v>2024130010139</v>
      </c>
      <c r="G125" s="89" t="s">
        <v>278</v>
      </c>
      <c r="H125" s="89" t="s">
        <v>421</v>
      </c>
      <c r="I125" s="89" t="s">
        <v>250</v>
      </c>
      <c r="J125" s="184">
        <v>25929</v>
      </c>
      <c r="K125" s="222">
        <v>0.45</v>
      </c>
      <c r="L125" s="91" t="s">
        <v>318</v>
      </c>
      <c r="M125" s="92"/>
      <c r="N125" s="91" t="s">
        <v>827</v>
      </c>
      <c r="O125" s="91">
        <v>33718</v>
      </c>
      <c r="P125" s="223">
        <v>30744</v>
      </c>
      <c r="Q125" s="184">
        <v>25929</v>
      </c>
      <c r="R125" s="759">
        <f t="shared" si="14"/>
        <v>0.84338407494145196</v>
      </c>
      <c r="S125" s="198">
        <v>45660</v>
      </c>
      <c r="T125" s="198">
        <v>46022</v>
      </c>
      <c r="U125" s="199">
        <f t="shared" si="7"/>
        <v>362</v>
      </c>
      <c r="V125" s="89">
        <v>30744</v>
      </c>
      <c r="W125" s="91" t="s">
        <v>355</v>
      </c>
      <c r="X125" s="92" t="s">
        <v>371</v>
      </c>
      <c r="Y125" s="91" t="s">
        <v>450</v>
      </c>
      <c r="Z125" s="91" t="s">
        <v>441</v>
      </c>
      <c r="AA125" s="93" t="s">
        <v>354</v>
      </c>
      <c r="AB125" s="143" t="s">
        <v>704</v>
      </c>
      <c r="AC125" s="144">
        <v>100000000</v>
      </c>
      <c r="AD125" s="91" t="s">
        <v>53</v>
      </c>
      <c r="AE125" s="92" t="s">
        <v>49</v>
      </c>
      <c r="AF125" s="92"/>
      <c r="AG125" s="92"/>
      <c r="AH125" s="692"/>
      <c r="AI125" s="695"/>
      <c r="AJ125" s="92"/>
      <c r="AK125" s="92"/>
      <c r="AL125" s="92"/>
      <c r="AM125" s="698"/>
      <c r="AN125" s="91" t="s">
        <v>270</v>
      </c>
      <c r="AO125" s="782" t="s">
        <v>836</v>
      </c>
      <c r="AP125" s="682"/>
      <c r="AQ125" s="682"/>
      <c r="AR125" s="701"/>
      <c r="AS125" s="682"/>
      <c r="AT125" s="682"/>
      <c r="AU125" s="682"/>
      <c r="AV125" s="682"/>
      <c r="AW125" s="4"/>
      <c r="AX125" s="4"/>
      <c r="AY125" s="4"/>
      <c r="AZ125" s="4"/>
      <c r="BA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row>
    <row r="126" spans="1:119" s="170" customFormat="1" ht="409.6">
      <c r="A126" s="89" t="s">
        <v>262</v>
      </c>
      <c r="B126" s="89" t="s">
        <v>202</v>
      </c>
      <c r="C126" s="90" t="s">
        <v>366</v>
      </c>
      <c r="D126" s="89" t="s">
        <v>221</v>
      </c>
      <c r="E126" s="89" t="s">
        <v>270</v>
      </c>
      <c r="F126" s="196">
        <v>2024130010139</v>
      </c>
      <c r="G126" s="89" t="s">
        <v>278</v>
      </c>
      <c r="H126" s="89" t="s">
        <v>421</v>
      </c>
      <c r="I126" s="89" t="s">
        <v>250</v>
      </c>
      <c r="J126" s="184">
        <v>25929</v>
      </c>
      <c r="K126" s="222">
        <v>0.45</v>
      </c>
      <c r="L126" s="91" t="s">
        <v>318</v>
      </c>
      <c r="M126" s="92"/>
      <c r="N126" s="91" t="s">
        <v>827</v>
      </c>
      <c r="O126" s="91">
        <v>33718</v>
      </c>
      <c r="P126" s="223">
        <v>30744</v>
      </c>
      <c r="Q126" s="184">
        <v>25929</v>
      </c>
      <c r="R126" s="759">
        <f>+Q126/P126</f>
        <v>0.84338407494145196</v>
      </c>
      <c r="S126" s="198">
        <v>45660</v>
      </c>
      <c r="T126" s="198">
        <v>46022</v>
      </c>
      <c r="U126" s="199">
        <f t="shared" si="7"/>
        <v>362</v>
      </c>
      <c r="V126" s="89">
        <v>30744</v>
      </c>
      <c r="W126" s="91" t="s">
        <v>355</v>
      </c>
      <c r="X126" s="92" t="s">
        <v>371</v>
      </c>
      <c r="Y126" s="91" t="s">
        <v>450</v>
      </c>
      <c r="Z126" s="91" t="s">
        <v>441</v>
      </c>
      <c r="AA126" s="93" t="s">
        <v>354</v>
      </c>
      <c r="AB126" s="143" t="s">
        <v>705</v>
      </c>
      <c r="AC126" s="144">
        <v>20000000</v>
      </c>
      <c r="AD126" s="91" t="s">
        <v>53</v>
      </c>
      <c r="AE126" s="92" t="s">
        <v>49</v>
      </c>
      <c r="AF126" s="92"/>
      <c r="AG126" s="92"/>
      <c r="AH126" s="692"/>
      <c r="AI126" s="695"/>
      <c r="AJ126" s="92"/>
      <c r="AK126" s="92"/>
      <c r="AL126" s="92"/>
      <c r="AM126" s="698"/>
      <c r="AN126" s="91" t="s">
        <v>270</v>
      </c>
      <c r="AO126" s="782" t="s">
        <v>836</v>
      </c>
      <c r="AP126" s="682"/>
      <c r="AQ126" s="682"/>
      <c r="AR126" s="701"/>
      <c r="AS126" s="682"/>
      <c r="AT126" s="682"/>
      <c r="AU126" s="682"/>
      <c r="AV126" s="682"/>
      <c r="AW126" s="4"/>
      <c r="AX126" s="4"/>
      <c r="AY126" s="4"/>
      <c r="AZ126" s="4"/>
      <c r="BA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row>
    <row r="127" spans="1:119" s="170" customFormat="1" ht="409.6">
      <c r="A127" s="89" t="s">
        <v>262</v>
      </c>
      <c r="B127" s="89" t="s">
        <v>202</v>
      </c>
      <c r="C127" s="90" t="s">
        <v>366</v>
      </c>
      <c r="D127" s="89" t="s">
        <v>221</v>
      </c>
      <c r="E127" s="89" t="s">
        <v>270</v>
      </c>
      <c r="F127" s="196">
        <v>2024130010139</v>
      </c>
      <c r="G127" s="89" t="s">
        <v>278</v>
      </c>
      <c r="H127" s="89" t="s">
        <v>421</v>
      </c>
      <c r="I127" s="89" t="s">
        <v>250</v>
      </c>
      <c r="J127" s="184">
        <v>25929</v>
      </c>
      <c r="K127" s="222">
        <v>0.45</v>
      </c>
      <c r="L127" s="91" t="s">
        <v>318</v>
      </c>
      <c r="M127" s="92"/>
      <c r="N127" s="91" t="s">
        <v>827</v>
      </c>
      <c r="O127" s="91">
        <v>33718</v>
      </c>
      <c r="P127" s="223">
        <v>30744</v>
      </c>
      <c r="Q127" s="184">
        <v>25929</v>
      </c>
      <c r="R127" s="759">
        <f>+Q127/P127</f>
        <v>0.84338407494145196</v>
      </c>
      <c r="S127" s="198">
        <v>45660</v>
      </c>
      <c r="T127" s="198">
        <v>46022</v>
      </c>
      <c r="U127" s="199">
        <f t="shared" si="7"/>
        <v>362</v>
      </c>
      <c r="V127" s="89">
        <v>30744</v>
      </c>
      <c r="W127" s="91" t="s">
        <v>355</v>
      </c>
      <c r="X127" s="92" t="s">
        <v>371</v>
      </c>
      <c r="Y127" s="91" t="s">
        <v>450</v>
      </c>
      <c r="Z127" s="91" t="s">
        <v>441</v>
      </c>
      <c r="AA127" s="93" t="s">
        <v>354</v>
      </c>
      <c r="AB127" s="143" t="s">
        <v>706</v>
      </c>
      <c r="AC127" s="144">
        <v>126578391.00399999</v>
      </c>
      <c r="AD127" s="91" t="s">
        <v>54</v>
      </c>
      <c r="AE127" s="92" t="s">
        <v>49</v>
      </c>
      <c r="AF127" s="92"/>
      <c r="AG127" s="92"/>
      <c r="AH127" s="692"/>
      <c r="AI127" s="695"/>
      <c r="AJ127" s="92"/>
      <c r="AK127" s="92"/>
      <c r="AL127" s="92"/>
      <c r="AM127" s="698"/>
      <c r="AN127" s="91" t="s">
        <v>270</v>
      </c>
      <c r="AO127" s="782" t="s">
        <v>836</v>
      </c>
      <c r="AP127" s="682"/>
      <c r="AQ127" s="682"/>
      <c r="AR127" s="701"/>
      <c r="AS127" s="682"/>
      <c r="AT127" s="682"/>
      <c r="AU127" s="682"/>
      <c r="AV127" s="682"/>
      <c r="AW127" s="4"/>
      <c r="AX127" s="4"/>
      <c r="AY127" s="4"/>
      <c r="AZ127" s="4"/>
      <c r="BA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row>
    <row r="128" spans="1:119" s="170" customFormat="1" ht="409.6">
      <c r="A128" s="89" t="s">
        <v>262</v>
      </c>
      <c r="B128" s="89" t="s">
        <v>202</v>
      </c>
      <c r="C128" s="90" t="s">
        <v>366</v>
      </c>
      <c r="D128" s="89" t="s">
        <v>221</v>
      </c>
      <c r="E128" s="89" t="s">
        <v>270</v>
      </c>
      <c r="F128" s="196">
        <v>2024130010139</v>
      </c>
      <c r="G128" s="89" t="s">
        <v>278</v>
      </c>
      <c r="H128" s="89" t="s">
        <v>421</v>
      </c>
      <c r="I128" s="89" t="s">
        <v>250</v>
      </c>
      <c r="J128" s="184">
        <v>25929</v>
      </c>
      <c r="K128" s="222">
        <v>0.45</v>
      </c>
      <c r="L128" s="91" t="s">
        <v>319</v>
      </c>
      <c r="M128" s="92"/>
      <c r="N128" s="91" t="s">
        <v>666</v>
      </c>
      <c r="O128" s="91">
        <v>2</v>
      </c>
      <c r="P128" s="223">
        <v>10</v>
      </c>
      <c r="Q128" s="184">
        <v>5</v>
      </c>
      <c r="R128" s="759">
        <f>+Q128/P128</f>
        <v>0.5</v>
      </c>
      <c r="S128" s="198">
        <v>45660</v>
      </c>
      <c r="T128" s="198">
        <v>46022</v>
      </c>
      <c r="U128" s="199">
        <f t="shared" si="7"/>
        <v>362</v>
      </c>
      <c r="V128" s="89">
        <v>30744</v>
      </c>
      <c r="W128" s="91" t="s">
        <v>355</v>
      </c>
      <c r="X128" s="92" t="s">
        <v>371</v>
      </c>
      <c r="Y128" s="91" t="s">
        <v>450</v>
      </c>
      <c r="Z128" s="91" t="s">
        <v>441</v>
      </c>
      <c r="AA128" s="93" t="s">
        <v>354</v>
      </c>
      <c r="AB128" s="143" t="s">
        <v>599</v>
      </c>
      <c r="AC128" s="144">
        <v>108612000</v>
      </c>
      <c r="AD128" s="91" t="s">
        <v>55</v>
      </c>
      <c r="AE128" s="92" t="s">
        <v>49</v>
      </c>
      <c r="AF128" s="92"/>
      <c r="AG128" s="772" t="s">
        <v>916</v>
      </c>
      <c r="AH128" s="692"/>
      <c r="AI128" s="695"/>
      <c r="AJ128" s="92"/>
      <c r="AK128" s="92"/>
      <c r="AL128" s="92"/>
      <c r="AM128" s="698"/>
      <c r="AN128" s="91" t="s">
        <v>270</v>
      </c>
      <c r="AO128" s="782" t="s">
        <v>836</v>
      </c>
      <c r="AP128" s="682"/>
      <c r="AQ128" s="682"/>
      <c r="AR128" s="701"/>
      <c r="AS128" s="682"/>
      <c r="AT128" s="682"/>
      <c r="AU128" s="682"/>
      <c r="AV128" s="682"/>
      <c r="AW128" s="4"/>
      <c r="AX128" s="4"/>
      <c r="AY128" s="4"/>
      <c r="AZ128" s="4"/>
      <c r="BA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row>
    <row r="129" spans="1:119" s="170" customFormat="1" ht="409.6">
      <c r="A129" s="89" t="s">
        <v>262</v>
      </c>
      <c r="B129" s="89" t="s">
        <v>202</v>
      </c>
      <c r="C129" s="90" t="s">
        <v>366</v>
      </c>
      <c r="D129" s="89" t="s">
        <v>221</v>
      </c>
      <c r="E129" s="89" t="s">
        <v>270</v>
      </c>
      <c r="F129" s="196">
        <v>2024130010139</v>
      </c>
      <c r="G129" s="89" t="s">
        <v>278</v>
      </c>
      <c r="H129" s="89" t="s">
        <v>421</v>
      </c>
      <c r="I129" s="89" t="s">
        <v>250</v>
      </c>
      <c r="J129" s="184">
        <v>25929</v>
      </c>
      <c r="K129" s="222">
        <v>0.45</v>
      </c>
      <c r="L129" s="91" t="s">
        <v>319</v>
      </c>
      <c r="M129" s="92"/>
      <c r="N129" s="91" t="s">
        <v>666</v>
      </c>
      <c r="O129" s="91">
        <v>2</v>
      </c>
      <c r="P129" s="223">
        <v>10</v>
      </c>
      <c r="Q129" s="184">
        <v>5</v>
      </c>
      <c r="R129" s="759">
        <f>+Q129/P129</f>
        <v>0.5</v>
      </c>
      <c r="S129" s="198">
        <v>45660</v>
      </c>
      <c r="T129" s="198">
        <v>46022</v>
      </c>
      <c r="U129" s="199">
        <f t="shared" si="7"/>
        <v>362</v>
      </c>
      <c r="V129" s="89">
        <v>30744</v>
      </c>
      <c r="W129" s="91" t="s">
        <v>355</v>
      </c>
      <c r="X129" s="92" t="s">
        <v>371</v>
      </c>
      <c r="Y129" s="91" t="s">
        <v>450</v>
      </c>
      <c r="Z129" s="91" t="s">
        <v>441</v>
      </c>
      <c r="AA129" s="93" t="s">
        <v>354</v>
      </c>
      <c r="AB129" s="143" t="s">
        <v>669</v>
      </c>
      <c r="AC129" s="144">
        <v>100000000</v>
      </c>
      <c r="AD129" s="91" t="s">
        <v>52</v>
      </c>
      <c r="AE129" s="92" t="s">
        <v>49</v>
      </c>
      <c r="AF129" s="92"/>
      <c r="AG129" s="92"/>
      <c r="AH129" s="693"/>
      <c r="AI129" s="696"/>
      <c r="AJ129" s="92"/>
      <c r="AK129" s="92"/>
      <c r="AL129" s="92"/>
      <c r="AM129" s="699"/>
      <c r="AN129" s="91" t="s">
        <v>270</v>
      </c>
      <c r="AO129" s="782" t="s">
        <v>836</v>
      </c>
      <c r="AP129" s="683"/>
      <c r="AQ129" s="683"/>
      <c r="AR129" s="702"/>
      <c r="AS129" s="683"/>
      <c r="AT129" s="683"/>
      <c r="AU129" s="683"/>
      <c r="AV129" s="683"/>
      <c r="AW129" s="4"/>
      <c r="AX129" s="4"/>
      <c r="AY129" s="4"/>
      <c r="AZ129" s="4"/>
      <c r="BA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row>
    <row r="130" spans="1:119" s="170" customFormat="1" ht="42.75" customHeight="1">
      <c r="A130" s="89"/>
      <c r="B130" s="89"/>
      <c r="C130" s="90"/>
      <c r="D130" s="89"/>
      <c r="E130" s="586" t="s">
        <v>785</v>
      </c>
      <c r="F130" s="587"/>
      <c r="G130" s="587"/>
      <c r="H130" s="587"/>
      <c r="I130" s="587"/>
      <c r="J130" s="587"/>
      <c r="K130" s="587"/>
      <c r="L130" s="587"/>
      <c r="M130" s="587"/>
      <c r="N130" s="587"/>
      <c r="O130" s="587"/>
      <c r="P130" s="587"/>
      <c r="Q130" s="588"/>
      <c r="R130" s="47"/>
      <c r="S130" s="198"/>
      <c r="T130" s="198"/>
      <c r="U130" s="199"/>
      <c r="V130" s="89"/>
      <c r="W130" s="91"/>
      <c r="X130" s="92"/>
      <c r="Y130" s="91"/>
      <c r="Z130" s="91"/>
      <c r="AA130" s="93"/>
      <c r="AB130" s="143"/>
      <c r="AC130" s="144"/>
      <c r="AD130" s="91"/>
      <c r="AE130" s="92"/>
      <c r="AF130" s="92"/>
      <c r="AG130" s="92"/>
      <c r="AH130" s="404"/>
      <c r="AI130" s="405"/>
      <c r="AJ130" s="92"/>
      <c r="AK130" s="92"/>
      <c r="AL130" s="92"/>
      <c r="AM130" s="406"/>
      <c r="AN130" s="91"/>
      <c r="AO130" s="337" t="s">
        <v>778</v>
      </c>
      <c r="AP130" s="401">
        <f>SUM(AP116)</f>
        <v>3656986372.5799999</v>
      </c>
      <c r="AQ130" s="401">
        <f t="shared" ref="AQ130:AT130" si="15">SUM(AQ116)</f>
        <v>3110940295</v>
      </c>
      <c r="AR130" s="361">
        <f t="shared" si="15"/>
        <v>0.85068413662291964</v>
      </c>
      <c r="AS130" s="401"/>
      <c r="AT130" s="401"/>
      <c r="AU130" s="362"/>
      <c r="AV130" s="362"/>
      <c r="AW130" s="4"/>
      <c r="AX130" s="4"/>
      <c r="AY130" s="4"/>
      <c r="AZ130" s="4"/>
      <c r="BA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row>
    <row r="131" spans="1:119" s="171" customFormat="1" ht="69">
      <c r="A131" s="94" t="s">
        <v>260</v>
      </c>
      <c r="B131" s="94" t="s">
        <v>203</v>
      </c>
      <c r="C131" s="95" t="s">
        <v>367</v>
      </c>
      <c r="D131" s="94" t="s">
        <v>222</v>
      </c>
      <c r="E131" s="94" t="s">
        <v>271</v>
      </c>
      <c r="F131" s="96">
        <v>2024130010142</v>
      </c>
      <c r="G131" s="94" t="s">
        <v>279</v>
      </c>
      <c r="H131" s="94" t="s">
        <v>292</v>
      </c>
      <c r="I131" s="94" t="s">
        <v>251</v>
      </c>
      <c r="J131" s="185">
        <v>15</v>
      </c>
      <c r="K131" s="222">
        <v>0.2</v>
      </c>
      <c r="L131" s="97" t="s">
        <v>606</v>
      </c>
      <c r="M131" s="98"/>
      <c r="N131" s="97" t="s">
        <v>665</v>
      </c>
      <c r="O131" s="97">
        <v>70</v>
      </c>
      <c r="P131" s="223">
        <v>85</v>
      </c>
      <c r="Q131" s="185">
        <v>15</v>
      </c>
      <c r="R131" s="760">
        <f>+Q131/P131</f>
        <v>0.17647058823529413</v>
      </c>
      <c r="S131" s="198">
        <v>45660</v>
      </c>
      <c r="T131" s="198">
        <v>46022</v>
      </c>
      <c r="U131" s="199">
        <f t="shared" si="7"/>
        <v>362</v>
      </c>
      <c r="V131" s="98"/>
      <c r="W131" s="97" t="s">
        <v>355</v>
      </c>
      <c r="X131" s="97" t="s">
        <v>372</v>
      </c>
      <c r="Y131" s="94" t="s">
        <v>422</v>
      </c>
      <c r="Z131" s="94" t="s">
        <v>423</v>
      </c>
      <c r="AA131" s="99" t="s">
        <v>354</v>
      </c>
      <c r="AB131" s="97" t="s">
        <v>667</v>
      </c>
      <c r="AC131" s="137">
        <v>500000000</v>
      </c>
      <c r="AD131" s="97" t="s">
        <v>53</v>
      </c>
      <c r="AE131" s="98" t="s">
        <v>49</v>
      </c>
      <c r="AF131" s="98"/>
      <c r="AG131" s="773" t="s">
        <v>917</v>
      </c>
      <c r="AH131" s="685">
        <v>770484000</v>
      </c>
      <c r="AI131" s="685"/>
      <c r="AJ131" s="98"/>
      <c r="AK131" s="98"/>
      <c r="AL131" s="98"/>
      <c r="AM131" s="688" t="s">
        <v>655</v>
      </c>
      <c r="AN131" s="97" t="s">
        <v>271</v>
      </c>
      <c r="AO131" s="94" t="s">
        <v>837</v>
      </c>
      <c r="AP131" s="675">
        <v>1340931839.8</v>
      </c>
      <c r="AQ131" s="675">
        <v>453484000</v>
      </c>
      <c r="AR131" s="672">
        <f>AQ131/AP131</f>
        <v>0.33818572021351745</v>
      </c>
      <c r="AS131" s="675"/>
      <c r="AT131" s="675"/>
      <c r="AU131" s="678"/>
      <c r="AV131" s="678"/>
      <c r="AW131" s="4"/>
      <c r="AX131" s="4"/>
      <c r="AY131" s="4"/>
      <c r="AZ131" s="4"/>
      <c r="BA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row>
    <row r="132" spans="1:119" s="171" customFormat="1" ht="69">
      <c r="A132" s="94" t="s">
        <v>260</v>
      </c>
      <c r="B132" s="94" t="s">
        <v>203</v>
      </c>
      <c r="C132" s="95" t="s">
        <v>367</v>
      </c>
      <c r="D132" s="94" t="s">
        <v>223</v>
      </c>
      <c r="E132" s="94" t="s">
        <v>271</v>
      </c>
      <c r="F132" s="96">
        <v>2024130010142</v>
      </c>
      <c r="G132" s="94" t="s">
        <v>279</v>
      </c>
      <c r="H132" s="94" t="s">
        <v>292</v>
      </c>
      <c r="I132" s="94" t="s">
        <v>252</v>
      </c>
      <c r="J132" s="185">
        <v>53477</v>
      </c>
      <c r="K132" s="222">
        <v>0.35</v>
      </c>
      <c r="L132" s="100" t="s">
        <v>325</v>
      </c>
      <c r="M132" s="98"/>
      <c r="N132" s="97" t="s">
        <v>641</v>
      </c>
      <c r="O132" s="97">
        <v>20000</v>
      </c>
      <c r="P132" s="223">
        <v>15000</v>
      </c>
      <c r="Q132" s="185">
        <v>53477</v>
      </c>
      <c r="R132" s="760">
        <v>1</v>
      </c>
      <c r="S132" s="198">
        <v>45660</v>
      </c>
      <c r="T132" s="198">
        <v>46022</v>
      </c>
      <c r="U132" s="199">
        <f t="shared" si="7"/>
        <v>362</v>
      </c>
      <c r="V132" s="94">
        <v>15000</v>
      </c>
      <c r="W132" s="97" t="s">
        <v>355</v>
      </c>
      <c r="X132" s="97" t="s">
        <v>372</v>
      </c>
      <c r="Y132" s="94" t="s">
        <v>424</v>
      </c>
      <c r="Z132" s="97" t="s">
        <v>425</v>
      </c>
      <c r="AA132" s="99" t="s">
        <v>354</v>
      </c>
      <c r="AB132" s="97" t="s">
        <v>667</v>
      </c>
      <c r="AC132" s="137">
        <v>50000000</v>
      </c>
      <c r="AD132" s="97" t="s">
        <v>53</v>
      </c>
      <c r="AE132" s="98" t="s">
        <v>49</v>
      </c>
      <c r="AF132" s="98"/>
      <c r="AG132" s="773" t="s">
        <v>917</v>
      </c>
      <c r="AH132" s="686"/>
      <c r="AI132" s="686"/>
      <c r="AJ132" s="98"/>
      <c r="AK132" s="98"/>
      <c r="AL132" s="98"/>
      <c r="AM132" s="689"/>
      <c r="AN132" s="97" t="s">
        <v>271</v>
      </c>
      <c r="AO132" s="94" t="s">
        <v>837</v>
      </c>
      <c r="AP132" s="676"/>
      <c r="AQ132" s="676"/>
      <c r="AR132" s="673"/>
      <c r="AS132" s="676"/>
      <c r="AT132" s="676"/>
      <c r="AU132" s="679"/>
      <c r="AV132" s="679"/>
      <c r="AW132" s="4"/>
      <c r="AX132" s="4"/>
      <c r="AY132" s="4"/>
      <c r="AZ132" s="4"/>
      <c r="BA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row>
    <row r="133" spans="1:119" s="171" customFormat="1" ht="55.2">
      <c r="A133" s="94" t="s">
        <v>260</v>
      </c>
      <c r="B133" s="94" t="s">
        <v>203</v>
      </c>
      <c r="C133" s="95" t="s">
        <v>367</v>
      </c>
      <c r="D133" s="94" t="s">
        <v>225</v>
      </c>
      <c r="E133" s="94" t="s">
        <v>271</v>
      </c>
      <c r="F133" s="96">
        <v>2024130010142</v>
      </c>
      <c r="G133" s="94" t="s">
        <v>279</v>
      </c>
      <c r="H133" s="94" t="s">
        <v>292</v>
      </c>
      <c r="I133" s="94" t="s">
        <v>254</v>
      </c>
      <c r="J133" s="185">
        <v>17493</v>
      </c>
      <c r="K133" s="222">
        <v>0.25</v>
      </c>
      <c r="L133" s="97" t="s">
        <v>333</v>
      </c>
      <c r="M133" s="98"/>
      <c r="N133" s="97" t="s">
        <v>642</v>
      </c>
      <c r="O133" s="97">
        <v>32637</v>
      </c>
      <c r="P133" s="223">
        <v>17000</v>
      </c>
      <c r="Q133" s="185">
        <v>17493</v>
      </c>
      <c r="R133" s="760">
        <v>1</v>
      </c>
      <c r="S133" s="198">
        <v>45660</v>
      </c>
      <c r="T133" s="198">
        <v>46022</v>
      </c>
      <c r="U133" s="199">
        <f t="shared" si="7"/>
        <v>362</v>
      </c>
      <c r="V133" s="94">
        <v>17000</v>
      </c>
      <c r="W133" s="97" t="s">
        <v>355</v>
      </c>
      <c r="X133" s="97" t="s">
        <v>372</v>
      </c>
      <c r="Y133" s="94" t="s">
        <v>426</v>
      </c>
      <c r="Z133" s="97" t="s">
        <v>427</v>
      </c>
      <c r="AA133" s="99" t="s">
        <v>354</v>
      </c>
      <c r="AB133" s="97" t="s">
        <v>667</v>
      </c>
      <c r="AC133" s="137">
        <v>50000000</v>
      </c>
      <c r="AD133" s="97" t="s">
        <v>53</v>
      </c>
      <c r="AE133" s="98" t="s">
        <v>49</v>
      </c>
      <c r="AF133" s="98"/>
      <c r="AG133" s="773" t="s">
        <v>917</v>
      </c>
      <c r="AH133" s="686"/>
      <c r="AI133" s="686"/>
      <c r="AJ133" s="98"/>
      <c r="AK133" s="98"/>
      <c r="AL133" s="98"/>
      <c r="AM133" s="689"/>
      <c r="AN133" s="97" t="s">
        <v>271</v>
      </c>
      <c r="AO133" s="94" t="s">
        <v>957</v>
      </c>
      <c r="AP133" s="676"/>
      <c r="AQ133" s="676"/>
      <c r="AR133" s="673"/>
      <c r="AS133" s="676"/>
      <c r="AT133" s="676"/>
      <c r="AU133" s="679"/>
      <c r="AV133" s="679"/>
      <c r="AW133" s="4"/>
      <c r="AX133" s="4"/>
      <c r="AY133" s="4"/>
      <c r="AZ133" s="4"/>
      <c r="BA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row>
    <row r="134" spans="1:119" s="171" customFormat="1" ht="82.8">
      <c r="A134" s="94" t="s">
        <v>260</v>
      </c>
      <c r="B134" s="94" t="s">
        <v>203</v>
      </c>
      <c r="C134" s="95" t="s">
        <v>367</v>
      </c>
      <c r="D134" s="94" t="s">
        <v>225</v>
      </c>
      <c r="E134" s="94" t="s">
        <v>271</v>
      </c>
      <c r="F134" s="96">
        <v>2024130010142</v>
      </c>
      <c r="G134" s="94" t="s">
        <v>279</v>
      </c>
      <c r="H134" s="94" t="s">
        <v>332</v>
      </c>
      <c r="I134" s="94" t="s">
        <v>254</v>
      </c>
      <c r="J134" s="185">
        <v>17493</v>
      </c>
      <c r="K134" s="222">
        <v>0.25</v>
      </c>
      <c r="L134" s="100" t="s">
        <v>334</v>
      </c>
      <c r="M134" s="98"/>
      <c r="N134" s="97" t="s">
        <v>828</v>
      </c>
      <c r="O134" s="97">
        <v>2</v>
      </c>
      <c r="P134" s="223">
        <v>3</v>
      </c>
      <c r="Q134" s="185">
        <v>2</v>
      </c>
      <c r="R134" s="760">
        <f>+Q134/P134</f>
        <v>0.66666666666666663</v>
      </c>
      <c r="S134" s="198">
        <v>45660</v>
      </c>
      <c r="T134" s="198">
        <v>46022</v>
      </c>
      <c r="U134" s="199">
        <f t="shared" si="7"/>
        <v>362</v>
      </c>
      <c r="V134" s="94">
        <v>17000</v>
      </c>
      <c r="W134" s="97" t="s">
        <v>355</v>
      </c>
      <c r="X134" s="97" t="s">
        <v>372</v>
      </c>
      <c r="Y134" s="94" t="s">
        <v>428</v>
      </c>
      <c r="Z134" s="97" t="s">
        <v>429</v>
      </c>
      <c r="AA134" s="98" t="s">
        <v>354</v>
      </c>
      <c r="AB134" s="97" t="s">
        <v>668</v>
      </c>
      <c r="AC134" s="137">
        <v>70484000</v>
      </c>
      <c r="AD134" s="97" t="s">
        <v>53</v>
      </c>
      <c r="AE134" s="98" t="s">
        <v>49</v>
      </c>
      <c r="AF134" s="98"/>
      <c r="AG134" s="773" t="s">
        <v>917</v>
      </c>
      <c r="AH134" s="686"/>
      <c r="AI134" s="686"/>
      <c r="AJ134" s="98"/>
      <c r="AK134" s="98"/>
      <c r="AL134" s="378"/>
      <c r="AM134" s="689"/>
      <c r="AN134" s="97" t="s">
        <v>271</v>
      </c>
      <c r="AO134" s="94" t="s">
        <v>957</v>
      </c>
      <c r="AP134" s="676"/>
      <c r="AQ134" s="676"/>
      <c r="AR134" s="673"/>
      <c r="AS134" s="676"/>
      <c r="AT134" s="676"/>
      <c r="AU134" s="679"/>
      <c r="AV134" s="679"/>
      <c r="AW134" s="4"/>
      <c r="AX134" s="4"/>
      <c r="AY134" s="4"/>
      <c r="AZ134" s="4"/>
      <c r="BA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row>
    <row r="135" spans="1:119" s="171" customFormat="1" ht="82.8">
      <c r="A135" s="94" t="s">
        <v>260</v>
      </c>
      <c r="B135" s="94" t="s">
        <v>203</v>
      </c>
      <c r="C135" s="95" t="s">
        <v>367</v>
      </c>
      <c r="D135" s="94" t="s">
        <v>225</v>
      </c>
      <c r="E135" s="94" t="s">
        <v>271</v>
      </c>
      <c r="F135" s="96">
        <v>2024130010142</v>
      </c>
      <c r="G135" s="94" t="s">
        <v>279</v>
      </c>
      <c r="H135" s="94" t="s">
        <v>332</v>
      </c>
      <c r="I135" s="94" t="s">
        <v>254</v>
      </c>
      <c r="J135" s="185">
        <v>17493</v>
      </c>
      <c r="K135" s="222">
        <v>0.25</v>
      </c>
      <c r="L135" s="97" t="s">
        <v>335</v>
      </c>
      <c r="M135" s="98"/>
      <c r="N135" s="97" t="s">
        <v>666</v>
      </c>
      <c r="O135" s="97">
        <v>2</v>
      </c>
      <c r="P135" s="223">
        <v>20</v>
      </c>
      <c r="Q135" s="185">
        <v>10</v>
      </c>
      <c r="R135" s="760">
        <f>+Q135/P135</f>
        <v>0.5</v>
      </c>
      <c r="S135" s="198">
        <v>45660</v>
      </c>
      <c r="T135" s="198">
        <v>46022</v>
      </c>
      <c r="U135" s="199">
        <f t="shared" si="7"/>
        <v>362</v>
      </c>
      <c r="V135" s="94">
        <f>+V134+V132</f>
        <v>32000</v>
      </c>
      <c r="W135" s="97" t="s">
        <v>355</v>
      </c>
      <c r="X135" s="97" t="s">
        <v>372</v>
      </c>
      <c r="Y135" s="94" t="s">
        <v>428</v>
      </c>
      <c r="Z135" s="97" t="s">
        <v>429</v>
      </c>
      <c r="AA135" s="98" t="s">
        <v>354</v>
      </c>
      <c r="AB135" s="97" t="s">
        <v>667</v>
      </c>
      <c r="AC135" s="137">
        <v>100000000</v>
      </c>
      <c r="AD135" s="97" t="s">
        <v>53</v>
      </c>
      <c r="AE135" s="98" t="s">
        <v>49</v>
      </c>
      <c r="AF135" s="98"/>
      <c r="AG135" s="773" t="s">
        <v>917</v>
      </c>
      <c r="AH135" s="687"/>
      <c r="AI135" s="687"/>
      <c r="AJ135" s="98"/>
      <c r="AK135" s="98"/>
      <c r="AL135" s="378"/>
      <c r="AM135" s="690"/>
      <c r="AN135" s="97" t="s">
        <v>271</v>
      </c>
      <c r="AO135" s="94" t="s">
        <v>957</v>
      </c>
      <c r="AP135" s="677"/>
      <c r="AQ135" s="677"/>
      <c r="AR135" s="674"/>
      <c r="AS135" s="677"/>
      <c r="AT135" s="677"/>
      <c r="AU135" s="680"/>
      <c r="AV135" s="680"/>
      <c r="AW135" s="4"/>
      <c r="AX135" s="4"/>
      <c r="AY135" s="4"/>
      <c r="AZ135" s="4"/>
      <c r="BA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row>
    <row r="136" spans="1:119" s="171" customFormat="1" ht="49.5" customHeight="1">
      <c r="A136" s="94"/>
      <c r="B136" s="94"/>
      <c r="C136" s="95"/>
      <c r="D136" s="94"/>
      <c r="E136" s="586" t="s">
        <v>786</v>
      </c>
      <c r="F136" s="587"/>
      <c r="G136" s="587"/>
      <c r="H136" s="587"/>
      <c r="I136" s="587"/>
      <c r="J136" s="587"/>
      <c r="K136" s="587"/>
      <c r="L136" s="587"/>
      <c r="M136" s="587"/>
      <c r="N136" s="587"/>
      <c r="O136" s="587"/>
      <c r="P136" s="587"/>
      <c r="Q136" s="588"/>
      <c r="R136" s="47"/>
      <c r="S136" s="198"/>
      <c r="T136" s="198"/>
      <c r="U136" s="199"/>
      <c r="V136" s="94"/>
      <c r="W136" s="97"/>
      <c r="X136" s="97"/>
      <c r="Y136" s="94"/>
      <c r="Z136" s="97"/>
      <c r="AA136" s="98"/>
      <c r="AB136" s="97"/>
      <c r="AC136" s="137"/>
      <c r="AD136" s="97"/>
      <c r="AE136" s="98"/>
      <c r="AF136" s="98"/>
      <c r="AG136" s="98"/>
      <c r="AH136" s="402"/>
      <c r="AI136" s="402"/>
      <c r="AJ136" s="98"/>
      <c r="AK136" s="98"/>
      <c r="AL136" s="378"/>
      <c r="AM136" s="403"/>
      <c r="AN136" s="97"/>
      <c r="AO136" s="337" t="s">
        <v>778</v>
      </c>
      <c r="AP136" s="399">
        <f>SUM(AP131)</f>
        <v>1340931839.8</v>
      </c>
      <c r="AQ136" s="399">
        <f t="shared" ref="AQ136:AT136" si="16">SUM(AQ131)</f>
        <v>453484000</v>
      </c>
      <c r="AR136" s="400">
        <f t="shared" si="16"/>
        <v>0.33818572021351745</v>
      </c>
      <c r="AS136" s="399"/>
      <c r="AT136" s="399"/>
      <c r="AU136" s="400"/>
      <c r="AV136" s="400"/>
      <c r="AW136" s="4"/>
      <c r="AX136" s="4"/>
      <c r="AY136" s="4"/>
      <c r="AZ136" s="4"/>
      <c r="BA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row>
    <row r="137" spans="1:119" s="172" customFormat="1" ht="289.8">
      <c r="A137" s="101" t="s">
        <v>260</v>
      </c>
      <c r="B137" s="101" t="s">
        <v>204</v>
      </c>
      <c r="C137" s="102" t="s">
        <v>368</v>
      </c>
      <c r="D137" s="101" t="s">
        <v>226</v>
      </c>
      <c r="E137" s="101" t="s">
        <v>272</v>
      </c>
      <c r="F137" s="103">
        <v>2024130010144</v>
      </c>
      <c r="G137" s="101" t="s">
        <v>611</v>
      </c>
      <c r="H137" s="101" t="s">
        <v>612</v>
      </c>
      <c r="I137" s="101" t="s">
        <v>613</v>
      </c>
      <c r="J137" s="186">
        <v>1</v>
      </c>
      <c r="K137" s="222">
        <v>0.5</v>
      </c>
      <c r="L137" s="101" t="s">
        <v>658</v>
      </c>
      <c r="M137" s="219"/>
      <c r="N137" s="104" t="s">
        <v>643</v>
      </c>
      <c r="O137" s="104">
        <v>0</v>
      </c>
      <c r="P137" s="223">
        <v>1</v>
      </c>
      <c r="Q137" s="186">
        <v>1</v>
      </c>
      <c r="R137" s="363">
        <f>+Q137/P137</f>
        <v>1</v>
      </c>
      <c r="S137" s="198">
        <v>45660</v>
      </c>
      <c r="T137" s="198">
        <v>46022</v>
      </c>
      <c r="U137" s="199">
        <f t="shared" si="7"/>
        <v>362</v>
      </c>
      <c r="V137" s="104">
        <f>1500/2</f>
        <v>750</v>
      </c>
      <c r="W137" s="104" t="s">
        <v>355</v>
      </c>
      <c r="X137" s="105" t="s">
        <v>363</v>
      </c>
      <c r="Y137" s="104" t="s">
        <v>428</v>
      </c>
      <c r="Z137" s="104" t="s">
        <v>429</v>
      </c>
      <c r="AA137" s="105" t="s">
        <v>354</v>
      </c>
      <c r="AB137" s="139" t="s">
        <v>661</v>
      </c>
      <c r="AC137" s="140">
        <v>150000000</v>
      </c>
      <c r="AD137" s="104" t="s">
        <v>54</v>
      </c>
      <c r="AE137" s="105" t="s">
        <v>49</v>
      </c>
      <c r="AF137" s="105"/>
      <c r="AG137" s="774" t="s">
        <v>896</v>
      </c>
      <c r="AH137" s="720">
        <v>385776000</v>
      </c>
      <c r="AI137" s="720"/>
      <c r="AJ137" s="105"/>
      <c r="AK137" s="105"/>
      <c r="AL137" s="379"/>
      <c r="AM137" s="723" t="s">
        <v>656</v>
      </c>
      <c r="AN137" s="104" t="s">
        <v>272</v>
      </c>
      <c r="AO137" s="783" t="s">
        <v>835</v>
      </c>
      <c r="AP137" s="712">
        <v>385776000</v>
      </c>
      <c r="AQ137" s="712">
        <v>246721500</v>
      </c>
      <c r="AR137" s="726">
        <f>AQ137/AP137</f>
        <v>0.63954600597237776</v>
      </c>
      <c r="AS137" s="712"/>
      <c r="AT137" s="712"/>
      <c r="AU137" s="715"/>
      <c r="AV137" s="715"/>
      <c r="AW137" s="4"/>
      <c r="AX137" s="4"/>
      <c r="AY137" s="4"/>
      <c r="AZ137" s="4"/>
      <c r="BA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row>
    <row r="138" spans="1:119" s="172" customFormat="1" ht="82.8">
      <c r="A138" s="101" t="s">
        <v>260</v>
      </c>
      <c r="B138" s="101" t="s">
        <v>204</v>
      </c>
      <c r="C138" s="102" t="s">
        <v>368</v>
      </c>
      <c r="D138" s="101" t="s">
        <v>227</v>
      </c>
      <c r="E138" s="101" t="s">
        <v>272</v>
      </c>
      <c r="F138" s="103">
        <v>2024130010144</v>
      </c>
      <c r="G138" s="101" t="s">
        <v>611</v>
      </c>
      <c r="H138" s="101" t="s">
        <v>612</v>
      </c>
      <c r="I138" s="101" t="s">
        <v>613</v>
      </c>
      <c r="J138" s="186">
        <v>0</v>
      </c>
      <c r="K138" s="222">
        <v>0.5</v>
      </c>
      <c r="L138" s="101" t="s">
        <v>657</v>
      </c>
      <c r="M138" s="219"/>
      <c r="N138" s="104" t="s">
        <v>644</v>
      </c>
      <c r="O138" s="104">
        <v>0</v>
      </c>
      <c r="P138" s="223">
        <v>1</v>
      </c>
      <c r="Q138" s="186">
        <v>0</v>
      </c>
      <c r="R138" s="363">
        <v>0</v>
      </c>
      <c r="S138" s="198">
        <v>45660</v>
      </c>
      <c r="T138" s="198">
        <v>46022</v>
      </c>
      <c r="U138" s="199">
        <f t="shared" si="7"/>
        <v>362</v>
      </c>
      <c r="V138" s="104">
        <f>1500/2</f>
        <v>750</v>
      </c>
      <c r="W138" s="104" t="s">
        <v>355</v>
      </c>
      <c r="X138" s="105" t="s">
        <v>363</v>
      </c>
      <c r="Y138" s="104" t="s">
        <v>428</v>
      </c>
      <c r="Z138" s="104" t="s">
        <v>429</v>
      </c>
      <c r="AA138" s="105" t="s">
        <v>354</v>
      </c>
      <c r="AB138" s="139" t="s">
        <v>661</v>
      </c>
      <c r="AC138" s="140">
        <v>150000000</v>
      </c>
      <c r="AD138" s="104" t="s">
        <v>54</v>
      </c>
      <c r="AE138" s="105" t="s">
        <v>49</v>
      </c>
      <c r="AF138" s="105"/>
      <c r="AG138" s="774" t="s">
        <v>896</v>
      </c>
      <c r="AH138" s="721"/>
      <c r="AI138" s="721"/>
      <c r="AJ138" s="105"/>
      <c r="AK138" s="105"/>
      <c r="AL138" s="379"/>
      <c r="AM138" s="724"/>
      <c r="AN138" s="104" t="s">
        <v>272</v>
      </c>
      <c r="AO138" s="101" t="s">
        <v>959</v>
      </c>
      <c r="AP138" s="713"/>
      <c r="AQ138" s="713"/>
      <c r="AR138" s="727"/>
      <c r="AS138" s="713"/>
      <c r="AT138" s="713"/>
      <c r="AU138" s="713"/>
      <c r="AV138" s="713"/>
      <c r="AW138" s="4"/>
      <c r="AX138" s="4"/>
      <c r="AY138" s="4"/>
      <c r="AZ138" s="4"/>
      <c r="BA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row>
    <row r="139" spans="1:119" s="172" customFormat="1" ht="82.8">
      <c r="A139" s="101" t="s">
        <v>260</v>
      </c>
      <c r="B139" s="101" t="s">
        <v>204</v>
      </c>
      <c r="C139" s="102" t="s">
        <v>368</v>
      </c>
      <c r="D139" s="101" t="s">
        <v>227</v>
      </c>
      <c r="E139" s="101" t="s">
        <v>272</v>
      </c>
      <c r="F139" s="103">
        <v>2024130010144</v>
      </c>
      <c r="G139" s="101" t="s">
        <v>611</v>
      </c>
      <c r="H139" s="101" t="s">
        <v>612</v>
      </c>
      <c r="I139" s="101" t="s">
        <v>613</v>
      </c>
      <c r="J139" s="186">
        <v>0</v>
      </c>
      <c r="K139" s="222">
        <v>0.5</v>
      </c>
      <c r="L139" s="101" t="s">
        <v>659</v>
      </c>
      <c r="M139" s="219"/>
      <c r="N139" s="104" t="s">
        <v>660</v>
      </c>
      <c r="O139" s="104">
        <v>0</v>
      </c>
      <c r="P139" s="223">
        <v>2</v>
      </c>
      <c r="Q139" s="186">
        <v>0</v>
      </c>
      <c r="R139" s="363">
        <v>0</v>
      </c>
      <c r="S139" s="198">
        <v>45660</v>
      </c>
      <c r="T139" s="198">
        <v>46022</v>
      </c>
      <c r="U139" s="199">
        <f t="shared" ref="U139:U142" si="17">+T139-S139</f>
        <v>362</v>
      </c>
      <c r="V139" s="104">
        <v>1500</v>
      </c>
      <c r="W139" s="104" t="s">
        <v>355</v>
      </c>
      <c r="X139" s="105" t="s">
        <v>363</v>
      </c>
      <c r="Y139" s="104" t="s">
        <v>428</v>
      </c>
      <c r="Z139" s="104" t="s">
        <v>429</v>
      </c>
      <c r="AA139" s="105" t="s">
        <v>354</v>
      </c>
      <c r="AB139" s="139" t="s">
        <v>661</v>
      </c>
      <c r="AC139" s="140">
        <v>85776000</v>
      </c>
      <c r="AD139" s="104" t="s">
        <v>54</v>
      </c>
      <c r="AE139" s="105" t="s">
        <v>49</v>
      </c>
      <c r="AF139" s="105"/>
      <c r="AG139" s="774" t="s">
        <v>896</v>
      </c>
      <c r="AH139" s="722"/>
      <c r="AI139" s="722"/>
      <c r="AJ139" s="105"/>
      <c r="AK139" s="105"/>
      <c r="AL139" s="379"/>
      <c r="AM139" s="725"/>
      <c r="AN139" s="104" t="s">
        <v>272</v>
      </c>
      <c r="AO139" s="101" t="s">
        <v>960</v>
      </c>
      <c r="AP139" s="714"/>
      <c r="AQ139" s="714"/>
      <c r="AR139" s="728"/>
      <c r="AS139" s="714"/>
      <c r="AT139" s="714"/>
      <c r="AU139" s="714"/>
      <c r="AV139" s="714"/>
      <c r="AW139" s="4"/>
      <c r="AX139" s="4"/>
      <c r="AY139" s="4"/>
      <c r="AZ139" s="4"/>
      <c r="BA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row>
    <row r="140" spans="1:119" s="172" customFormat="1" ht="60.75" customHeight="1">
      <c r="A140" s="101"/>
      <c r="B140" s="101"/>
      <c r="C140" s="102"/>
      <c r="D140" s="101"/>
      <c r="E140" s="586" t="s">
        <v>787</v>
      </c>
      <c r="F140" s="587"/>
      <c r="G140" s="587"/>
      <c r="H140" s="587"/>
      <c r="I140" s="587"/>
      <c r="J140" s="587"/>
      <c r="K140" s="587"/>
      <c r="L140" s="587"/>
      <c r="M140" s="587"/>
      <c r="N140" s="587"/>
      <c r="O140" s="587"/>
      <c r="P140" s="587"/>
      <c r="Q140" s="588"/>
      <c r="R140" s="333"/>
      <c r="S140" s="198"/>
      <c r="T140" s="198"/>
      <c r="U140" s="199"/>
      <c r="V140" s="104"/>
      <c r="W140" s="104"/>
      <c r="X140" s="105"/>
      <c r="Y140" s="104"/>
      <c r="Z140" s="104"/>
      <c r="AA140" s="105"/>
      <c r="AB140" s="139"/>
      <c r="AC140" s="140"/>
      <c r="AD140" s="104"/>
      <c r="AE140" s="105"/>
      <c r="AF140" s="105"/>
      <c r="AG140" s="105"/>
      <c r="AH140" s="396"/>
      <c r="AI140" s="397"/>
      <c r="AJ140" s="105"/>
      <c r="AK140" s="105"/>
      <c r="AL140" s="379"/>
      <c r="AM140" s="398"/>
      <c r="AN140" s="104"/>
      <c r="AO140" s="337" t="s">
        <v>778</v>
      </c>
      <c r="AP140" s="395">
        <f>SUM(AP137)</f>
        <v>385776000</v>
      </c>
      <c r="AQ140" s="395">
        <f t="shared" ref="AQ140:AT140" si="18">SUM(AQ137)</f>
        <v>246721500</v>
      </c>
      <c r="AR140" s="787">
        <f t="shared" si="18"/>
        <v>0.63954600597237776</v>
      </c>
      <c r="AS140" s="395"/>
      <c r="AT140" s="395"/>
      <c r="AU140" s="365"/>
      <c r="AV140" s="365"/>
      <c r="AW140" s="4"/>
      <c r="AX140" s="4"/>
      <c r="AY140" s="4"/>
      <c r="AZ140" s="4"/>
      <c r="BA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row>
    <row r="141" spans="1:119" s="174" customFormat="1" ht="220.8">
      <c r="A141" s="106" t="s">
        <v>260</v>
      </c>
      <c r="B141" s="106" t="s">
        <v>229</v>
      </c>
      <c r="C141" s="107" t="s">
        <v>369</v>
      </c>
      <c r="D141" s="106" t="s">
        <v>228</v>
      </c>
      <c r="E141" s="108" t="s">
        <v>273</v>
      </c>
      <c r="F141" s="110">
        <v>2024130010149</v>
      </c>
      <c r="G141" s="108" t="s">
        <v>608</v>
      </c>
      <c r="H141" s="108" t="s">
        <v>609</v>
      </c>
      <c r="I141" s="108" t="s">
        <v>610</v>
      </c>
      <c r="J141" s="187">
        <v>1</v>
      </c>
      <c r="K141" s="222">
        <v>1</v>
      </c>
      <c r="L141" s="106" t="s">
        <v>662</v>
      </c>
      <c r="M141" s="109"/>
      <c r="N141" s="202" t="s">
        <v>645</v>
      </c>
      <c r="O141" s="202">
        <v>0</v>
      </c>
      <c r="P141" s="223">
        <v>1</v>
      </c>
      <c r="Q141" s="186">
        <v>1</v>
      </c>
      <c r="R141" s="363">
        <f>+Q141/P141</f>
        <v>1</v>
      </c>
      <c r="S141" s="198">
        <v>45660</v>
      </c>
      <c r="T141" s="198">
        <v>46022</v>
      </c>
      <c r="U141" s="199">
        <f t="shared" ref="U141" si="19">+T141-S141</f>
        <v>362</v>
      </c>
      <c r="V141" s="109">
        <v>600</v>
      </c>
      <c r="W141" s="109" t="s">
        <v>356</v>
      </c>
      <c r="X141" s="109" t="s">
        <v>363</v>
      </c>
      <c r="Y141" s="202" t="s">
        <v>428</v>
      </c>
      <c r="Z141" s="202" t="s">
        <v>429</v>
      </c>
      <c r="AA141" s="109" t="s">
        <v>354</v>
      </c>
      <c r="AB141" s="134" t="s">
        <v>664</v>
      </c>
      <c r="AC141" s="138">
        <v>140000000</v>
      </c>
      <c r="AD141" s="202" t="s">
        <v>53</v>
      </c>
      <c r="AE141" s="109" t="s">
        <v>49</v>
      </c>
      <c r="AF141" s="109"/>
      <c r="AG141" s="775" t="s">
        <v>896</v>
      </c>
      <c r="AH141" s="716">
        <v>160740000</v>
      </c>
      <c r="AI141" s="177"/>
      <c r="AJ141" s="109"/>
      <c r="AK141" s="109"/>
      <c r="AL141" s="109"/>
      <c r="AM141" s="109" t="s">
        <v>656</v>
      </c>
      <c r="AN141" s="202" t="s">
        <v>273</v>
      </c>
      <c r="AO141" s="784" t="s">
        <v>833</v>
      </c>
      <c r="AP141" s="703">
        <v>160740000</v>
      </c>
      <c r="AQ141" s="703">
        <v>157085000</v>
      </c>
      <c r="AR141" s="718">
        <f>AQ141/AP141</f>
        <v>0.97726141595122562</v>
      </c>
      <c r="AS141" s="703"/>
      <c r="AT141" s="703"/>
      <c r="AU141" s="705"/>
      <c r="AV141" s="707"/>
      <c r="AW141" s="4"/>
      <c r="AX141" s="4"/>
      <c r="AY141" s="4"/>
      <c r="AZ141" s="4"/>
      <c r="BA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row>
    <row r="142" spans="1:119" s="174" customFormat="1" ht="220.8">
      <c r="A142" s="106" t="s">
        <v>260</v>
      </c>
      <c r="B142" s="106" t="s">
        <v>229</v>
      </c>
      <c r="C142" s="107" t="s">
        <v>369</v>
      </c>
      <c r="D142" s="106" t="s">
        <v>228</v>
      </c>
      <c r="E142" s="108" t="s">
        <v>273</v>
      </c>
      <c r="F142" s="110">
        <v>2024130010149</v>
      </c>
      <c r="G142" s="108" t="s">
        <v>608</v>
      </c>
      <c r="H142" s="108" t="s">
        <v>609</v>
      </c>
      <c r="I142" s="108" t="s">
        <v>610</v>
      </c>
      <c r="J142" s="187">
        <v>1</v>
      </c>
      <c r="K142" s="222">
        <v>1</v>
      </c>
      <c r="L142" s="106" t="s">
        <v>663</v>
      </c>
      <c r="M142" s="109"/>
      <c r="N142" s="202" t="s">
        <v>645</v>
      </c>
      <c r="O142" s="202">
        <v>0</v>
      </c>
      <c r="P142" s="223">
        <v>1</v>
      </c>
      <c r="Q142" s="186">
        <v>1</v>
      </c>
      <c r="R142" s="363">
        <f>+Q142/P142</f>
        <v>1</v>
      </c>
      <c r="S142" s="198">
        <v>45660</v>
      </c>
      <c r="T142" s="198">
        <v>46022</v>
      </c>
      <c r="U142" s="199">
        <f t="shared" si="17"/>
        <v>362</v>
      </c>
      <c r="V142" s="109">
        <v>600</v>
      </c>
      <c r="W142" s="109" t="s">
        <v>356</v>
      </c>
      <c r="X142" s="109" t="s">
        <v>363</v>
      </c>
      <c r="Y142" s="202" t="s">
        <v>428</v>
      </c>
      <c r="Z142" s="202" t="s">
        <v>429</v>
      </c>
      <c r="AA142" s="109" t="s">
        <v>354</v>
      </c>
      <c r="AB142" s="134" t="s">
        <v>664</v>
      </c>
      <c r="AC142" s="138">
        <v>20740000</v>
      </c>
      <c r="AD142" s="202" t="s">
        <v>53</v>
      </c>
      <c r="AE142" s="109" t="s">
        <v>49</v>
      </c>
      <c r="AF142" s="109"/>
      <c r="AG142" s="775" t="s">
        <v>896</v>
      </c>
      <c r="AH142" s="717"/>
      <c r="AI142" s="177"/>
      <c r="AJ142" s="109"/>
      <c r="AK142" s="109"/>
      <c r="AL142" s="109"/>
      <c r="AM142" s="109" t="s">
        <v>656</v>
      </c>
      <c r="AN142" s="202" t="s">
        <v>273</v>
      </c>
      <c r="AO142" s="784" t="s">
        <v>833</v>
      </c>
      <c r="AP142" s="704"/>
      <c r="AQ142" s="704"/>
      <c r="AR142" s="719"/>
      <c r="AS142" s="704"/>
      <c r="AT142" s="704"/>
      <c r="AU142" s="706"/>
      <c r="AV142" s="704"/>
      <c r="AW142" s="4"/>
      <c r="AX142" s="4"/>
      <c r="AY142" s="4"/>
      <c r="AZ142" s="4"/>
      <c r="BA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row>
    <row r="143" spans="1:119" ht="69.900000000000006" customHeight="1">
      <c r="E143" s="708" t="s">
        <v>788</v>
      </c>
      <c r="F143" s="708"/>
      <c r="G143" s="708"/>
      <c r="H143" s="708"/>
      <c r="I143" s="708"/>
      <c r="J143" s="708"/>
      <c r="K143" s="708"/>
      <c r="L143" s="708"/>
      <c r="M143" s="708"/>
      <c r="N143" s="708"/>
      <c r="O143" s="708"/>
      <c r="P143" s="708"/>
      <c r="Q143" s="708"/>
      <c r="R143" s="333"/>
      <c r="AO143" s="337" t="s">
        <v>778</v>
      </c>
      <c r="AP143" s="367">
        <f>SUM(AP141)</f>
        <v>160740000</v>
      </c>
      <c r="AQ143" s="367">
        <f t="shared" ref="AQ143:AT143" si="20">SUM(AQ141)</f>
        <v>157085000</v>
      </c>
      <c r="AR143" s="788">
        <f>AQ143/AP143</f>
        <v>0.97726141595122562</v>
      </c>
      <c r="AS143" s="367"/>
      <c r="AT143" s="367"/>
      <c r="AU143" s="368"/>
      <c r="AV143" s="368"/>
    </row>
    <row r="144" spans="1:119" ht="69.900000000000006" customHeight="1">
      <c r="E144" s="709" t="s">
        <v>789</v>
      </c>
      <c r="F144" s="710"/>
      <c r="G144" s="710"/>
      <c r="H144" s="710"/>
      <c r="I144" s="710"/>
      <c r="J144" s="710"/>
      <c r="K144" s="710"/>
      <c r="L144" s="710"/>
      <c r="M144" s="710"/>
      <c r="N144" s="710"/>
      <c r="O144" s="710"/>
      <c r="P144" s="710"/>
      <c r="Q144" s="711"/>
      <c r="R144" s="369"/>
      <c r="AC144" s="224"/>
      <c r="AH144" s="224"/>
      <c r="AO144" s="789" t="s">
        <v>856</v>
      </c>
      <c r="AP144" s="790">
        <f>SUM(AP39,AP47,AP60,AP73,AP85,AP98,AP115,AP130,AP136,AP140,AP143)</f>
        <v>72998052638.48999</v>
      </c>
      <c r="AQ144" s="790">
        <f t="shared" ref="AQ144:AT144" si="21">SUM(AQ39,AQ47,AQ60,AQ73,AQ85,AQ98,AQ115,AQ130,AQ136,AQ140,AQ143)</f>
        <v>34762094077</v>
      </c>
      <c r="AR144" s="791">
        <f>+AQ144/AP144</f>
        <v>0.47620577290127386</v>
      </c>
      <c r="AS144" s="367"/>
      <c r="AT144" s="367"/>
      <c r="AU144" s="371"/>
      <c r="AV144" s="372"/>
    </row>
  </sheetData>
  <mergeCells count="133">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T48:AT59"/>
    <mergeCell ref="AU48:AU59"/>
    <mergeCell ref="AV48:AV59"/>
    <mergeCell ref="E60:Q60"/>
    <mergeCell ref="AH61:AH72"/>
    <mergeCell ref="AI61:AI72"/>
    <mergeCell ref="AM61:AM72"/>
    <mergeCell ref="AP61:AP72"/>
    <mergeCell ref="AQ61:AQ72"/>
    <mergeCell ref="AR61:AR72"/>
    <mergeCell ref="AU40:AU46"/>
    <mergeCell ref="AV40:AV46"/>
    <mergeCell ref="E47:Q47"/>
    <mergeCell ref="AH48:AH59"/>
    <mergeCell ref="AI48:AI59"/>
    <mergeCell ref="AM48:AM59"/>
    <mergeCell ref="AP48:AP59"/>
    <mergeCell ref="AQ48:AQ59"/>
    <mergeCell ref="AR48:AR59"/>
    <mergeCell ref="AS48:AS59"/>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s>
  <dataValidations count="2">
    <dataValidation type="list" allowBlank="1" showInputMessage="1" showErrorMessage="1" sqref="L74:M74 M99:M109 M27:M38 M116:M129 L77:M77 L83:L84 M75:M76 M61:M72 M40:M46 M48:M59 M78:M84 M86:M97 M111:M114 M145:M230" xr:uid="{27B50431-6F92-41E8-BC80-6BD279130C56}">
      <formula1>$AY$9:$AY$56</formula1>
    </dataValidation>
    <dataValidation type="list" allowBlank="1" showInputMessage="1" showErrorMessage="1" sqref="M12:M26 M9:M10 M131:M135 M137:M139 M141:M142" xr:uid="{E67A26FC-A47F-4B66-A5F5-5F61B808FF9B}">
      <formula1>$AZ$9:$AZ$14</formula1>
    </dataValidation>
  </dataValidations>
  <hyperlinks>
    <hyperlink ref="AG9" r:id="rId1" xr:uid="{85E520C0-5000-4AE9-9B73-2E8A12CD2ADA}"/>
    <hyperlink ref="AG10" r:id="rId2" xr:uid="{EC06EEEA-5A32-4AD4-B612-41F4D83BAEAE}"/>
    <hyperlink ref="AG11" r:id="rId3" xr:uid="{DB2093A1-54E2-43F1-8B53-DC99DA0CA76D}"/>
    <hyperlink ref="AG12" r:id="rId4" xr:uid="{E73BC2DB-5549-4729-B2B6-2C472157D708}"/>
    <hyperlink ref="AG14" r:id="rId5" xr:uid="{65A77251-F907-47EC-8481-FB6820551B35}"/>
    <hyperlink ref="AG15" r:id="rId6" xr:uid="{B151F02C-07C8-46CC-AB3D-65EF5F75065B}"/>
    <hyperlink ref="AG16" r:id="rId7" xr:uid="{F317DA26-46A1-4DC4-A974-6CE5DA821AFB}"/>
    <hyperlink ref="AG17" r:id="rId8" xr:uid="{4C80E28D-A7D8-4C5C-A43E-919FBEC096BE}"/>
    <hyperlink ref="AG20" r:id="rId9" xr:uid="{6D9EBD74-4EAA-4A6D-82C8-C69E34CC5A39}"/>
    <hyperlink ref="AG21" r:id="rId10" xr:uid="{78D05533-0B7F-4030-98FE-43850AC2D56E}"/>
    <hyperlink ref="AG22" r:id="rId11" xr:uid="{A6172F93-6AAB-46DA-9CD7-DBE0FC44E951}"/>
    <hyperlink ref="AG27" r:id="rId12" xr:uid="{44999402-1BDD-48F9-9819-DACF4AC930B6}"/>
    <hyperlink ref="AG37" r:id="rId13" xr:uid="{4198674A-8C59-46BC-8F95-3440E4856D91}"/>
    <hyperlink ref="AG40" r:id="rId14" xr:uid="{8DC857D2-E82E-48D3-9CFF-66DD7192BBE1}"/>
    <hyperlink ref="AG42" r:id="rId15" xr:uid="{1F3B77DE-CED0-43B5-830F-701DADA99799}"/>
    <hyperlink ref="AG44" r:id="rId16" xr:uid="{905C670B-3BC6-40C4-B79E-84ACC39CE28C}"/>
    <hyperlink ref="AG45" r:id="rId17" xr:uid="{758E2074-9FE6-4C47-897B-CD4BAF2E6B6A}"/>
    <hyperlink ref="AG46" r:id="rId18" xr:uid="{4DF75F7F-9315-4435-AA69-36EF87235C1C}"/>
    <hyperlink ref="AG48" r:id="rId19" xr:uid="{91B5332F-42C1-458F-BFAF-50B80A1059C9}"/>
    <hyperlink ref="AG49" r:id="rId20" xr:uid="{FFC9CB89-3741-4068-99AE-B8431323FC4E}"/>
    <hyperlink ref="AG52" r:id="rId21" xr:uid="{109E3B88-D141-402C-8D1F-52088F067409}"/>
    <hyperlink ref="AG54" r:id="rId22" xr:uid="{CE262627-AC8B-41EC-BFAB-F2BA30085746}"/>
    <hyperlink ref="AG55" r:id="rId23" xr:uid="{EA28996E-FA09-4197-9CE3-D37864EDFC58}"/>
    <hyperlink ref="AG57" r:id="rId24" xr:uid="{A8F9CDF0-2C2D-4DB9-BB12-AFA2C5FBE63E}"/>
    <hyperlink ref="AG18" r:id="rId25" xr:uid="{2DD59AA8-3A6F-491C-9390-C2D73C9298A0}"/>
    <hyperlink ref="AG62" r:id="rId26" xr:uid="{6279CA99-87D5-4791-9C34-9727FCFD7309}"/>
    <hyperlink ref="AG63" r:id="rId27" xr:uid="{01BABD2E-930F-4914-B1F2-1058315BA6C7}"/>
    <hyperlink ref="AG65" r:id="rId28" xr:uid="{1CB64B7F-142A-4E31-8019-B4B243616A60}"/>
    <hyperlink ref="AG67" r:id="rId29" xr:uid="{4FBEE884-7494-453E-BCCB-B81BB1EDFE56}"/>
    <hyperlink ref="AG69" r:id="rId30" xr:uid="{A9690858-E687-481E-8A50-C2A69834577A}"/>
    <hyperlink ref="AG71" r:id="rId31" xr:uid="{5B1203C6-6B04-4C90-A847-25E38EA9AC9F}"/>
    <hyperlink ref="AG72" r:id="rId32" xr:uid="{9A75C7B9-2A27-4AED-9D37-5089447719F0}"/>
    <hyperlink ref="AG74" r:id="rId33" xr:uid="{1A40AD33-7EDA-4EC2-9745-016AA9BBA134}"/>
    <hyperlink ref="AG75" r:id="rId34" xr:uid="{4FE7790C-F93C-428E-8893-18DD4517CE5F}"/>
    <hyperlink ref="AG77" r:id="rId35" xr:uid="{F31ABCEB-7AA3-4A01-A39E-87E90CDFE7C1}"/>
    <hyperlink ref="AG78" r:id="rId36" xr:uid="{90881C1C-D765-4672-8F48-D5FF54FAC8A7}"/>
    <hyperlink ref="AG82" r:id="rId37" xr:uid="{581346D7-0DF4-496E-A29C-857EC5778FC0}"/>
    <hyperlink ref="AG83" r:id="rId38" xr:uid="{87DF6878-A62D-4807-804D-B1468781CC19}"/>
    <hyperlink ref="AG84" r:id="rId39" xr:uid="{6F490C65-4448-4FF5-9301-4E8F8F5BEDDA}"/>
    <hyperlink ref="AG86" r:id="rId40" xr:uid="{1F135040-4A73-4656-9A01-EF378B7EF1DF}"/>
    <hyperlink ref="AG87" r:id="rId41" xr:uid="{D0C792FA-FECE-4AF0-8707-2B040A53F7F2}"/>
    <hyperlink ref="AG88" r:id="rId42" xr:uid="{0EF1F1CF-B2F7-4AC9-8B55-D1695C207A86}"/>
    <hyperlink ref="AG89" r:id="rId43" xr:uid="{8C42F179-7B2D-420C-8E5E-E282D0C5C48D}"/>
    <hyperlink ref="AG91" r:id="rId44" xr:uid="{0EAE93C1-FA93-484F-87DF-A5F04697B7D8}"/>
    <hyperlink ref="AG93" r:id="rId45" xr:uid="{CC88F20B-4AED-4D9B-8D81-804C86C23BDE}"/>
    <hyperlink ref="AG95" r:id="rId46" xr:uid="{12AF5ED2-67C1-4ACE-A4D7-8FCAAD91FC1B}"/>
    <hyperlink ref="AG96" r:id="rId47" xr:uid="{97982082-CF68-4B45-8B4A-A086C3305E3C}"/>
    <hyperlink ref="AG99" r:id="rId48" xr:uid="{027A533D-620B-45D8-AC2B-A90048FB4E0F}"/>
    <hyperlink ref="AG100" r:id="rId49" xr:uid="{868DEC3D-DF52-4851-8D3A-651FE22BA7D5}"/>
    <hyperlink ref="AG101" r:id="rId50" xr:uid="{FE4EA0B2-159E-422F-89E7-0F64BB83D083}"/>
    <hyperlink ref="AG103" r:id="rId51" xr:uid="{6FDCF5EA-5617-47F8-9342-8F5E1572A3A8}"/>
    <hyperlink ref="AG104" r:id="rId52" xr:uid="{22FE8E09-5F4E-4135-9F5B-A31D87A08466}"/>
    <hyperlink ref="AG105" r:id="rId53" xr:uid="{2416514B-71DB-497B-8C29-1D486428D325}"/>
    <hyperlink ref="AG106" r:id="rId54" xr:uid="{A7EA4758-6D6C-407B-BA3C-656A982F6E3C}"/>
    <hyperlink ref="AG107" r:id="rId55" xr:uid="{106EC02F-2217-4B06-833C-F68DED5D091E}"/>
    <hyperlink ref="AG108" r:id="rId56" xr:uid="{A8C0DC2D-769A-4F1A-9106-91ADE5A50554}"/>
    <hyperlink ref="AG109" r:id="rId57" xr:uid="{968637E4-9CE7-4245-9F32-712A6BA0B75B}"/>
    <hyperlink ref="AG110" r:id="rId58" xr:uid="{8586EBC1-E877-442B-9DEC-4A824C342595}"/>
    <hyperlink ref="AG111" r:id="rId59" xr:uid="{D0E35120-3B3A-469A-8584-B39C456A5C4A}"/>
    <hyperlink ref="AG114" r:id="rId60" xr:uid="{E60E02B0-96E6-46EA-BCE2-B301A25B66FD}"/>
    <hyperlink ref="AG116" r:id="rId61" xr:uid="{6470BB0C-C7AC-4181-8678-54FC64AAC003}"/>
    <hyperlink ref="AG120" r:id="rId62" xr:uid="{A7D92116-3A32-4046-8467-7C72564700FC}"/>
    <hyperlink ref="AG122" r:id="rId63" xr:uid="{EF1CDA88-4A25-43AB-9C27-7D6F4145C5DB}"/>
    <hyperlink ref="AG123" r:id="rId64" xr:uid="{FC826866-E417-4BEE-BB65-F395730D3938}"/>
    <hyperlink ref="AG124" r:id="rId65" xr:uid="{93CDFC24-5BDC-45B8-A440-9379DEB01340}"/>
    <hyperlink ref="AG128" r:id="rId66" xr:uid="{7AD2B6B1-82F0-4624-BA34-0E6763F4A93D}"/>
    <hyperlink ref="AG131" r:id="rId67" xr:uid="{3CF4D39E-80E7-4C83-B29F-CEA3C15CEAF9}"/>
    <hyperlink ref="AG132" r:id="rId68" xr:uid="{CF2BAEF1-0DEE-473F-AA48-A1F6ED6DCE7B}"/>
    <hyperlink ref="AG133" r:id="rId69" xr:uid="{6879BBD6-A07F-470D-B083-5FBE68AF24EE}"/>
    <hyperlink ref="AG134" r:id="rId70" xr:uid="{E286C914-BC0E-47AC-B10E-3D525D9FB74B}"/>
    <hyperlink ref="AG135" r:id="rId71" xr:uid="{428FD9B3-7680-48C6-81CB-B2700C48DDFF}"/>
    <hyperlink ref="AG137" r:id="rId72" xr:uid="{8CD305B5-9A66-4B6B-BF93-1020E1A15CEC}"/>
    <hyperlink ref="AG138" r:id="rId73" xr:uid="{4E214FEA-D30C-4A47-B337-FBCBED268FBB}"/>
    <hyperlink ref="AG139" r:id="rId74" xr:uid="{30A681CB-72C0-4199-9DBE-2B5D69D865EB}"/>
    <hyperlink ref="AG141" r:id="rId75" xr:uid="{C885B9F2-9AB0-48E8-9E6A-E7D280656531}"/>
    <hyperlink ref="AG142" r:id="rId76" xr:uid="{F1CAD4DC-3393-4EBE-95EE-283D65F0BC27}"/>
  </hyperlinks>
  <pageMargins left="0.7" right="0.7" top="0.75" bottom="0.75" header="0.3" footer="0.3"/>
  <drawing r:id="rId77"/>
  <legacyDrawing r:id="rId7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5324-6D99-4371-9EDE-3257867DB533}">
  <dimension ref="A1:G13"/>
  <sheetViews>
    <sheetView workbookViewId="0">
      <selection activeCell="E27" sqref="E27"/>
    </sheetView>
  </sheetViews>
  <sheetFormatPr baseColWidth="10" defaultColWidth="10.8984375" defaultRowHeight="13.8"/>
  <cols>
    <col min="1" max="1" width="20.69921875" customWidth="1"/>
    <col min="2" max="2" width="25" customWidth="1"/>
    <col min="3" max="3" width="19.69921875" customWidth="1"/>
    <col min="4" max="4" width="20.296875" customWidth="1"/>
    <col min="5" max="6" width="22.8984375" customWidth="1"/>
    <col min="7" max="7" width="25.296875" customWidth="1"/>
  </cols>
  <sheetData>
    <row r="1" spans="1:7" ht="14.4" thickBot="1"/>
    <row r="2" spans="1:7">
      <c r="A2" s="736" t="s">
        <v>36</v>
      </c>
      <c r="B2" s="737"/>
      <c r="C2" s="737"/>
      <c r="D2" s="737"/>
      <c r="E2" s="737"/>
      <c r="F2" s="737"/>
      <c r="G2" s="738"/>
    </row>
    <row r="3" spans="1:7" s="7" customFormat="1">
      <c r="A3" s="23" t="s">
        <v>37</v>
      </c>
      <c r="B3" s="733" t="s">
        <v>38</v>
      </c>
      <c r="C3" s="733"/>
      <c r="D3" s="733"/>
      <c r="E3" s="733"/>
      <c r="F3" s="733"/>
      <c r="G3" s="25" t="s">
        <v>39</v>
      </c>
    </row>
    <row r="4" spans="1:7">
      <c r="A4" s="26">
        <v>45489</v>
      </c>
      <c r="B4" s="734" t="s">
        <v>192</v>
      </c>
      <c r="C4" s="734"/>
      <c r="D4" s="734"/>
      <c r="E4" s="734"/>
      <c r="F4" s="734"/>
      <c r="G4" s="435" t="s">
        <v>193</v>
      </c>
    </row>
    <row r="5" spans="1:7">
      <c r="A5" s="28"/>
      <c r="B5" s="734"/>
      <c r="C5" s="734"/>
      <c r="D5" s="734"/>
      <c r="E5" s="734"/>
      <c r="F5" s="734"/>
      <c r="G5" s="435"/>
    </row>
    <row r="6" spans="1:7">
      <c r="A6" s="28"/>
      <c r="B6" s="735"/>
      <c r="C6" s="735"/>
      <c r="D6" s="735"/>
      <c r="E6" s="735"/>
      <c r="F6" s="735"/>
      <c r="G6" s="30"/>
    </row>
    <row r="7" spans="1:7">
      <c r="A7" s="28"/>
      <c r="B7" s="735"/>
      <c r="C7" s="735"/>
      <c r="D7" s="735"/>
      <c r="E7" s="735"/>
      <c r="F7" s="735"/>
      <c r="G7" s="30"/>
    </row>
    <row r="8" spans="1:7">
      <c r="A8" s="28"/>
      <c r="B8" s="433"/>
      <c r="C8" s="433"/>
      <c r="D8" s="433"/>
      <c r="E8" s="433"/>
      <c r="F8" s="433"/>
      <c r="G8" s="30"/>
    </row>
    <row r="9" spans="1:7">
      <c r="A9" s="729" t="s">
        <v>194</v>
      </c>
      <c r="B9" s="730"/>
      <c r="C9" s="730"/>
      <c r="D9" s="730"/>
      <c r="E9" s="730"/>
      <c r="F9" s="730"/>
      <c r="G9" s="731"/>
    </row>
    <row r="10" spans="1:7" s="7" customFormat="1">
      <c r="A10" s="434"/>
      <c r="B10" s="733" t="s">
        <v>40</v>
      </c>
      <c r="C10" s="733"/>
      <c r="D10" s="733" t="s">
        <v>41</v>
      </c>
      <c r="E10" s="733"/>
      <c r="F10" s="434" t="s">
        <v>37</v>
      </c>
      <c r="G10" s="434" t="s">
        <v>42</v>
      </c>
    </row>
    <row r="11" spans="1:7">
      <c r="A11" s="31" t="s">
        <v>43</v>
      </c>
      <c r="B11" s="734" t="s">
        <v>44</v>
      </c>
      <c r="C11" s="734"/>
      <c r="D11" s="732" t="s">
        <v>45</v>
      </c>
      <c r="E11" s="732"/>
      <c r="F11" s="28" t="s">
        <v>57</v>
      </c>
      <c r="G11" s="30"/>
    </row>
    <row r="12" spans="1:7">
      <c r="A12" s="31" t="s">
        <v>46</v>
      </c>
      <c r="B12" s="732" t="s">
        <v>47</v>
      </c>
      <c r="C12" s="732"/>
      <c r="D12" s="732" t="s">
        <v>58</v>
      </c>
      <c r="E12" s="732"/>
      <c r="F12" s="28" t="s">
        <v>57</v>
      </c>
      <c r="G12" s="30"/>
    </row>
    <row r="13" spans="1:7">
      <c r="A13" s="31" t="s">
        <v>48</v>
      </c>
      <c r="B13" s="732" t="s">
        <v>47</v>
      </c>
      <c r="C13" s="732"/>
      <c r="D13" s="732" t="s">
        <v>58</v>
      </c>
      <c r="E13" s="732"/>
      <c r="F13" s="28" t="s">
        <v>57</v>
      </c>
      <c r="G13" s="30"/>
    </row>
  </sheetData>
  <mergeCells count="15">
    <mergeCell ref="B13:C13"/>
    <mergeCell ref="D13:E13"/>
    <mergeCell ref="A9:G9"/>
    <mergeCell ref="B10:C10"/>
    <mergeCell ref="D10:E10"/>
    <mergeCell ref="B11:C11"/>
    <mergeCell ref="D11:E11"/>
    <mergeCell ref="B12:C12"/>
    <mergeCell ref="D12:E12"/>
    <mergeCell ref="A2:G2"/>
    <mergeCell ref="B3:F3"/>
    <mergeCell ref="B4:F4"/>
    <mergeCell ref="B5:F5"/>
    <mergeCell ref="B6:F6"/>
    <mergeCell ref="B7: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A57A-851F-4AA1-9E0D-2FE86AC2A633}">
  <dimension ref="A1:F25"/>
  <sheetViews>
    <sheetView workbookViewId="0">
      <selection activeCell="G17" sqref="G17"/>
    </sheetView>
  </sheetViews>
  <sheetFormatPr baseColWidth="10" defaultColWidth="10.8984375" defaultRowHeight="13.8"/>
  <cols>
    <col min="1" max="1" width="55.296875" customWidth="1"/>
    <col min="5" max="5" width="20.09765625" customWidth="1"/>
    <col min="6" max="6" width="34.69921875" customWidth="1"/>
  </cols>
  <sheetData>
    <row r="1" spans="1:6" ht="52.5" customHeight="1">
      <c r="A1" s="776" t="s">
        <v>919</v>
      </c>
      <c r="E1" s="777" t="s">
        <v>920</v>
      </c>
      <c r="F1" s="777" t="s">
        <v>921</v>
      </c>
    </row>
    <row r="2" spans="1:6">
      <c r="A2" s="778" t="s">
        <v>922</v>
      </c>
      <c r="E2" s="779">
        <v>0</v>
      </c>
      <c r="F2" s="780" t="s">
        <v>49</v>
      </c>
    </row>
    <row r="3" spans="1:6">
      <c r="A3" s="778" t="s">
        <v>50</v>
      </c>
      <c r="E3" s="779">
        <v>1</v>
      </c>
      <c r="F3" s="780" t="s">
        <v>923</v>
      </c>
    </row>
    <row r="4" spans="1:6">
      <c r="A4" s="778" t="s">
        <v>924</v>
      </c>
      <c r="E4" s="779">
        <v>2</v>
      </c>
      <c r="F4" s="780" t="s">
        <v>925</v>
      </c>
    </row>
    <row r="5" spans="1:6">
      <c r="A5" s="778" t="s">
        <v>926</v>
      </c>
      <c r="E5" s="779">
        <v>3</v>
      </c>
      <c r="F5" s="780" t="s">
        <v>927</v>
      </c>
    </row>
    <row r="6" spans="1:6">
      <c r="A6" s="778" t="s">
        <v>928</v>
      </c>
      <c r="E6" s="779">
        <v>4</v>
      </c>
      <c r="F6" s="780" t="s">
        <v>51</v>
      </c>
    </row>
    <row r="7" spans="1:6">
      <c r="A7" s="778" t="s">
        <v>929</v>
      </c>
      <c r="E7" s="779">
        <v>5</v>
      </c>
      <c r="F7" s="780" t="s">
        <v>930</v>
      </c>
    </row>
    <row r="8" spans="1:6">
      <c r="A8" s="778" t="s">
        <v>52</v>
      </c>
    </row>
    <row r="9" spans="1:6" ht="25.2">
      <c r="A9" s="778" t="s">
        <v>931</v>
      </c>
    </row>
    <row r="10" spans="1:6">
      <c r="A10" s="778" t="s">
        <v>932</v>
      </c>
    </row>
    <row r="11" spans="1:6">
      <c r="A11" s="778" t="s">
        <v>933</v>
      </c>
    </row>
    <row r="12" spans="1:6">
      <c r="A12" s="778" t="s">
        <v>934</v>
      </c>
    </row>
    <row r="13" spans="1:6" ht="25.2">
      <c r="A13" s="778" t="s">
        <v>935</v>
      </c>
    </row>
    <row r="14" spans="1:6">
      <c r="A14" s="778" t="s">
        <v>53</v>
      </c>
    </row>
    <row r="15" spans="1:6" ht="25.2">
      <c r="A15" s="778" t="s">
        <v>936</v>
      </c>
    </row>
    <row r="16" spans="1:6" ht="25.2">
      <c r="A16" s="778" t="s">
        <v>937</v>
      </c>
    </row>
    <row r="17" spans="1:1" ht="25.2">
      <c r="A17" s="778" t="s">
        <v>938</v>
      </c>
    </row>
    <row r="18" spans="1:1" ht="25.2">
      <c r="A18" s="778" t="s">
        <v>54</v>
      </c>
    </row>
    <row r="19" spans="1:1" ht="25.2">
      <c r="A19" s="778" t="s">
        <v>939</v>
      </c>
    </row>
    <row r="20" spans="1:1">
      <c r="A20" s="778" t="s">
        <v>55</v>
      </c>
    </row>
    <row r="21" spans="1:1">
      <c r="A21" s="778" t="s">
        <v>56</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0.199999999999999"/>
  <cols>
    <col min="1" max="1" width="20.8984375" style="123" customWidth="1"/>
    <col min="2" max="2" width="30.69921875" style="123" customWidth="1"/>
    <col min="3" max="3" width="33.69921875" style="123" customWidth="1"/>
    <col min="4" max="4" width="32" style="123" customWidth="1"/>
    <col min="5" max="6" width="28.69921875" style="123" customWidth="1"/>
    <col min="7" max="7" width="41.3984375" style="123" customWidth="1"/>
    <col min="8" max="8" width="45.59765625" style="123" customWidth="1"/>
    <col min="9" max="9" width="48.59765625" style="123" customWidth="1"/>
    <col min="10" max="10" width="48.69921875" style="123" customWidth="1"/>
    <col min="11" max="11" width="38.8984375" style="123" customWidth="1"/>
    <col min="12" max="12" width="45.8984375" style="123" customWidth="1"/>
    <col min="13" max="13" width="57.69921875" style="123" customWidth="1"/>
    <col min="14" max="14" width="65.69921875" style="123" customWidth="1"/>
    <col min="15" max="16" width="11" style="123"/>
    <col min="17" max="17" width="0" style="123" hidden="1" customWidth="1"/>
    <col min="18" max="16384" width="11" style="123"/>
  </cols>
  <sheetData>
    <row r="1" spans="1:17" s="1" customFormat="1" ht="13.8">
      <c r="A1" s="550"/>
      <c r="B1" s="551"/>
      <c r="C1" s="485" t="s">
        <v>0</v>
      </c>
      <c r="D1" s="556"/>
      <c r="E1" s="556"/>
      <c r="F1" s="556"/>
      <c r="G1" s="556"/>
      <c r="H1" s="556"/>
      <c r="I1" s="556"/>
      <c r="J1" s="556"/>
      <c r="K1" s="556"/>
      <c r="L1" s="556"/>
      <c r="M1" s="486"/>
      <c r="N1" s="124" t="s">
        <v>189</v>
      </c>
    </row>
    <row r="2" spans="1:17" s="1" customFormat="1" ht="13.8">
      <c r="A2" s="552"/>
      <c r="B2" s="553"/>
      <c r="C2" s="485" t="s">
        <v>1</v>
      </c>
      <c r="D2" s="556"/>
      <c r="E2" s="556"/>
      <c r="F2" s="556"/>
      <c r="G2" s="556"/>
      <c r="H2" s="556"/>
      <c r="I2" s="556"/>
      <c r="J2" s="556"/>
      <c r="K2" s="556"/>
      <c r="L2" s="556"/>
      <c r="M2" s="486"/>
      <c r="N2" s="124" t="s">
        <v>2</v>
      </c>
    </row>
    <row r="3" spans="1:17" s="1" customFormat="1" ht="13.8">
      <c r="A3" s="552"/>
      <c r="B3" s="553"/>
      <c r="C3" s="485" t="s">
        <v>3</v>
      </c>
      <c r="D3" s="556"/>
      <c r="E3" s="556"/>
      <c r="F3" s="556"/>
      <c r="G3" s="556"/>
      <c r="H3" s="556"/>
      <c r="I3" s="556"/>
      <c r="J3" s="556"/>
      <c r="K3" s="556"/>
      <c r="L3" s="556"/>
      <c r="M3" s="486"/>
      <c r="N3" s="124" t="s">
        <v>188</v>
      </c>
    </row>
    <row r="4" spans="1:17" s="1" customFormat="1" ht="13.8">
      <c r="A4" s="554"/>
      <c r="B4" s="555"/>
      <c r="C4" s="485" t="s">
        <v>136</v>
      </c>
      <c r="D4" s="556"/>
      <c r="E4" s="556"/>
      <c r="F4" s="556"/>
      <c r="G4" s="556"/>
      <c r="H4" s="556"/>
      <c r="I4" s="556"/>
      <c r="J4" s="556"/>
      <c r="K4" s="556"/>
      <c r="L4" s="556"/>
      <c r="M4" s="486"/>
      <c r="N4" s="124" t="s">
        <v>190</v>
      </c>
    </row>
    <row r="5" spans="1:17" s="1" customFormat="1" ht="13.8">
      <c r="A5" s="548" t="s">
        <v>4</v>
      </c>
      <c r="B5" s="549"/>
      <c r="C5" s="548"/>
      <c r="D5" s="557"/>
      <c r="E5" s="557"/>
      <c r="F5" s="557"/>
      <c r="G5" s="557"/>
      <c r="H5" s="557"/>
      <c r="I5" s="557"/>
      <c r="J5" s="557"/>
      <c r="K5" s="557"/>
      <c r="L5" s="557"/>
      <c r="M5" s="557"/>
      <c r="N5" s="557"/>
    </row>
    <row r="6" spans="1:17" s="1" customFormat="1" ht="13.8">
      <c r="A6" s="544" t="s">
        <v>132</v>
      </c>
      <c r="B6" s="544"/>
      <c r="C6" s="544"/>
      <c r="D6" s="544"/>
      <c r="E6" s="544"/>
      <c r="F6" s="544"/>
      <c r="G6" s="544"/>
      <c r="H6" s="544"/>
      <c r="I6" s="544"/>
      <c r="J6" s="544"/>
      <c r="K6" s="544"/>
      <c r="L6" s="545"/>
      <c r="M6" s="540" t="s">
        <v>73</v>
      </c>
      <c r="N6" s="541"/>
    </row>
    <row r="7" spans="1:17" s="1" customFormat="1" ht="13.8">
      <c r="A7" s="546"/>
      <c r="B7" s="546"/>
      <c r="C7" s="546"/>
      <c r="D7" s="546"/>
      <c r="E7" s="546"/>
      <c r="F7" s="546"/>
      <c r="G7" s="546"/>
      <c r="H7" s="546"/>
      <c r="I7" s="546"/>
      <c r="J7" s="546"/>
      <c r="K7" s="546"/>
      <c r="L7" s="547"/>
      <c r="M7" s="542"/>
      <c r="N7" s="543"/>
    </row>
    <row r="8" spans="1:17" s="19" customFormat="1" ht="27.6">
      <c r="A8" s="125" t="s">
        <v>77</v>
      </c>
      <c r="B8" s="125" t="s">
        <v>166</v>
      </c>
      <c r="C8" s="125" t="s">
        <v>149</v>
      </c>
      <c r="D8" s="125" t="s">
        <v>63</v>
      </c>
      <c r="E8" s="125" t="s">
        <v>64</v>
      </c>
      <c r="F8" s="125" t="s">
        <v>65</v>
      </c>
      <c r="G8" s="125" t="s">
        <v>144</v>
      </c>
      <c r="H8" s="125" t="s">
        <v>146</v>
      </c>
      <c r="I8" s="125" t="s">
        <v>145</v>
      </c>
      <c r="J8" s="125" t="s">
        <v>135</v>
      </c>
      <c r="K8" s="125" t="s">
        <v>74</v>
      </c>
      <c r="L8" s="125" t="s">
        <v>66</v>
      </c>
      <c r="M8" s="125" t="s">
        <v>25</v>
      </c>
      <c r="N8" s="125" t="s">
        <v>26</v>
      </c>
    </row>
    <row r="9" spans="1:17" s="209" customFormat="1" ht="150">
      <c r="A9" s="35" t="s">
        <v>258</v>
      </c>
      <c r="B9" s="203" t="s">
        <v>338</v>
      </c>
      <c r="C9" s="203" t="s">
        <v>340</v>
      </c>
      <c r="D9" s="204" t="s">
        <v>501</v>
      </c>
      <c r="E9" s="205" t="s">
        <v>502</v>
      </c>
      <c r="F9" s="204" t="s">
        <v>503</v>
      </c>
      <c r="G9" s="206" t="s">
        <v>517</v>
      </c>
      <c r="H9" s="207" t="s">
        <v>518</v>
      </c>
      <c r="I9" s="208" t="s">
        <v>506</v>
      </c>
      <c r="J9" s="208" t="s">
        <v>507</v>
      </c>
      <c r="K9" s="204" t="s">
        <v>341</v>
      </c>
      <c r="L9" s="204" t="s">
        <v>594</v>
      </c>
      <c r="M9" s="204" t="s">
        <v>508</v>
      </c>
      <c r="N9" s="204" t="s">
        <v>509</v>
      </c>
    </row>
    <row r="10" spans="1:17" s="209" customFormat="1" ht="150">
      <c r="A10" s="35" t="s">
        <v>258</v>
      </c>
      <c r="B10" s="203" t="s">
        <v>338</v>
      </c>
      <c r="C10" s="203" t="s">
        <v>340</v>
      </c>
      <c r="D10" s="204" t="s">
        <v>501</v>
      </c>
      <c r="E10" s="205" t="s">
        <v>502</v>
      </c>
      <c r="F10" s="204" t="s">
        <v>503</v>
      </c>
      <c r="G10" s="206" t="s">
        <v>517</v>
      </c>
      <c r="H10" s="207" t="s">
        <v>518</v>
      </c>
      <c r="I10" s="208" t="s">
        <v>506</v>
      </c>
      <c r="J10" s="208" t="s">
        <v>507</v>
      </c>
      <c r="K10" s="204" t="s">
        <v>341</v>
      </c>
      <c r="L10" s="204" t="s">
        <v>594</v>
      </c>
      <c r="M10" s="204" t="s">
        <v>510</v>
      </c>
      <c r="N10" s="204" t="s">
        <v>511</v>
      </c>
    </row>
    <row r="11" spans="1:17" s="209" customFormat="1" ht="150">
      <c r="A11" s="35" t="s">
        <v>258</v>
      </c>
      <c r="B11" s="203" t="s">
        <v>338</v>
      </c>
      <c r="C11" s="203" t="s">
        <v>340</v>
      </c>
      <c r="D11" s="204" t="s">
        <v>501</v>
      </c>
      <c r="E11" s="205" t="s">
        <v>502</v>
      </c>
      <c r="F11" s="204" t="s">
        <v>503</v>
      </c>
      <c r="G11" s="206" t="s">
        <v>517</v>
      </c>
      <c r="H11" s="207" t="s">
        <v>518</v>
      </c>
      <c r="I11" s="208" t="s">
        <v>506</v>
      </c>
      <c r="J11" s="205" t="s">
        <v>507</v>
      </c>
      <c r="K11" s="204" t="s">
        <v>341</v>
      </c>
      <c r="L11" s="204" t="s">
        <v>594</v>
      </c>
      <c r="M11" s="204" t="s">
        <v>514</v>
      </c>
      <c r="N11" s="204" t="s">
        <v>515</v>
      </c>
      <c r="Q11" s="209" t="s">
        <v>67</v>
      </c>
    </row>
    <row r="12" spans="1:17" s="209" customFormat="1" ht="150">
      <c r="A12" s="35" t="s">
        <v>258</v>
      </c>
      <c r="B12" s="203" t="s">
        <v>338</v>
      </c>
      <c r="C12" s="203" t="s">
        <v>340</v>
      </c>
      <c r="D12" s="204" t="s">
        <v>501</v>
      </c>
      <c r="E12" s="205" t="s">
        <v>502</v>
      </c>
      <c r="F12" s="204" t="s">
        <v>503</v>
      </c>
      <c r="G12" s="206" t="s">
        <v>517</v>
      </c>
      <c r="H12" s="207" t="s">
        <v>518</v>
      </c>
      <c r="I12" s="208" t="s">
        <v>506</v>
      </c>
      <c r="J12" s="205" t="s">
        <v>507</v>
      </c>
      <c r="K12" s="204" t="s">
        <v>341</v>
      </c>
      <c r="L12" s="204" t="s">
        <v>594</v>
      </c>
      <c r="M12" s="204" t="s">
        <v>595</v>
      </c>
      <c r="N12" s="204" t="s">
        <v>516</v>
      </c>
    </row>
    <row r="13" spans="1:17" s="209" customFormat="1" ht="150">
      <c r="A13" s="35" t="s">
        <v>258</v>
      </c>
      <c r="B13" s="203" t="s">
        <v>338</v>
      </c>
      <c r="C13" s="203" t="s">
        <v>340</v>
      </c>
      <c r="D13" s="204" t="s">
        <v>501</v>
      </c>
      <c r="E13" s="205" t="s">
        <v>502</v>
      </c>
      <c r="F13" s="204" t="s">
        <v>503</v>
      </c>
      <c r="G13" s="206" t="s">
        <v>512</v>
      </c>
      <c r="H13" s="206" t="s">
        <v>513</v>
      </c>
      <c r="I13" s="208" t="s">
        <v>506</v>
      </c>
      <c r="J13" s="208" t="s">
        <v>507</v>
      </c>
      <c r="K13" s="204" t="s">
        <v>341</v>
      </c>
      <c r="L13" s="204" t="s">
        <v>594</v>
      </c>
      <c r="M13" s="204" t="s">
        <v>519</v>
      </c>
      <c r="N13" s="204" t="s">
        <v>520</v>
      </c>
      <c r="Q13" s="209" t="s">
        <v>68</v>
      </c>
    </row>
    <row r="14" spans="1:17" s="209" customFormat="1" ht="150">
      <c r="A14" s="35" t="s">
        <v>258</v>
      </c>
      <c r="B14" s="203" t="s">
        <v>338</v>
      </c>
      <c r="C14" s="203" t="s">
        <v>340</v>
      </c>
      <c r="D14" s="204" t="s">
        <v>501</v>
      </c>
      <c r="E14" s="205" t="s">
        <v>502</v>
      </c>
      <c r="F14" s="204" t="s">
        <v>503</v>
      </c>
      <c r="G14" s="206" t="s">
        <v>512</v>
      </c>
      <c r="H14" s="206" t="s">
        <v>513</v>
      </c>
      <c r="I14" s="208" t="s">
        <v>506</v>
      </c>
      <c r="J14" s="208" t="s">
        <v>507</v>
      </c>
      <c r="K14" s="204" t="s">
        <v>341</v>
      </c>
      <c r="L14" s="204" t="s">
        <v>594</v>
      </c>
      <c r="M14" s="210" t="s">
        <v>521</v>
      </c>
      <c r="N14" s="204" t="s">
        <v>522</v>
      </c>
    </row>
    <row r="15" spans="1:17" s="209" customFormat="1" ht="150">
      <c r="A15" s="35" t="s">
        <v>259</v>
      </c>
      <c r="B15" s="203" t="s">
        <v>338</v>
      </c>
      <c r="C15" s="203" t="s">
        <v>340</v>
      </c>
      <c r="D15" s="204" t="s">
        <v>501</v>
      </c>
      <c r="E15" s="205" t="s">
        <v>502</v>
      </c>
      <c r="F15" s="204" t="s">
        <v>503</v>
      </c>
      <c r="G15" s="207" t="s">
        <v>504</v>
      </c>
      <c r="H15" s="206" t="s">
        <v>505</v>
      </c>
      <c r="I15" s="208" t="s">
        <v>506</v>
      </c>
      <c r="J15" s="208" t="s">
        <v>507</v>
      </c>
      <c r="K15" s="204" t="s">
        <v>341</v>
      </c>
      <c r="L15" s="204" t="s">
        <v>594</v>
      </c>
      <c r="M15" s="204" t="s">
        <v>523</v>
      </c>
      <c r="N15" s="204" t="s">
        <v>524</v>
      </c>
      <c r="Q15" s="209" t="s">
        <v>69</v>
      </c>
    </row>
    <row r="16" spans="1:17" s="126" customFormat="1" ht="225">
      <c r="A16" s="35" t="s">
        <v>260</v>
      </c>
      <c r="B16" s="148" t="s">
        <v>338</v>
      </c>
      <c r="C16" s="148" t="s">
        <v>340</v>
      </c>
      <c r="D16" s="152" t="s">
        <v>525</v>
      </c>
      <c r="E16" s="152" t="s">
        <v>502</v>
      </c>
      <c r="F16" s="151" t="s">
        <v>526</v>
      </c>
      <c r="G16" s="128" t="s">
        <v>527</v>
      </c>
      <c r="H16" s="211" t="s">
        <v>528</v>
      </c>
      <c r="I16" s="152" t="s">
        <v>529</v>
      </c>
      <c r="J16" s="152" t="s">
        <v>507</v>
      </c>
      <c r="K16" s="151" t="s">
        <v>342</v>
      </c>
      <c r="L16" s="204" t="s">
        <v>594</v>
      </c>
      <c r="M16" s="148" t="s">
        <v>530</v>
      </c>
      <c r="N16" s="148" t="s">
        <v>531</v>
      </c>
      <c r="Q16" s="126" t="s">
        <v>70</v>
      </c>
    </row>
    <row r="17" spans="1:14" s="126" customFormat="1" ht="225">
      <c r="A17" s="35" t="s">
        <v>260</v>
      </c>
      <c r="B17" s="212" t="s">
        <v>338</v>
      </c>
      <c r="C17" s="148" t="s">
        <v>340</v>
      </c>
      <c r="D17" s="152" t="s">
        <v>525</v>
      </c>
      <c r="E17" s="152" t="s">
        <v>502</v>
      </c>
      <c r="F17" s="151" t="s">
        <v>526</v>
      </c>
      <c r="G17" s="128" t="s">
        <v>532</v>
      </c>
      <c r="H17" s="211" t="s">
        <v>533</v>
      </c>
      <c r="I17" s="152" t="s">
        <v>529</v>
      </c>
      <c r="J17" s="152" t="s">
        <v>507</v>
      </c>
      <c r="K17" s="151" t="s">
        <v>342</v>
      </c>
      <c r="L17" s="204" t="s">
        <v>594</v>
      </c>
      <c r="M17" s="148" t="s">
        <v>530</v>
      </c>
      <c r="N17" s="148" t="s">
        <v>531</v>
      </c>
    </row>
    <row r="18" spans="1:14" s="126" customFormat="1" ht="225">
      <c r="A18" s="35" t="s">
        <v>260</v>
      </c>
      <c r="B18" s="148" t="s">
        <v>338</v>
      </c>
      <c r="C18" s="148" t="s">
        <v>340</v>
      </c>
      <c r="D18" s="152" t="s">
        <v>525</v>
      </c>
      <c r="E18" s="152" t="s">
        <v>502</v>
      </c>
      <c r="F18" s="151" t="s">
        <v>526</v>
      </c>
      <c r="G18" s="128" t="s">
        <v>534</v>
      </c>
      <c r="H18" s="211" t="s">
        <v>535</v>
      </c>
      <c r="I18" s="152" t="s">
        <v>529</v>
      </c>
      <c r="J18" s="152" t="s">
        <v>507</v>
      </c>
      <c r="K18" s="151" t="s">
        <v>342</v>
      </c>
      <c r="L18" s="204" t="s">
        <v>594</v>
      </c>
      <c r="M18" s="148" t="s">
        <v>530</v>
      </c>
      <c r="N18" s="151" t="s">
        <v>531</v>
      </c>
    </row>
    <row r="19" spans="1:14" s="126" customFormat="1" ht="105">
      <c r="A19" s="35" t="s">
        <v>261</v>
      </c>
      <c r="B19" s="151" t="s">
        <v>338</v>
      </c>
      <c r="C19" s="212" t="s">
        <v>340</v>
      </c>
      <c r="D19" s="148" t="s">
        <v>536</v>
      </c>
      <c r="E19" s="152" t="s">
        <v>502</v>
      </c>
      <c r="F19" s="213" t="s">
        <v>537</v>
      </c>
      <c r="G19" s="149" t="s">
        <v>538</v>
      </c>
      <c r="H19" s="211" t="s">
        <v>539</v>
      </c>
      <c r="I19" s="152" t="s">
        <v>540</v>
      </c>
      <c r="J19" s="152" t="s">
        <v>541</v>
      </c>
      <c r="K19" s="151" t="s">
        <v>343</v>
      </c>
      <c r="L19" s="204" t="s">
        <v>594</v>
      </c>
      <c r="M19" s="148" t="s">
        <v>542</v>
      </c>
      <c r="N19" s="148" t="s">
        <v>543</v>
      </c>
    </row>
    <row r="20" spans="1:14" s="126" customFormat="1" ht="105">
      <c r="A20" s="35" t="s">
        <v>261</v>
      </c>
      <c r="B20" s="151" t="s">
        <v>338</v>
      </c>
      <c r="C20" s="212" t="s">
        <v>340</v>
      </c>
      <c r="D20" s="148" t="s">
        <v>536</v>
      </c>
      <c r="E20" s="152" t="s">
        <v>502</v>
      </c>
      <c r="F20" s="213" t="s">
        <v>526</v>
      </c>
      <c r="G20" s="149" t="s">
        <v>544</v>
      </c>
      <c r="H20" s="211" t="s">
        <v>545</v>
      </c>
      <c r="I20" s="152" t="s">
        <v>506</v>
      </c>
      <c r="J20" s="152" t="s">
        <v>541</v>
      </c>
      <c r="K20" s="151" t="s">
        <v>343</v>
      </c>
      <c r="L20" s="204" t="s">
        <v>594</v>
      </c>
      <c r="M20" s="148" t="s">
        <v>542</v>
      </c>
      <c r="N20" s="148" t="s">
        <v>543</v>
      </c>
    </row>
    <row r="21" spans="1:14" s="126" customFormat="1" ht="110.4">
      <c r="A21" s="35" t="s">
        <v>260</v>
      </c>
      <c r="B21" s="153" t="s">
        <v>338</v>
      </c>
      <c r="C21" s="148" t="s">
        <v>340</v>
      </c>
      <c r="D21" s="152" t="s">
        <v>525</v>
      </c>
      <c r="E21" s="152" t="s">
        <v>502</v>
      </c>
      <c r="F21" s="151" t="s">
        <v>526</v>
      </c>
      <c r="G21" s="149" t="s">
        <v>546</v>
      </c>
      <c r="H21" s="211" t="s">
        <v>547</v>
      </c>
      <c r="I21" s="151" t="s">
        <v>529</v>
      </c>
      <c r="J21" s="152" t="s">
        <v>541</v>
      </c>
      <c r="K21" s="151" t="s">
        <v>344</v>
      </c>
      <c r="L21" s="204" t="s">
        <v>594</v>
      </c>
      <c r="M21" s="148" t="s">
        <v>548</v>
      </c>
      <c r="N21" s="148" t="s">
        <v>549</v>
      </c>
    </row>
    <row r="22" spans="1:14" s="126" customFormat="1" ht="110.4">
      <c r="A22" s="35" t="s">
        <v>260</v>
      </c>
      <c r="B22" s="153" t="s">
        <v>338</v>
      </c>
      <c r="C22" s="148" t="s">
        <v>340</v>
      </c>
      <c r="D22" s="152" t="s">
        <v>525</v>
      </c>
      <c r="E22" s="152" t="s">
        <v>502</v>
      </c>
      <c r="F22" s="151" t="s">
        <v>526</v>
      </c>
      <c r="G22" s="149" t="s">
        <v>550</v>
      </c>
      <c r="H22" s="211" t="s">
        <v>551</v>
      </c>
      <c r="I22" s="151" t="s">
        <v>529</v>
      </c>
      <c r="J22" s="152" t="s">
        <v>541</v>
      </c>
      <c r="K22" s="151" t="s">
        <v>344</v>
      </c>
      <c r="L22" s="204" t="s">
        <v>594</v>
      </c>
      <c r="M22" s="148" t="s">
        <v>548</v>
      </c>
      <c r="N22" s="148" t="s">
        <v>549</v>
      </c>
    </row>
    <row r="23" spans="1:14" s="126" customFormat="1" ht="135">
      <c r="A23" s="35" t="s">
        <v>260</v>
      </c>
      <c r="B23" s="151" t="s">
        <v>338</v>
      </c>
      <c r="C23" s="152" t="s">
        <v>340</v>
      </c>
      <c r="D23" s="151" t="s">
        <v>552</v>
      </c>
      <c r="E23" s="152" t="s">
        <v>502</v>
      </c>
      <c r="F23" s="151" t="s">
        <v>526</v>
      </c>
      <c r="G23" s="151" t="s">
        <v>553</v>
      </c>
      <c r="H23" s="151" t="s">
        <v>554</v>
      </c>
      <c r="I23" s="152" t="s">
        <v>529</v>
      </c>
      <c r="J23" s="152" t="s">
        <v>541</v>
      </c>
      <c r="K23" s="148" t="s">
        <v>345</v>
      </c>
      <c r="L23" s="204" t="s">
        <v>594</v>
      </c>
      <c r="M23" s="151" t="s">
        <v>555</v>
      </c>
      <c r="N23" s="151" t="s">
        <v>556</v>
      </c>
    </row>
    <row r="24" spans="1:14" s="126" customFormat="1" ht="225">
      <c r="A24" s="35" t="s">
        <v>260</v>
      </c>
      <c r="B24" s="151" t="s">
        <v>338</v>
      </c>
      <c r="C24" s="152" t="s">
        <v>340</v>
      </c>
      <c r="D24" s="152" t="s">
        <v>525</v>
      </c>
      <c r="E24" s="151" t="s">
        <v>502</v>
      </c>
      <c r="F24" s="151" t="s">
        <v>526</v>
      </c>
      <c r="G24" s="148" t="s">
        <v>557</v>
      </c>
      <c r="H24" s="148" t="s">
        <v>558</v>
      </c>
      <c r="I24" s="152" t="s">
        <v>529</v>
      </c>
      <c r="J24" s="150" t="s">
        <v>541</v>
      </c>
      <c r="K24" s="148" t="s">
        <v>345</v>
      </c>
      <c r="L24" s="204" t="s">
        <v>594</v>
      </c>
      <c r="M24" s="151" t="s">
        <v>559</v>
      </c>
      <c r="N24" s="151" t="s">
        <v>560</v>
      </c>
    </row>
    <row r="25" spans="1:14" s="126" customFormat="1" ht="110.4">
      <c r="A25" s="35" t="s">
        <v>260</v>
      </c>
      <c r="B25" s="151" t="s">
        <v>338</v>
      </c>
      <c r="C25" s="152" t="s">
        <v>340</v>
      </c>
      <c r="D25" s="152" t="s">
        <v>525</v>
      </c>
      <c r="E25" s="151" t="s">
        <v>502</v>
      </c>
      <c r="F25" s="151" t="s">
        <v>526</v>
      </c>
      <c r="G25" s="148" t="s">
        <v>557</v>
      </c>
      <c r="H25" s="148" t="s">
        <v>558</v>
      </c>
      <c r="I25" s="152" t="s">
        <v>529</v>
      </c>
      <c r="J25" s="150" t="s">
        <v>541</v>
      </c>
      <c r="K25" s="148" t="s">
        <v>345</v>
      </c>
      <c r="L25" s="204" t="s">
        <v>594</v>
      </c>
      <c r="M25" s="148" t="s">
        <v>561</v>
      </c>
      <c r="N25" s="151" t="s">
        <v>562</v>
      </c>
    </row>
    <row r="26" spans="1:14" s="126" customFormat="1" ht="110.4">
      <c r="A26" s="35" t="s">
        <v>260</v>
      </c>
      <c r="B26" s="151" t="s">
        <v>338</v>
      </c>
      <c r="C26" s="151" t="s">
        <v>340</v>
      </c>
      <c r="D26" s="152" t="s">
        <v>525</v>
      </c>
      <c r="E26" s="152" t="s">
        <v>502</v>
      </c>
      <c r="F26" s="151" t="s">
        <v>526</v>
      </c>
      <c r="G26" s="151" t="s">
        <v>563</v>
      </c>
      <c r="H26" s="151" t="s">
        <v>564</v>
      </c>
      <c r="I26" s="152" t="s">
        <v>529</v>
      </c>
      <c r="J26" s="152" t="s">
        <v>541</v>
      </c>
      <c r="K26" s="151" t="s">
        <v>346</v>
      </c>
      <c r="L26" s="204" t="s">
        <v>594</v>
      </c>
      <c r="M26" s="148" t="s">
        <v>565</v>
      </c>
      <c r="N26" s="151" t="s">
        <v>566</v>
      </c>
    </row>
    <row r="27" spans="1:14" s="126" customFormat="1" ht="180">
      <c r="A27" s="35" t="s">
        <v>262</v>
      </c>
      <c r="B27" s="151" t="s">
        <v>338</v>
      </c>
      <c r="C27" s="151" t="s">
        <v>340</v>
      </c>
      <c r="D27" s="151" t="s">
        <v>567</v>
      </c>
      <c r="E27" s="152" t="s">
        <v>502</v>
      </c>
      <c r="F27" s="127" t="s">
        <v>568</v>
      </c>
      <c r="G27" s="151" t="s">
        <v>569</v>
      </c>
      <c r="H27" s="151" t="s">
        <v>570</v>
      </c>
      <c r="I27" s="152" t="s">
        <v>529</v>
      </c>
      <c r="J27" s="152" t="s">
        <v>541</v>
      </c>
      <c r="K27" s="151" t="s">
        <v>347</v>
      </c>
      <c r="L27" s="204" t="s">
        <v>594</v>
      </c>
      <c r="M27" s="148" t="s">
        <v>571</v>
      </c>
      <c r="N27" s="149" t="s">
        <v>572</v>
      </c>
    </row>
    <row r="28" spans="1:14" s="126" customFormat="1" ht="180">
      <c r="A28" s="35" t="s">
        <v>262</v>
      </c>
      <c r="B28" s="151" t="s">
        <v>338</v>
      </c>
      <c r="C28" s="151" t="s">
        <v>340</v>
      </c>
      <c r="D28" s="151" t="s">
        <v>567</v>
      </c>
      <c r="E28" s="152" t="s">
        <v>502</v>
      </c>
      <c r="F28" s="151" t="s">
        <v>573</v>
      </c>
      <c r="G28" s="151" t="s">
        <v>574</v>
      </c>
      <c r="H28" s="151" t="s">
        <v>575</v>
      </c>
      <c r="I28" s="152" t="s">
        <v>529</v>
      </c>
      <c r="J28" s="152" t="s">
        <v>541</v>
      </c>
      <c r="K28" s="151" t="s">
        <v>348</v>
      </c>
      <c r="L28" s="204" t="s">
        <v>594</v>
      </c>
      <c r="M28" s="151" t="s">
        <v>576</v>
      </c>
      <c r="N28" s="149" t="s">
        <v>577</v>
      </c>
    </row>
    <row r="29" spans="1:14" s="126" customFormat="1" ht="110.4">
      <c r="A29" s="35" t="s">
        <v>260</v>
      </c>
      <c r="B29" s="148" t="s">
        <v>339</v>
      </c>
      <c r="C29" s="150" t="s">
        <v>340</v>
      </c>
      <c r="D29" s="152" t="s">
        <v>525</v>
      </c>
      <c r="E29" s="148" t="s">
        <v>502</v>
      </c>
      <c r="F29" s="148" t="s">
        <v>526</v>
      </c>
      <c r="G29" s="151" t="s">
        <v>578</v>
      </c>
      <c r="H29" s="148" t="s">
        <v>579</v>
      </c>
      <c r="I29" s="150" t="s">
        <v>529</v>
      </c>
      <c r="J29" s="150" t="s">
        <v>541</v>
      </c>
      <c r="K29" s="151" t="s">
        <v>349</v>
      </c>
      <c r="L29" s="204" t="s">
        <v>594</v>
      </c>
      <c r="M29" s="148" t="s">
        <v>580</v>
      </c>
      <c r="N29" s="151" t="s">
        <v>581</v>
      </c>
    </row>
    <row r="30" spans="1:14" s="126" customFormat="1" ht="110.4">
      <c r="A30" s="35" t="s">
        <v>260</v>
      </c>
      <c r="B30" s="148" t="s">
        <v>339</v>
      </c>
      <c r="C30" s="150" t="s">
        <v>340</v>
      </c>
      <c r="D30" s="152" t="s">
        <v>525</v>
      </c>
      <c r="E30" s="148" t="s">
        <v>502</v>
      </c>
      <c r="F30" s="148" t="s">
        <v>526</v>
      </c>
      <c r="G30" s="151" t="s">
        <v>578</v>
      </c>
      <c r="H30" s="148" t="s">
        <v>579</v>
      </c>
      <c r="I30" s="150" t="s">
        <v>529</v>
      </c>
      <c r="J30" s="150" t="s">
        <v>541</v>
      </c>
      <c r="K30" s="151" t="s">
        <v>349</v>
      </c>
      <c r="L30" s="204" t="s">
        <v>594</v>
      </c>
      <c r="M30" s="148" t="s">
        <v>582</v>
      </c>
      <c r="N30" s="151" t="s">
        <v>583</v>
      </c>
    </row>
    <row r="31" spans="1:14" s="126" customFormat="1" ht="105" customHeight="1">
      <c r="A31" s="35" t="s">
        <v>262</v>
      </c>
      <c r="B31" s="148" t="s">
        <v>339</v>
      </c>
      <c r="C31" s="150" t="s">
        <v>340</v>
      </c>
      <c r="D31" s="148" t="s">
        <v>567</v>
      </c>
      <c r="E31" s="152" t="s">
        <v>502</v>
      </c>
      <c r="F31" s="148" t="s">
        <v>573</v>
      </c>
      <c r="G31" s="148" t="s">
        <v>584</v>
      </c>
      <c r="H31" s="148" t="s">
        <v>585</v>
      </c>
      <c r="I31" s="150" t="s">
        <v>529</v>
      </c>
      <c r="J31" s="150" t="s">
        <v>541</v>
      </c>
      <c r="K31" s="151" t="s">
        <v>349</v>
      </c>
      <c r="L31" s="204" t="s">
        <v>594</v>
      </c>
      <c r="M31" s="148" t="s">
        <v>440</v>
      </c>
      <c r="N31" s="151" t="s">
        <v>577</v>
      </c>
    </row>
    <row r="32" spans="1:14" s="126" customFormat="1" ht="180">
      <c r="A32" s="35" t="s">
        <v>262</v>
      </c>
      <c r="B32" s="148" t="s">
        <v>339</v>
      </c>
      <c r="C32" s="150" t="s">
        <v>340</v>
      </c>
      <c r="D32" s="151" t="s">
        <v>567</v>
      </c>
      <c r="E32" s="152" t="s">
        <v>502</v>
      </c>
      <c r="F32" s="148" t="s">
        <v>573</v>
      </c>
      <c r="G32" s="148" t="s">
        <v>584</v>
      </c>
      <c r="H32" s="148" t="s">
        <v>585</v>
      </c>
      <c r="I32" s="150" t="s">
        <v>529</v>
      </c>
      <c r="J32" s="150" t="s">
        <v>541</v>
      </c>
      <c r="K32" s="151" t="s">
        <v>349</v>
      </c>
      <c r="L32" s="204" t="s">
        <v>594</v>
      </c>
      <c r="M32" s="148" t="s">
        <v>442</v>
      </c>
      <c r="N32" s="151" t="s">
        <v>577</v>
      </c>
    </row>
    <row r="33" spans="1:14" s="126" customFormat="1" ht="180">
      <c r="A33" s="35" t="s">
        <v>262</v>
      </c>
      <c r="B33" s="148" t="s">
        <v>339</v>
      </c>
      <c r="C33" s="150" t="s">
        <v>340</v>
      </c>
      <c r="D33" s="151" t="s">
        <v>567</v>
      </c>
      <c r="E33" s="152" t="s">
        <v>502</v>
      </c>
      <c r="F33" s="148" t="s">
        <v>573</v>
      </c>
      <c r="G33" s="151" t="s">
        <v>586</v>
      </c>
      <c r="H33" s="151" t="s">
        <v>587</v>
      </c>
      <c r="I33" s="152" t="s">
        <v>529</v>
      </c>
      <c r="J33" s="152" t="s">
        <v>541</v>
      </c>
      <c r="K33" s="151" t="s">
        <v>349</v>
      </c>
      <c r="L33" s="204" t="s">
        <v>594</v>
      </c>
      <c r="M33" s="148" t="s">
        <v>588</v>
      </c>
      <c r="N33" s="151" t="s">
        <v>577</v>
      </c>
    </row>
    <row r="34" spans="1:14" s="126" customFormat="1" ht="110.4">
      <c r="A34" s="35" t="s">
        <v>260</v>
      </c>
      <c r="B34" s="151" t="s">
        <v>339</v>
      </c>
      <c r="C34" s="152" t="s">
        <v>340</v>
      </c>
      <c r="D34" s="152" t="s">
        <v>525</v>
      </c>
      <c r="E34" s="152" t="s">
        <v>502</v>
      </c>
      <c r="F34" s="151" t="s">
        <v>526</v>
      </c>
      <c r="G34" s="151" t="s">
        <v>563</v>
      </c>
      <c r="H34" s="151" t="s">
        <v>589</v>
      </c>
      <c r="I34" s="152" t="s">
        <v>529</v>
      </c>
      <c r="J34" s="152" t="s">
        <v>541</v>
      </c>
      <c r="K34" s="152" t="s">
        <v>350</v>
      </c>
      <c r="L34" s="204" t="s">
        <v>594</v>
      </c>
      <c r="M34" s="151" t="s">
        <v>590</v>
      </c>
      <c r="N34" s="151" t="s">
        <v>591</v>
      </c>
    </row>
    <row r="35" spans="1:14" s="126" customFormat="1" ht="110.4">
      <c r="A35" s="35" t="s">
        <v>260</v>
      </c>
      <c r="B35" s="151" t="s">
        <v>339</v>
      </c>
      <c r="C35" s="151" t="s">
        <v>340</v>
      </c>
      <c r="D35" s="152" t="s">
        <v>525</v>
      </c>
      <c r="E35" s="152" t="s">
        <v>502</v>
      </c>
      <c r="F35" s="151" t="s">
        <v>526</v>
      </c>
      <c r="G35" s="151" t="s">
        <v>563</v>
      </c>
      <c r="H35" s="151" t="s">
        <v>589</v>
      </c>
      <c r="I35" s="152" t="s">
        <v>529</v>
      </c>
      <c r="J35" s="152" t="s">
        <v>541</v>
      </c>
      <c r="K35" s="152" t="s">
        <v>350</v>
      </c>
      <c r="L35" s="204" t="s">
        <v>594</v>
      </c>
      <c r="M35" s="151" t="s">
        <v>590</v>
      </c>
      <c r="N35" s="151" t="s">
        <v>591</v>
      </c>
    </row>
    <row r="36" spans="1:14" s="126" customFormat="1" ht="110.4">
      <c r="A36" s="35" t="s">
        <v>260</v>
      </c>
      <c r="B36" s="151" t="s">
        <v>339</v>
      </c>
      <c r="C36" s="151" t="s">
        <v>340</v>
      </c>
      <c r="D36" s="152" t="s">
        <v>525</v>
      </c>
      <c r="E36" s="152" t="s">
        <v>502</v>
      </c>
      <c r="F36" s="151" t="s">
        <v>526</v>
      </c>
      <c r="G36" s="151" t="s">
        <v>563</v>
      </c>
      <c r="H36" s="151" t="s">
        <v>589</v>
      </c>
      <c r="I36" s="152" t="s">
        <v>529</v>
      </c>
      <c r="J36" s="152" t="s">
        <v>541</v>
      </c>
      <c r="K36" s="152" t="s">
        <v>351</v>
      </c>
      <c r="L36" s="204" t="s">
        <v>594</v>
      </c>
      <c r="M36" s="151" t="s">
        <v>592</v>
      </c>
      <c r="N36" s="151" t="s">
        <v>593</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468F-E18B-4401-86B1-446E28B821BA}">
  <dimension ref="A1:DO144"/>
  <sheetViews>
    <sheetView topLeftCell="A132" zoomScale="10" zoomScaleNormal="10" workbookViewId="0">
      <selection activeCell="AD155" sqref="AD155:AD156"/>
    </sheetView>
  </sheetViews>
  <sheetFormatPr baseColWidth="10" defaultColWidth="11.59765625" defaultRowHeight="69.900000000000006" customHeight="1"/>
  <cols>
    <col min="1" max="1" width="40" style="162" customWidth="1"/>
    <col min="2" max="2" width="34.8984375" style="162" customWidth="1"/>
    <col min="3" max="3" width="23.296875" style="162" customWidth="1"/>
    <col min="4" max="4" width="28.3984375" style="162" customWidth="1"/>
    <col min="5" max="5" width="35.69921875" style="162" customWidth="1"/>
    <col min="6" max="6" width="32.69921875" style="162" customWidth="1"/>
    <col min="7" max="7" width="41.09765625" style="162" customWidth="1"/>
    <col min="8" max="8" width="47" style="162" customWidth="1"/>
    <col min="9" max="9" width="39.09765625" style="162" customWidth="1"/>
    <col min="10" max="10" width="34.3984375" style="162" customWidth="1"/>
    <col min="11" max="11" width="31.8984375" style="165" hidden="1" customWidth="1"/>
    <col min="12" max="12" width="40.59765625" style="175" customWidth="1"/>
    <col min="13" max="13" width="0.296875" style="162" customWidth="1"/>
    <col min="14" max="14" width="51.69921875" style="162" customWidth="1"/>
    <col min="15" max="15" width="34.69921875" style="162" customWidth="1"/>
    <col min="16" max="16" width="36.09765625" style="162" customWidth="1"/>
    <col min="17" max="18" width="53.59765625" style="162" customWidth="1"/>
    <col min="19" max="19" width="47.69921875" style="162" customWidth="1"/>
    <col min="20" max="20" width="44" style="162" customWidth="1"/>
    <col min="21" max="21" width="35.69921875" style="162" customWidth="1"/>
    <col min="22" max="22" width="35.8984375" style="162" customWidth="1"/>
    <col min="23" max="23" width="31.69921875" style="162" customWidth="1"/>
    <col min="24" max="24" width="32.8984375" style="162" customWidth="1"/>
    <col min="25" max="25" width="29" style="162" customWidth="1"/>
    <col min="26" max="26" width="67.296875" style="162" customWidth="1"/>
    <col min="27" max="27" width="31.296875" style="162" customWidth="1"/>
    <col min="28" max="28" width="46.296875" style="162" bestFit="1" customWidth="1"/>
    <col min="29" max="29" width="46.296875" style="162" customWidth="1"/>
    <col min="30" max="30" width="29.296875" style="162" bestFit="1" customWidth="1"/>
    <col min="31" max="31" width="50.3984375" style="162" customWidth="1"/>
    <col min="32" max="32" width="57.8984375" style="162" customWidth="1"/>
    <col min="33" max="33" width="44.8984375" style="162" customWidth="1"/>
    <col min="34" max="34" width="51.59765625" style="162" customWidth="1"/>
    <col min="35" max="38" width="30.8984375" style="162" hidden="1" customWidth="1"/>
    <col min="39" max="39" width="26.69921875" style="176" bestFit="1" customWidth="1"/>
    <col min="40" max="40" width="41" style="162" bestFit="1" customWidth="1"/>
    <col min="41" max="41" width="121" style="162" customWidth="1"/>
    <col min="42" max="42" width="50" style="162" customWidth="1"/>
    <col min="43" max="43" width="49.8984375" style="162" customWidth="1"/>
    <col min="44" max="44" width="50.296875" style="162" customWidth="1"/>
    <col min="45" max="45" width="35.09765625" style="4" customWidth="1"/>
    <col min="46" max="46" width="44.8984375" style="4" customWidth="1"/>
    <col min="47" max="47" width="33.3984375" style="4" customWidth="1"/>
    <col min="48" max="48" width="50" style="4" customWidth="1"/>
    <col min="49" max="50" width="11.59765625" style="4"/>
    <col min="51" max="51" width="56.8984375" style="4" customWidth="1"/>
    <col min="52" max="53" width="11.296875" style="4" customWidth="1"/>
    <col min="54" max="54" width="11.59765625" style="162"/>
    <col min="55" max="119" width="11.59765625" style="4"/>
    <col min="120" max="16384" width="11.59765625" style="162"/>
  </cols>
  <sheetData>
    <row r="1" spans="1:119" s="4" customFormat="1" ht="15.75" customHeight="1">
      <c r="A1" s="473"/>
      <c r="B1" s="473"/>
      <c r="C1" s="470" t="s">
        <v>0</v>
      </c>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2"/>
      <c r="AN1" s="581" t="s">
        <v>189</v>
      </c>
      <c r="AO1" s="582"/>
      <c r="AP1" s="292"/>
      <c r="AQ1" s="292"/>
      <c r="AR1" s="292"/>
    </row>
    <row r="2" spans="1:119" s="4" customFormat="1" ht="33.75" customHeight="1">
      <c r="A2" s="473"/>
      <c r="B2" s="473"/>
      <c r="C2" s="470" t="s">
        <v>1</v>
      </c>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71"/>
      <c r="AG2" s="471"/>
      <c r="AH2" s="471"/>
      <c r="AI2" s="471"/>
      <c r="AJ2" s="471"/>
      <c r="AK2" s="471"/>
      <c r="AL2" s="471"/>
      <c r="AM2" s="472"/>
      <c r="AN2" s="581" t="s">
        <v>2</v>
      </c>
      <c r="AO2" s="582"/>
      <c r="AP2" s="292"/>
      <c r="AQ2" s="292"/>
      <c r="AR2" s="292"/>
    </row>
    <row r="3" spans="1:119" s="4" customFormat="1" ht="24.75" customHeight="1">
      <c r="A3" s="473"/>
      <c r="B3" s="473"/>
      <c r="C3" s="470" t="s">
        <v>3</v>
      </c>
      <c r="D3" s="471"/>
      <c r="E3" s="471"/>
      <c r="F3" s="471"/>
      <c r="G3" s="471"/>
      <c r="H3" s="471"/>
      <c r="I3" s="471"/>
      <c r="J3" s="471"/>
      <c r="K3" s="471"/>
      <c r="L3" s="471"/>
      <c r="M3" s="471"/>
      <c r="N3" s="471"/>
      <c r="O3" s="471"/>
      <c r="P3" s="471"/>
      <c r="Q3" s="471"/>
      <c r="R3" s="471"/>
      <c r="S3" s="471"/>
      <c r="T3" s="471"/>
      <c r="U3" s="471"/>
      <c r="V3" s="471"/>
      <c r="W3" s="471"/>
      <c r="X3" s="471"/>
      <c r="Y3" s="471"/>
      <c r="Z3" s="471"/>
      <c r="AA3" s="471"/>
      <c r="AB3" s="471"/>
      <c r="AC3" s="471"/>
      <c r="AD3" s="471"/>
      <c r="AE3" s="471"/>
      <c r="AF3" s="471"/>
      <c r="AG3" s="471"/>
      <c r="AH3" s="471"/>
      <c r="AI3" s="471"/>
      <c r="AJ3" s="471"/>
      <c r="AK3" s="471"/>
      <c r="AL3" s="471"/>
      <c r="AM3" s="472"/>
      <c r="AN3" s="581" t="s">
        <v>188</v>
      </c>
      <c r="AO3" s="582"/>
      <c r="AP3" s="292"/>
      <c r="AQ3" s="292"/>
      <c r="AR3" s="292"/>
    </row>
    <row r="4" spans="1:119" s="4" customFormat="1" ht="36" customHeight="1">
      <c r="A4" s="473"/>
      <c r="B4" s="473"/>
      <c r="C4" s="470" t="s">
        <v>136</v>
      </c>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c r="AG4" s="471"/>
      <c r="AH4" s="471"/>
      <c r="AI4" s="471"/>
      <c r="AJ4" s="471"/>
      <c r="AK4" s="471"/>
      <c r="AL4" s="471"/>
      <c r="AM4" s="472"/>
      <c r="AN4" s="581" t="s">
        <v>191</v>
      </c>
      <c r="AO4" s="582"/>
      <c r="AP4" s="292"/>
      <c r="AQ4" s="292"/>
      <c r="AR4" s="292"/>
    </row>
    <row r="5" spans="1:119" s="4" customFormat="1" ht="18.75" customHeight="1">
      <c r="A5" s="558" t="s">
        <v>4</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60"/>
      <c r="AP5" s="293"/>
      <c r="AQ5" s="293"/>
      <c r="AR5" s="293"/>
    </row>
    <row r="6" spans="1:119" ht="39.75" customHeight="1">
      <c r="A6" s="561" t="s">
        <v>147</v>
      </c>
      <c r="B6" s="561"/>
      <c r="C6" s="561"/>
      <c r="D6" s="561"/>
      <c r="E6" s="561"/>
      <c r="F6" s="561"/>
      <c r="G6" s="561"/>
      <c r="H6" s="561"/>
      <c r="I6" s="561"/>
      <c r="J6" s="561"/>
      <c r="K6" s="561"/>
      <c r="L6" s="561"/>
      <c r="M6" s="561"/>
      <c r="N6" s="561"/>
      <c r="O6" s="561"/>
      <c r="P6" s="561"/>
      <c r="Q6" s="561"/>
      <c r="R6" s="561"/>
      <c r="S6" s="561"/>
      <c r="T6" s="561"/>
      <c r="U6" s="561"/>
      <c r="V6" s="561"/>
      <c r="W6" s="561"/>
      <c r="X6" s="561"/>
      <c r="Y6" s="561"/>
      <c r="Z6" s="562"/>
      <c r="AA6" s="565" t="s">
        <v>72</v>
      </c>
      <c r="AB6" s="566"/>
      <c r="AC6" s="566"/>
      <c r="AD6" s="566"/>
      <c r="AE6" s="566"/>
      <c r="AF6" s="566"/>
      <c r="AG6" s="39"/>
      <c r="AH6" s="569" t="s">
        <v>5</v>
      </c>
      <c r="AI6" s="570"/>
      <c r="AJ6" s="570"/>
      <c r="AK6" s="570"/>
      <c r="AL6" s="570"/>
      <c r="AM6" s="570"/>
      <c r="AN6" s="570"/>
      <c r="AO6" s="571"/>
      <c r="AP6" s="294"/>
      <c r="AQ6" s="294"/>
      <c r="AR6" s="294"/>
    </row>
    <row r="7" spans="1:119" ht="30.75" customHeight="1">
      <c r="A7" s="563"/>
      <c r="B7" s="563"/>
      <c r="C7" s="563"/>
      <c r="D7" s="563"/>
      <c r="E7" s="563"/>
      <c r="F7" s="563"/>
      <c r="G7" s="563"/>
      <c r="H7" s="563"/>
      <c r="I7" s="563"/>
      <c r="J7" s="563"/>
      <c r="K7" s="563"/>
      <c r="L7" s="563"/>
      <c r="M7" s="563"/>
      <c r="N7" s="563"/>
      <c r="O7" s="563"/>
      <c r="P7" s="563"/>
      <c r="Q7" s="563"/>
      <c r="R7" s="563"/>
      <c r="S7" s="563"/>
      <c r="T7" s="563"/>
      <c r="U7" s="563"/>
      <c r="V7" s="563"/>
      <c r="W7" s="563"/>
      <c r="X7" s="563"/>
      <c r="Y7" s="563"/>
      <c r="Z7" s="564"/>
      <c r="AA7" s="567"/>
      <c r="AB7" s="568"/>
      <c r="AC7" s="568"/>
      <c r="AD7" s="568"/>
      <c r="AE7" s="568"/>
      <c r="AF7" s="568"/>
      <c r="AG7" s="43"/>
      <c r="AH7" s="572"/>
      <c r="AI7" s="573"/>
      <c r="AJ7" s="573"/>
      <c r="AK7" s="573"/>
      <c r="AL7" s="573"/>
      <c r="AM7" s="573"/>
      <c r="AN7" s="573"/>
      <c r="AO7" s="574"/>
      <c r="AP7" s="294"/>
      <c r="AQ7" s="294"/>
      <c r="AR7" s="294"/>
    </row>
    <row r="8" spans="1:119" ht="69.900000000000006" customHeight="1">
      <c r="A8" s="17" t="s">
        <v>77</v>
      </c>
      <c r="B8" s="17" t="s">
        <v>6</v>
      </c>
      <c r="C8" s="17" t="s">
        <v>169</v>
      </c>
      <c r="D8" s="2" t="s">
        <v>412</v>
      </c>
      <c r="E8" s="2" t="s">
        <v>9</v>
      </c>
      <c r="F8" s="17" t="s">
        <v>10</v>
      </c>
      <c r="G8" s="2" t="s">
        <v>126</v>
      </c>
      <c r="H8" s="2" t="s">
        <v>172</v>
      </c>
      <c r="I8" s="2" t="s">
        <v>127</v>
      </c>
      <c r="J8" s="40" t="s">
        <v>759</v>
      </c>
      <c r="K8" s="221" t="s">
        <v>177</v>
      </c>
      <c r="L8" s="18" t="s">
        <v>167</v>
      </c>
      <c r="M8" s="18" t="s">
        <v>184</v>
      </c>
      <c r="N8" s="18" t="s">
        <v>11</v>
      </c>
      <c r="O8" s="188" t="s">
        <v>646</v>
      </c>
      <c r="P8" s="188" t="s">
        <v>647</v>
      </c>
      <c r="Q8" s="41" t="s">
        <v>760</v>
      </c>
      <c r="R8" s="41" t="s">
        <v>776</v>
      </c>
      <c r="S8" s="18" t="s">
        <v>128</v>
      </c>
      <c r="T8" s="18" t="s">
        <v>129</v>
      </c>
      <c r="U8" s="17" t="s">
        <v>15</v>
      </c>
      <c r="V8" s="17" t="s">
        <v>16</v>
      </c>
      <c r="W8" s="17" t="s">
        <v>142</v>
      </c>
      <c r="X8" s="17" t="s">
        <v>35</v>
      </c>
      <c r="Y8" s="17" t="s">
        <v>82</v>
      </c>
      <c r="Z8" s="17" t="s">
        <v>83</v>
      </c>
      <c r="AA8" s="36" t="s">
        <v>21</v>
      </c>
      <c r="AB8" s="129" t="s">
        <v>131</v>
      </c>
      <c r="AC8" s="129" t="s">
        <v>182</v>
      </c>
      <c r="AD8" s="129" t="s">
        <v>22</v>
      </c>
      <c r="AE8" s="129" t="s">
        <v>23</v>
      </c>
      <c r="AF8" s="36" t="s">
        <v>24</v>
      </c>
      <c r="AG8" s="42" t="s">
        <v>408</v>
      </c>
      <c r="AH8" s="17" t="s">
        <v>18</v>
      </c>
      <c r="AI8" s="17" t="s">
        <v>130</v>
      </c>
      <c r="AJ8" s="42" t="s">
        <v>409</v>
      </c>
      <c r="AK8" s="42" t="s">
        <v>410</v>
      </c>
      <c r="AL8" s="42" t="s">
        <v>411</v>
      </c>
      <c r="AM8" s="17" t="s">
        <v>17</v>
      </c>
      <c r="AN8" s="17" t="s">
        <v>19</v>
      </c>
      <c r="AO8" s="42" t="s">
        <v>758</v>
      </c>
      <c r="AP8" s="42" t="s">
        <v>762</v>
      </c>
      <c r="AQ8" s="42" t="s">
        <v>771</v>
      </c>
      <c r="AR8" s="42" t="s">
        <v>763</v>
      </c>
      <c r="AS8" s="42" t="s">
        <v>772</v>
      </c>
      <c r="AT8" s="42" t="s">
        <v>773</v>
      </c>
      <c r="AU8" s="42" t="s">
        <v>774</v>
      </c>
      <c r="AV8" s="42" t="s">
        <v>775</v>
      </c>
    </row>
    <row r="9" spans="1:119" s="117" customFormat="1" ht="55.2">
      <c r="A9" s="44" t="s">
        <v>258</v>
      </c>
      <c r="B9" s="44" t="s">
        <v>197</v>
      </c>
      <c r="C9" s="45" t="s">
        <v>358</v>
      </c>
      <c r="D9" s="44" t="s">
        <v>206</v>
      </c>
      <c r="E9" s="44" t="s">
        <v>263</v>
      </c>
      <c r="F9" s="46">
        <v>2024130010112</v>
      </c>
      <c r="G9" s="145" t="s">
        <v>274</v>
      </c>
      <c r="H9" s="44" t="s">
        <v>284</v>
      </c>
      <c r="I9" s="44" t="s">
        <v>235</v>
      </c>
      <c r="J9" s="178">
        <v>0</v>
      </c>
      <c r="K9" s="122">
        <v>0.25</v>
      </c>
      <c r="L9" s="145" t="s">
        <v>498</v>
      </c>
      <c r="M9" s="47"/>
      <c r="N9" s="48" t="s">
        <v>636</v>
      </c>
      <c r="O9" s="48">
        <v>0</v>
      </c>
      <c r="P9" s="223">
        <v>4</v>
      </c>
      <c r="Q9" s="47">
        <v>0</v>
      </c>
      <c r="R9" s="333">
        <v>0</v>
      </c>
      <c r="S9" s="198">
        <v>45660</v>
      </c>
      <c r="T9" s="198">
        <v>46022</v>
      </c>
      <c r="U9" s="199">
        <f>+T9-S9</f>
        <v>362</v>
      </c>
      <c r="V9" s="47" t="s">
        <v>352</v>
      </c>
      <c r="W9" s="48" t="s">
        <v>355</v>
      </c>
      <c r="X9" s="48" t="s">
        <v>359</v>
      </c>
      <c r="Y9" s="48" t="s">
        <v>374</v>
      </c>
      <c r="Z9" s="48" t="s">
        <v>375</v>
      </c>
      <c r="AA9" s="49" t="s">
        <v>354</v>
      </c>
      <c r="AB9" s="48" t="s">
        <v>596</v>
      </c>
      <c r="AC9" s="200">
        <v>200000000</v>
      </c>
      <c r="AD9" s="47" t="s">
        <v>55</v>
      </c>
      <c r="AE9" s="47" t="s">
        <v>49</v>
      </c>
      <c r="AF9" s="47"/>
      <c r="AG9" s="47"/>
      <c r="AH9" s="575">
        <v>16069279515</v>
      </c>
      <c r="AI9" s="575"/>
      <c r="AJ9" s="47"/>
      <c r="AK9" s="47"/>
      <c r="AL9" s="47"/>
      <c r="AM9" s="578" t="s">
        <v>648</v>
      </c>
      <c r="AN9" s="48" t="s">
        <v>263</v>
      </c>
      <c r="AO9" s="47" t="s">
        <v>745</v>
      </c>
      <c r="AP9" s="601">
        <v>33466088720.580002</v>
      </c>
      <c r="AQ9" s="601">
        <v>11452568124.76</v>
      </c>
      <c r="AR9" s="604">
        <v>0.3422</v>
      </c>
      <c r="AS9" s="601">
        <v>6188370665</v>
      </c>
      <c r="AT9" s="601">
        <v>6188370665</v>
      </c>
      <c r="AU9" s="583">
        <f>+AS9/AP9</f>
        <v>0.18491466740164517</v>
      </c>
      <c r="AV9" s="583">
        <f>+AT9/AP9</f>
        <v>0.18491466740164517</v>
      </c>
      <c r="AW9" s="4"/>
      <c r="AX9" s="4"/>
      <c r="AY9" s="4"/>
      <c r="AZ9" s="4"/>
      <c r="BA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17" customFormat="1" ht="55.2">
      <c r="A10" s="44" t="s">
        <v>258</v>
      </c>
      <c r="B10" s="44" t="s">
        <v>197</v>
      </c>
      <c r="C10" s="45" t="s">
        <v>358</v>
      </c>
      <c r="D10" s="44" t="s">
        <v>206</v>
      </c>
      <c r="E10" s="44" t="s">
        <v>263</v>
      </c>
      <c r="F10" s="46">
        <v>2024130010112</v>
      </c>
      <c r="G10" s="145" t="s">
        <v>274</v>
      </c>
      <c r="H10" s="44" t="s">
        <v>284</v>
      </c>
      <c r="I10" s="44" t="s">
        <v>235</v>
      </c>
      <c r="J10" s="178">
        <v>0</v>
      </c>
      <c r="K10" s="122">
        <v>0.25</v>
      </c>
      <c r="L10" s="145" t="s">
        <v>497</v>
      </c>
      <c r="M10" s="47"/>
      <c r="N10" s="48" t="s">
        <v>636</v>
      </c>
      <c r="O10" s="48">
        <v>0</v>
      </c>
      <c r="P10" s="223">
        <v>4</v>
      </c>
      <c r="Q10" s="47">
        <v>0</v>
      </c>
      <c r="R10" s="333">
        <v>0</v>
      </c>
      <c r="S10" s="198">
        <v>45660</v>
      </c>
      <c r="T10" s="198">
        <v>46022</v>
      </c>
      <c r="U10" s="199">
        <f>+T10-S10</f>
        <v>362</v>
      </c>
      <c r="V10" s="47" t="s">
        <v>352</v>
      </c>
      <c r="W10" s="48" t="s">
        <v>355</v>
      </c>
      <c r="X10" s="48" t="s">
        <v>359</v>
      </c>
      <c r="Y10" s="48" t="s">
        <v>374</v>
      </c>
      <c r="Z10" s="48" t="s">
        <v>375</v>
      </c>
      <c r="AA10" s="49" t="s">
        <v>354</v>
      </c>
      <c r="AB10" s="48" t="s">
        <v>596</v>
      </c>
      <c r="AC10" s="200">
        <v>200000000</v>
      </c>
      <c r="AD10" s="47" t="s">
        <v>55</v>
      </c>
      <c r="AE10" s="47" t="s">
        <v>49</v>
      </c>
      <c r="AF10" s="47"/>
      <c r="AG10" s="47"/>
      <c r="AH10" s="576"/>
      <c r="AI10" s="576"/>
      <c r="AJ10" s="114">
        <v>4860261721.3199997</v>
      </c>
      <c r="AK10" s="47"/>
      <c r="AL10" s="47"/>
      <c r="AM10" s="579"/>
      <c r="AN10" s="48" t="s">
        <v>263</v>
      </c>
      <c r="AO10" s="47" t="s">
        <v>745</v>
      </c>
      <c r="AP10" s="602"/>
      <c r="AQ10" s="602"/>
      <c r="AR10" s="605"/>
      <c r="AS10" s="602"/>
      <c r="AT10" s="602"/>
      <c r="AU10" s="584"/>
      <c r="AV10" s="584"/>
      <c r="AW10" s="4"/>
      <c r="AX10" s="4"/>
      <c r="AY10" s="4"/>
      <c r="AZ10" s="4"/>
      <c r="BA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17" customFormat="1" ht="55.2">
      <c r="A11" s="44" t="s">
        <v>258</v>
      </c>
      <c r="B11" s="44" t="s">
        <v>197</v>
      </c>
      <c r="C11" s="45" t="s">
        <v>358</v>
      </c>
      <c r="D11" s="44" t="s">
        <v>206</v>
      </c>
      <c r="E11" s="44" t="s">
        <v>263</v>
      </c>
      <c r="F11" s="46">
        <v>2024130010112</v>
      </c>
      <c r="G11" s="145" t="s">
        <v>274</v>
      </c>
      <c r="H11" s="44" t="s">
        <v>284</v>
      </c>
      <c r="I11" s="44" t="s">
        <v>235</v>
      </c>
      <c r="J11" s="178">
        <v>0</v>
      </c>
      <c r="K11" s="122">
        <v>0.25</v>
      </c>
      <c r="L11" s="145" t="s">
        <v>497</v>
      </c>
      <c r="N11" s="48" t="s">
        <v>636</v>
      </c>
      <c r="O11" s="48">
        <v>0</v>
      </c>
      <c r="P11" s="223">
        <v>4</v>
      </c>
      <c r="Q11" s="47">
        <v>0</v>
      </c>
      <c r="R11" s="333">
        <v>0</v>
      </c>
      <c r="S11" s="198">
        <v>45660</v>
      </c>
      <c r="T11" s="198">
        <v>46022</v>
      </c>
      <c r="U11" s="199">
        <f t="shared" ref="U11:U74" si="0">+T11-S11</f>
        <v>362</v>
      </c>
      <c r="V11" s="47" t="s">
        <v>352</v>
      </c>
      <c r="W11" s="48" t="s">
        <v>355</v>
      </c>
      <c r="X11" s="48" t="s">
        <v>359</v>
      </c>
      <c r="Y11" s="48" t="s">
        <v>374</v>
      </c>
      <c r="Z11" s="48" t="s">
        <v>375</v>
      </c>
      <c r="AA11" s="49" t="s">
        <v>354</v>
      </c>
      <c r="AB11" s="48" t="s">
        <v>711</v>
      </c>
      <c r="AC11" s="200">
        <v>2900000000</v>
      </c>
      <c r="AD11" s="47" t="s">
        <v>50</v>
      </c>
      <c r="AE11" s="47" t="s">
        <v>49</v>
      </c>
      <c r="AF11" s="47"/>
      <c r="AG11" s="47"/>
      <c r="AH11" s="576"/>
      <c r="AI11" s="576"/>
      <c r="AJ11" s="47"/>
      <c r="AK11" s="47"/>
      <c r="AL11" s="47"/>
      <c r="AM11" s="579"/>
      <c r="AN11" s="48" t="s">
        <v>263</v>
      </c>
      <c r="AO11" s="47" t="s">
        <v>745</v>
      </c>
      <c r="AP11" s="602"/>
      <c r="AQ11" s="602"/>
      <c r="AR11" s="605"/>
      <c r="AS11" s="602"/>
      <c r="AT11" s="602"/>
      <c r="AU11" s="584"/>
      <c r="AV11" s="584"/>
      <c r="AW11" s="4"/>
      <c r="AX11" s="4"/>
      <c r="AY11" s="4"/>
      <c r="AZ11" s="4"/>
      <c r="BA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17" customFormat="1" ht="55.2">
      <c r="A12" s="44" t="s">
        <v>258</v>
      </c>
      <c r="B12" s="44" t="s">
        <v>197</v>
      </c>
      <c r="C12" s="45" t="s">
        <v>358</v>
      </c>
      <c r="D12" s="44" t="s">
        <v>207</v>
      </c>
      <c r="E12" s="44" t="s">
        <v>263</v>
      </c>
      <c r="F12" s="46">
        <v>2024130010112</v>
      </c>
      <c r="G12" s="145" t="s">
        <v>274</v>
      </c>
      <c r="H12" s="44" t="s">
        <v>284</v>
      </c>
      <c r="I12" s="44" t="s">
        <v>236</v>
      </c>
      <c r="J12" s="178">
        <v>0.35</v>
      </c>
      <c r="K12" s="122">
        <v>0.25</v>
      </c>
      <c r="L12" s="145" t="s">
        <v>500</v>
      </c>
      <c r="M12" s="47"/>
      <c r="N12" s="145" t="s">
        <v>709</v>
      </c>
      <c r="O12" s="145">
        <v>0.27</v>
      </c>
      <c r="P12" s="223">
        <v>0.73</v>
      </c>
      <c r="Q12" s="47">
        <v>0.35</v>
      </c>
      <c r="R12" s="335">
        <f t="shared" ref="R12:R38" si="1">+Q12/P12</f>
        <v>0.47945205479452052</v>
      </c>
      <c r="S12" s="198">
        <v>45660</v>
      </c>
      <c r="T12" s="198">
        <v>46022</v>
      </c>
      <c r="U12" s="199">
        <f t="shared" si="0"/>
        <v>362</v>
      </c>
      <c r="V12" s="47" t="s">
        <v>352</v>
      </c>
      <c r="W12" s="48" t="s">
        <v>355</v>
      </c>
      <c r="X12" s="48" t="s">
        <v>359</v>
      </c>
      <c r="Y12" s="51" t="s">
        <v>373</v>
      </c>
      <c r="Z12" s="50" t="s">
        <v>376</v>
      </c>
      <c r="AA12" s="49" t="s">
        <v>354</v>
      </c>
      <c r="AB12" s="48" t="s">
        <v>596</v>
      </c>
      <c r="AC12" s="200">
        <v>10000000</v>
      </c>
      <c r="AD12" s="47" t="s">
        <v>55</v>
      </c>
      <c r="AE12" s="47" t="s">
        <v>49</v>
      </c>
      <c r="AF12" s="47"/>
      <c r="AG12" s="47"/>
      <c r="AH12" s="576"/>
      <c r="AI12" s="576"/>
      <c r="AJ12" s="47"/>
      <c r="AK12" s="47"/>
      <c r="AL12" s="47"/>
      <c r="AM12" s="579"/>
      <c r="AN12" s="48" t="s">
        <v>263</v>
      </c>
      <c r="AO12" s="47" t="s">
        <v>745</v>
      </c>
      <c r="AP12" s="602"/>
      <c r="AQ12" s="602"/>
      <c r="AR12" s="605"/>
      <c r="AS12" s="602"/>
      <c r="AT12" s="602"/>
      <c r="AU12" s="584"/>
      <c r="AV12" s="584"/>
      <c r="AW12" s="4"/>
      <c r="AX12" s="4"/>
      <c r="AY12" s="4"/>
      <c r="AZ12" s="4"/>
      <c r="BA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17" customFormat="1" ht="139.19999999999999">
      <c r="A13" s="44" t="s">
        <v>258</v>
      </c>
      <c r="B13" s="44" t="s">
        <v>197</v>
      </c>
      <c r="C13" s="45" t="s">
        <v>358</v>
      </c>
      <c r="D13" s="44" t="s">
        <v>208</v>
      </c>
      <c r="E13" s="44" t="s">
        <v>263</v>
      </c>
      <c r="F13" s="46">
        <v>2024130010112</v>
      </c>
      <c r="G13" s="145" t="s">
        <v>274</v>
      </c>
      <c r="H13" s="44" t="s">
        <v>284</v>
      </c>
      <c r="I13" s="51" t="s">
        <v>237</v>
      </c>
      <c r="J13" s="178">
        <v>1</v>
      </c>
      <c r="K13" s="122">
        <v>0.25</v>
      </c>
      <c r="L13" s="145" t="s">
        <v>499</v>
      </c>
      <c r="M13" s="47"/>
      <c r="N13" s="48" t="s">
        <v>637</v>
      </c>
      <c r="O13" s="48">
        <v>2</v>
      </c>
      <c r="P13" s="223">
        <v>4</v>
      </c>
      <c r="Q13" s="47">
        <v>1</v>
      </c>
      <c r="R13" s="334">
        <f t="shared" si="1"/>
        <v>0.25</v>
      </c>
      <c r="S13" s="198">
        <v>45660</v>
      </c>
      <c r="T13" s="198">
        <v>46022</v>
      </c>
      <c r="U13" s="199">
        <f t="shared" si="0"/>
        <v>362</v>
      </c>
      <c r="V13" s="47" t="s">
        <v>352</v>
      </c>
      <c r="W13" s="48" t="s">
        <v>355</v>
      </c>
      <c r="X13" s="48" t="s">
        <v>359</v>
      </c>
      <c r="Y13" s="51" t="s">
        <v>373</v>
      </c>
      <c r="Z13" s="50" t="s">
        <v>376</v>
      </c>
      <c r="AA13" s="49" t="s">
        <v>354</v>
      </c>
      <c r="AB13" s="48" t="s">
        <v>710</v>
      </c>
      <c r="AC13" s="200">
        <v>100000000</v>
      </c>
      <c r="AD13" s="47" t="s">
        <v>50</v>
      </c>
      <c r="AE13" s="47" t="s">
        <v>49</v>
      </c>
      <c r="AF13" s="47"/>
      <c r="AG13" s="47"/>
      <c r="AH13" s="576"/>
      <c r="AI13" s="576"/>
      <c r="AJ13" s="47"/>
      <c r="AK13" s="47"/>
      <c r="AL13" s="47"/>
      <c r="AM13" s="579"/>
      <c r="AN13" s="48" t="s">
        <v>263</v>
      </c>
      <c r="AO13" s="295" t="s">
        <v>747</v>
      </c>
      <c r="AP13" s="602"/>
      <c r="AQ13" s="602"/>
      <c r="AR13" s="605"/>
      <c r="AS13" s="602"/>
      <c r="AT13" s="602"/>
      <c r="AU13" s="584"/>
      <c r="AV13" s="584"/>
      <c r="AW13" s="4"/>
      <c r="AX13" s="4"/>
      <c r="AY13" s="4"/>
      <c r="AZ13" s="4"/>
      <c r="BA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17" customFormat="1" ht="289.8">
      <c r="A14" s="44" t="s">
        <v>259</v>
      </c>
      <c r="B14" s="44" t="s">
        <v>197</v>
      </c>
      <c r="C14" s="45" t="s">
        <v>358</v>
      </c>
      <c r="D14" s="44" t="s">
        <v>209</v>
      </c>
      <c r="E14" s="44" t="s">
        <v>263</v>
      </c>
      <c r="F14" s="46">
        <v>2024130010112</v>
      </c>
      <c r="G14" s="145" t="s">
        <v>274</v>
      </c>
      <c r="H14" s="44" t="s">
        <v>287</v>
      </c>
      <c r="I14" s="178" t="s">
        <v>413</v>
      </c>
      <c r="J14" s="178">
        <v>83</v>
      </c>
      <c r="K14" s="122">
        <v>0.25</v>
      </c>
      <c r="L14" s="374" t="s">
        <v>492</v>
      </c>
      <c r="M14" s="47"/>
      <c r="N14" s="373" t="s">
        <v>794</v>
      </c>
      <c r="O14" s="48">
        <v>368</v>
      </c>
      <c r="P14" s="223">
        <v>300</v>
      </c>
      <c r="Q14" s="47">
        <v>83</v>
      </c>
      <c r="R14" s="334">
        <f t="shared" si="1"/>
        <v>0.27666666666666667</v>
      </c>
      <c r="S14" s="198">
        <v>45660</v>
      </c>
      <c r="T14" s="198">
        <v>46022</v>
      </c>
      <c r="U14" s="199">
        <f t="shared" si="0"/>
        <v>362</v>
      </c>
      <c r="V14" s="47" t="s">
        <v>352</v>
      </c>
      <c r="W14" s="48" t="s">
        <v>355</v>
      </c>
      <c r="X14" s="48" t="s">
        <v>359</v>
      </c>
      <c r="Y14" s="48" t="s">
        <v>378</v>
      </c>
      <c r="Z14" s="48" t="s">
        <v>379</v>
      </c>
      <c r="AA14" s="49" t="s">
        <v>354</v>
      </c>
      <c r="AB14" s="48" t="s">
        <v>596</v>
      </c>
      <c r="AC14" s="200">
        <v>200000000</v>
      </c>
      <c r="AD14" s="47" t="s">
        <v>55</v>
      </c>
      <c r="AE14" s="47" t="s">
        <v>49</v>
      </c>
      <c r="AF14" s="47"/>
      <c r="AG14" s="47"/>
      <c r="AH14" s="576"/>
      <c r="AI14" s="576"/>
      <c r="AJ14" s="47"/>
      <c r="AK14" s="47"/>
      <c r="AL14" s="47"/>
      <c r="AM14" s="579"/>
      <c r="AN14" s="48" t="s">
        <v>263</v>
      </c>
      <c r="AO14" s="44" t="s">
        <v>746</v>
      </c>
      <c r="AP14" s="602"/>
      <c r="AQ14" s="602"/>
      <c r="AR14" s="605"/>
      <c r="AS14" s="602"/>
      <c r="AT14" s="602"/>
      <c r="AU14" s="584"/>
      <c r="AV14" s="584"/>
      <c r="AW14" s="4"/>
      <c r="AX14" s="4"/>
      <c r="AY14" s="4"/>
      <c r="AZ14" s="4"/>
      <c r="BA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17" customFormat="1" ht="139.19999999999999">
      <c r="A15" s="154" t="s">
        <v>259</v>
      </c>
      <c r="B15" s="44" t="s">
        <v>197</v>
      </c>
      <c r="C15" s="45" t="s">
        <v>358</v>
      </c>
      <c r="D15" s="44" t="s">
        <v>209</v>
      </c>
      <c r="E15" s="154" t="s">
        <v>263</v>
      </c>
      <c r="F15" s="155">
        <v>2024130010112</v>
      </c>
      <c r="G15" s="145" t="s">
        <v>274</v>
      </c>
      <c r="H15" s="44" t="s">
        <v>287</v>
      </c>
      <c r="I15" s="178" t="s">
        <v>413</v>
      </c>
      <c r="J15" s="178">
        <v>83</v>
      </c>
      <c r="K15" s="122">
        <v>0.25</v>
      </c>
      <c r="L15" s="373" t="s">
        <v>310</v>
      </c>
      <c r="M15" s="375"/>
      <c r="N15" s="373" t="s">
        <v>795</v>
      </c>
      <c r="O15" s="47">
        <v>368</v>
      </c>
      <c r="P15" s="223">
        <v>300</v>
      </c>
      <c r="Q15" s="47">
        <v>83</v>
      </c>
      <c r="R15" s="335">
        <f t="shared" si="1"/>
        <v>0.27666666666666667</v>
      </c>
      <c r="S15" s="198">
        <v>45660</v>
      </c>
      <c r="T15" s="198">
        <v>46022</v>
      </c>
      <c r="U15" s="199">
        <f t="shared" si="0"/>
        <v>362</v>
      </c>
      <c r="V15" s="47" t="s">
        <v>352</v>
      </c>
      <c r="W15" s="48" t="s">
        <v>355</v>
      </c>
      <c r="X15" s="48" t="s">
        <v>359</v>
      </c>
      <c r="Y15" s="48" t="s">
        <v>378</v>
      </c>
      <c r="Z15" s="48" t="s">
        <v>379</v>
      </c>
      <c r="AA15" s="49" t="s">
        <v>354</v>
      </c>
      <c r="AB15" s="48" t="s">
        <v>596</v>
      </c>
      <c r="AC15" s="200">
        <v>100000000</v>
      </c>
      <c r="AD15" s="47" t="s">
        <v>55</v>
      </c>
      <c r="AE15" s="47" t="s">
        <v>49</v>
      </c>
      <c r="AF15" s="47"/>
      <c r="AG15" s="47"/>
      <c r="AH15" s="576"/>
      <c r="AI15" s="576"/>
      <c r="AJ15" s="114">
        <v>100000000</v>
      </c>
      <c r="AK15" s="47"/>
      <c r="AL15" s="47"/>
      <c r="AM15" s="579"/>
      <c r="AN15" s="48" t="s">
        <v>263</v>
      </c>
      <c r="AO15" s="295" t="s">
        <v>747</v>
      </c>
      <c r="AP15" s="602"/>
      <c r="AQ15" s="602"/>
      <c r="AR15" s="605"/>
      <c r="AS15" s="602"/>
      <c r="AT15" s="602"/>
      <c r="AU15" s="584"/>
      <c r="AV15" s="584"/>
      <c r="AW15" s="4"/>
      <c r="AX15" s="4"/>
      <c r="AY15" s="4"/>
      <c r="AZ15" s="4"/>
      <c r="BA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17" customFormat="1" ht="191.4">
      <c r="A16" s="154" t="s">
        <v>259</v>
      </c>
      <c r="B16" s="44" t="s">
        <v>197</v>
      </c>
      <c r="C16" s="45" t="s">
        <v>358</v>
      </c>
      <c r="D16" s="44" t="s">
        <v>209</v>
      </c>
      <c r="E16" s="154" t="s">
        <v>263</v>
      </c>
      <c r="F16" s="155">
        <v>2024130010112</v>
      </c>
      <c r="G16" s="145" t="s">
        <v>274</v>
      </c>
      <c r="H16" s="44" t="s">
        <v>287</v>
      </c>
      <c r="I16" s="51" t="s">
        <v>413</v>
      </c>
      <c r="J16" s="178">
        <v>83</v>
      </c>
      <c r="K16" s="122">
        <v>0.25</v>
      </c>
      <c r="L16" s="373" t="s">
        <v>493</v>
      </c>
      <c r="M16" s="375"/>
      <c r="N16" s="373" t="s">
        <v>796</v>
      </c>
      <c r="O16" s="47">
        <v>368</v>
      </c>
      <c r="P16" s="223">
        <v>300</v>
      </c>
      <c r="Q16" s="47">
        <v>83</v>
      </c>
      <c r="R16" s="335">
        <f t="shared" si="1"/>
        <v>0.27666666666666667</v>
      </c>
      <c r="S16" s="198">
        <v>45660</v>
      </c>
      <c r="T16" s="198">
        <v>46022</v>
      </c>
      <c r="U16" s="199">
        <f t="shared" si="0"/>
        <v>362</v>
      </c>
      <c r="V16" s="47" t="s">
        <v>352</v>
      </c>
      <c r="W16" s="48" t="s">
        <v>355</v>
      </c>
      <c r="X16" s="48" t="s">
        <v>359</v>
      </c>
      <c r="Y16" s="48" t="s">
        <v>378</v>
      </c>
      <c r="Z16" s="48" t="s">
        <v>379</v>
      </c>
      <c r="AA16" s="49" t="s">
        <v>354</v>
      </c>
      <c r="AB16" s="48" t="s">
        <v>596</v>
      </c>
      <c r="AC16" s="200">
        <v>150000000</v>
      </c>
      <c r="AD16" s="47" t="s">
        <v>55</v>
      </c>
      <c r="AE16" s="47" t="s">
        <v>49</v>
      </c>
      <c r="AF16" s="47"/>
      <c r="AG16" s="47"/>
      <c r="AH16" s="576"/>
      <c r="AI16" s="576"/>
      <c r="AJ16" s="114">
        <v>100000000</v>
      </c>
      <c r="AK16" s="47"/>
      <c r="AL16" s="47"/>
      <c r="AM16" s="579"/>
      <c r="AN16" s="48" t="s">
        <v>263</v>
      </c>
      <c r="AO16" s="295" t="s">
        <v>748</v>
      </c>
      <c r="AP16" s="602"/>
      <c r="AQ16" s="602"/>
      <c r="AR16" s="605"/>
      <c r="AS16" s="602"/>
      <c r="AT16" s="602"/>
      <c r="AU16" s="584"/>
      <c r="AV16" s="584"/>
      <c r="AW16" s="4"/>
      <c r="AX16" s="4"/>
      <c r="AY16" s="4"/>
      <c r="AZ16" s="4"/>
      <c r="BA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17" customFormat="1" ht="289.8">
      <c r="A17" s="154" t="s">
        <v>259</v>
      </c>
      <c r="B17" s="44" t="s">
        <v>197</v>
      </c>
      <c r="C17" s="45" t="s">
        <v>358</v>
      </c>
      <c r="D17" s="44" t="s">
        <v>209</v>
      </c>
      <c r="E17" s="154" t="s">
        <v>263</v>
      </c>
      <c r="F17" s="155">
        <v>2024130010112</v>
      </c>
      <c r="G17" s="145" t="s">
        <v>274</v>
      </c>
      <c r="H17" s="44" t="s">
        <v>287</v>
      </c>
      <c r="I17" s="51" t="s">
        <v>413</v>
      </c>
      <c r="J17" s="178">
        <v>83</v>
      </c>
      <c r="K17" s="122">
        <v>0.25</v>
      </c>
      <c r="L17" s="373" t="s">
        <v>494</v>
      </c>
      <c r="M17" s="47"/>
      <c r="N17" s="48" t="s">
        <v>797</v>
      </c>
      <c r="O17" s="47">
        <v>368</v>
      </c>
      <c r="P17" s="223">
        <v>300</v>
      </c>
      <c r="Q17" s="47">
        <v>83</v>
      </c>
      <c r="R17" s="335">
        <f t="shared" si="1"/>
        <v>0.27666666666666667</v>
      </c>
      <c r="S17" s="198">
        <v>45660</v>
      </c>
      <c r="T17" s="198">
        <v>46022</v>
      </c>
      <c r="U17" s="199">
        <f t="shared" si="0"/>
        <v>362</v>
      </c>
      <c r="V17" s="47" t="s">
        <v>352</v>
      </c>
      <c r="W17" s="48" t="s">
        <v>355</v>
      </c>
      <c r="X17" s="48" t="s">
        <v>359</v>
      </c>
      <c r="Y17" s="48" t="s">
        <v>378</v>
      </c>
      <c r="Z17" s="48" t="s">
        <v>379</v>
      </c>
      <c r="AA17" s="49" t="s">
        <v>354</v>
      </c>
      <c r="AB17" s="48" t="s">
        <v>596</v>
      </c>
      <c r="AC17" s="200">
        <v>1150000000</v>
      </c>
      <c r="AD17" s="47" t="s">
        <v>55</v>
      </c>
      <c r="AE17" s="47" t="s">
        <v>49</v>
      </c>
      <c r="AF17" s="47"/>
      <c r="AG17" s="47"/>
      <c r="AH17" s="576"/>
      <c r="AI17" s="576"/>
      <c r="AJ17" s="114">
        <v>100000000</v>
      </c>
      <c r="AK17" s="47"/>
      <c r="AL17" s="47"/>
      <c r="AM17" s="579"/>
      <c r="AN17" s="48" t="s">
        <v>263</v>
      </c>
      <c r="AO17" s="44" t="s">
        <v>746</v>
      </c>
      <c r="AP17" s="602"/>
      <c r="AQ17" s="602"/>
      <c r="AR17" s="605"/>
      <c r="AS17" s="602"/>
      <c r="AT17" s="602"/>
      <c r="AU17" s="584"/>
      <c r="AV17" s="584"/>
      <c r="AW17" s="4"/>
      <c r="AX17" s="4"/>
      <c r="AY17" s="4"/>
      <c r="AZ17" s="4"/>
      <c r="BA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17" customFormat="1" ht="139.19999999999999">
      <c r="A18" s="154" t="s">
        <v>259</v>
      </c>
      <c r="B18" s="44" t="s">
        <v>197</v>
      </c>
      <c r="C18" s="45" t="s">
        <v>358</v>
      </c>
      <c r="D18" s="44" t="s">
        <v>209</v>
      </c>
      <c r="E18" s="154" t="s">
        <v>263</v>
      </c>
      <c r="F18" s="155">
        <v>2024130010112</v>
      </c>
      <c r="G18" s="145" t="s">
        <v>274</v>
      </c>
      <c r="H18" s="44" t="s">
        <v>287</v>
      </c>
      <c r="I18" s="51" t="s">
        <v>413</v>
      </c>
      <c r="J18" s="178">
        <v>83</v>
      </c>
      <c r="K18" s="122">
        <v>0.25</v>
      </c>
      <c r="L18" s="373" t="s">
        <v>494</v>
      </c>
      <c r="M18" s="47"/>
      <c r="N18" s="48" t="s">
        <v>798</v>
      </c>
      <c r="O18" s="47">
        <v>368</v>
      </c>
      <c r="P18" s="223">
        <v>300</v>
      </c>
      <c r="Q18" s="47">
        <v>83</v>
      </c>
      <c r="R18" s="335">
        <f t="shared" si="1"/>
        <v>0.27666666666666667</v>
      </c>
      <c r="S18" s="198">
        <v>45660</v>
      </c>
      <c r="T18" s="198">
        <v>46022</v>
      </c>
      <c r="U18" s="199">
        <f t="shared" si="0"/>
        <v>362</v>
      </c>
      <c r="V18" s="47" t="s">
        <v>352</v>
      </c>
      <c r="W18" s="48" t="s">
        <v>355</v>
      </c>
      <c r="X18" s="48" t="s">
        <v>359</v>
      </c>
      <c r="Y18" s="48" t="s">
        <v>378</v>
      </c>
      <c r="Z18" s="48" t="s">
        <v>379</v>
      </c>
      <c r="AA18" s="49" t="s">
        <v>354</v>
      </c>
      <c r="AB18" s="48" t="s">
        <v>712</v>
      </c>
      <c r="AC18" s="200">
        <v>220000000</v>
      </c>
      <c r="AD18" s="47" t="s">
        <v>52</v>
      </c>
      <c r="AE18" s="47" t="s">
        <v>49</v>
      </c>
      <c r="AF18" s="47"/>
      <c r="AG18" s="47"/>
      <c r="AH18" s="576"/>
      <c r="AI18" s="576"/>
      <c r="AJ18" s="114">
        <v>100000000</v>
      </c>
      <c r="AK18" s="47"/>
      <c r="AL18" s="47"/>
      <c r="AM18" s="579"/>
      <c r="AN18" s="48" t="s">
        <v>263</v>
      </c>
      <c r="AO18" s="295" t="s">
        <v>747</v>
      </c>
      <c r="AP18" s="602"/>
      <c r="AQ18" s="602"/>
      <c r="AR18" s="605"/>
      <c r="AS18" s="602"/>
      <c r="AT18" s="602"/>
      <c r="AU18" s="584"/>
      <c r="AV18" s="584"/>
      <c r="AW18" s="4"/>
      <c r="AX18" s="4"/>
      <c r="AY18" s="4"/>
      <c r="AZ18" s="4"/>
      <c r="BA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17" customFormat="1" ht="191.4">
      <c r="A19" s="154" t="s">
        <v>259</v>
      </c>
      <c r="B19" s="44" t="s">
        <v>197</v>
      </c>
      <c r="C19" s="45" t="s">
        <v>358</v>
      </c>
      <c r="D19" s="44" t="s">
        <v>209</v>
      </c>
      <c r="E19" s="154" t="s">
        <v>263</v>
      </c>
      <c r="F19" s="155">
        <v>2024130010112</v>
      </c>
      <c r="G19" s="145" t="s">
        <v>274</v>
      </c>
      <c r="H19" s="44" t="s">
        <v>287</v>
      </c>
      <c r="I19" s="51" t="s">
        <v>413</v>
      </c>
      <c r="J19" s="178">
        <v>83</v>
      </c>
      <c r="K19" s="122">
        <v>0.25</v>
      </c>
      <c r="L19" s="48" t="s">
        <v>494</v>
      </c>
      <c r="M19" s="47"/>
      <c r="N19" s="48" t="s">
        <v>799</v>
      </c>
      <c r="O19" s="47">
        <v>368</v>
      </c>
      <c r="P19" s="223">
        <v>300</v>
      </c>
      <c r="Q19" s="47">
        <v>83</v>
      </c>
      <c r="R19" s="335">
        <f t="shared" si="1"/>
        <v>0.27666666666666667</v>
      </c>
      <c r="S19" s="198">
        <v>45660</v>
      </c>
      <c r="T19" s="198">
        <v>46022</v>
      </c>
      <c r="U19" s="199">
        <f t="shared" si="0"/>
        <v>362</v>
      </c>
      <c r="V19" s="47" t="s">
        <v>352</v>
      </c>
      <c r="W19" s="48" t="s">
        <v>355</v>
      </c>
      <c r="X19" s="48" t="s">
        <v>359</v>
      </c>
      <c r="Y19" s="48" t="s">
        <v>378</v>
      </c>
      <c r="Z19" s="48" t="s">
        <v>379</v>
      </c>
      <c r="AA19" s="49" t="s">
        <v>354</v>
      </c>
      <c r="AB19" s="48" t="s">
        <v>713</v>
      </c>
      <c r="AC19" s="200">
        <v>3000000000</v>
      </c>
      <c r="AD19" s="48" t="s">
        <v>502</v>
      </c>
      <c r="AE19" s="47" t="s">
        <v>49</v>
      </c>
      <c r="AF19" s="47"/>
      <c r="AG19" s="47"/>
      <c r="AH19" s="576"/>
      <c r="AI19" s="576"/>
      <c r="AJ19" s="114">
        <v>100000000</v>
      </c>
      <c r="AK19" s="47"/>
      <c r="AL19" s="47"/>
      <c r="AM19" s="579"/>
      <c r="AN19" s="48" t="s">
        <v>263</v>
      </c>
      <c r="AO19" s="295" t="s">
        <v>748</v>
      </c>
      <c r="AP19" s="602"/>
      <c r="AQ19" s="602"/>
      <c r="AR19" s="605"/>
      <c r="AS19" s="602"/>
      <c r="AT19" s="602"/>
      <c r="AU19" s="584"/>
      <c r="AV19" s="584"/>
      <c r="AW19" s="4"/>
      <c r="AX19" s="4"/>
      <c r="AY19" s="4"/>
      <c r="AZ19" s="4"/>
      <c r="BA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17" customFormat="1" ht="289.8">
      <c r="A20" s="154" t="s">
        <v>259</v>
      </c>
      <c r="B20" s="44" t="s">
        <v>197</v>
      </c>
      <c r="C20" s="45" t="s">
        <v>358</v>
      </c>
      <c r="D20" s="44" t="s">
        <v>209</v>
      </c>
      <c r="E20" s="154" t="s">
        <v>263</v>
      </c>
      <c r="F20" s="155">
        <v>2024130010112</v>
      </c>
      <c r="G20" s="145" t="s">
        <v>274</v>
      </c>
      <c r="H20" s="44" t="s">
        <v>287</v>
      </c>
      <c r="I20" s="51" t="s">
        <v>413</v>
      </c>
      <c r="J20" s="178">
        <v>83</v>
      </c>
      <c r="K20" s="122">
        <v>0.25</v>
      </c>
      <c r="L20" s="48" t="s">
        <v>494</v>
      </c>
      <c r="M20" s="47"/>
      <c r="N20" s="48" t="s">
        <v>798</v>
      </c>
      <c r="O20" s="47">
        <v>368</v>
      </c>
      <c r="P20" s="223">
        <v>300</v>
      </c>
      <c r="Q20" s="47">
        <v>83</v>
      </c>
      <c r="R20" s="335">
        <f t="shared" si="1"/>
        <v>0.27666666666666667</v>
      </c>
      <c r="S20" s="198">
        <v>45660</v>
      </c>
      <c r="T20" s="198">
        <v>46022</v>
      </c>
      <c r="U20" s="199">
        <f t="shared" si="0"/>
        <v>362</v>
      </c>
      <c r="V20" s="47" t="s">
        <v>352</v>
      </c>
      <c r="W20" s="48" t="s">
        <v>355</v>
      </c>
      <c r="X20" s="48" t="s">
        <v>359</v>
      </c>
      <c r="Y20" s="48" t="s">
        <v>378</v>
      </c>
      <c r="Z20" s="48" t="s">
        <v>379</v>
      </c>
      <c r="AA20" s="49" t="s">
        <v>354</v>
      </c>
      <c r="AB20" s="48" t="s">
        <v>714</v>
      </c>
      <c r="AC20" s="200">
        <v>2000000000</v>
      </c>
      <c r="AD20" s="47" t="s">
        <v>50</v>
      </c>
      <c r="AE20" s="47" t="s">
        <v>49</v>
      </c>
      <c r="AF20" s="47"/>
      <c r="AG20" s="47"/>
      <c r="AH20" s="576"/>
      <c r="AI20" s="576"/>
      <c r="AJ20" s="114">
        <v>100000000</v>
      </c>
      <c r="AK20" s="47"/>
      <c r="AL20" s="47"/>
      <c r="AM20" s="579"/>
      <c r="AN20" s="48" t="s">
        <v>263</v>
      </c>
      <c r="AO20" s="44" t="s">
        <v>746</v>
      </c>
      <c r="AP20" s="602"/>
      <c r="AQ20" s="602"/>
      <c r="AR20" s="605"/>
      <c r="AS20" s="602"/>
      <c r="AT20" s="602"/>
      <c r="AU20" s="584"/>
      <c r="AV20" s="584"/>
      <c r="AW20" s="4"/>
      <c r="AX20" s="4"/>
      <c r="AY20" s="4"/>
      <c r="AZ20" s="4"/>
      <c r="BA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17" customFormat="1" ht="139.19999999999999">
      <c r="A21" s="154" t="s">
        <v>259</v>
      </c>
      <c r="B21" s="44" t="s">
        <v>197</v>
      </c>
      <c r="C21" s="45" t="s">
        <v>358</v>
      </c>
      <c r="D21" s="44" t="s">
        <v>209</v>
      </c>
      <c r="E21" s="154" t="s">
        <v>263</v>
      </c>
      <c r="F21" s="155">
        <v>2024130010112</v>
      </c>
      <c r="G21" s="145" t="s">
        <v>274</v>
      </c>
      <c r="H21" s="44" t="s">
        <v>287</v>
      </c>
      <c r="I21" s="51" t="s">
        <v>413</v>
      </c>
      <c r="J21" s="178">
        <v>83</v>
      </c>
      <c r="K21" s="122">
        <v>0.25</v>
      </c>
      <c r="L21" s="48" t="s">
        <v>496</v>
      </c>
      <c r="M21" s="47"/>
      <c r="N21" s="48" t="s">
        <v>638</v>
      </c>
      <c r="O21" s="47">
        <v>368</v>
      </c>
      <c r="P21" s="223">
        <v>300</v>
      </c>
      <c r="Q21" s="47">
        <v>83</v>
      </c>
      <c r="R21" s="335">
        <f t="shared" si="1"/>
        <v>0.27666666666666667</v>
      </c>
      <c r="S21" s="198">
        <v>45660</v>
      </c>
      <c r="T21" s="198">
        <v>46022</v>
      </c>
      <c r="U21" s="199">
        <f t="shared" si="0"/>
        <v>362</v>
      </c>
      <c r="V21" s="47" t="s">
        <v>352</v>
      </c>
      <c r="W21" s="48" t="s">
        <v>355</v>
      </c>
      <c r="X21" s="48" t="s">
        <v>359</v>
      </c>
      <c r="Y21" s="48" t="s">
        <v>378</v>
      </c>
      <c r="Z21" s="48" t="s">
        <v>379</v>
      </c>
      <c r="AA21" s="49" t="s">
        <v>354</v>
      </c>
      <c r="AB21" s="48" t="s">
        <v>596</v>
      </c>
      <c r="AC21" s="200">
        <v>400000000</v>
      </c>
      <c r="AD21" s="47" t="s">
        <v>55</v>
      </c>
      <c r="AE21" s="47" t="s">
        <v>49</v>
      </c>
      <c r="AF21" s="47"/>
      <c r="AG21" s="47"/>
      <c r="AH21" s="576"/>
      <c r="AI21" s="576"/>
      <c r="AJ21" s="114">
        <v>100000000</v>
      </c>
      <c r="AK21" s="47"/>
      <c r="AL21" s="47"/>
      <c r="AM21" s="579"/>
      <c r="AN21" s="48" t="s">
        <v>263</v>
      </c>
      <c r="AO21" s="295" t="s">
        <v>747</v>
      </c>
      <c r="AP21" s="602"/>
      <c r="AQ21" s="602"/>
      <c r="AR21" s="605"/>
      <c r="AS21" s="602"/>
      <c r="AT21" s="602"/>
      <c r="AU21" s="584"/>
      <c r="AV21" s="584"/>
      <c r="AW21" s="4"/>
      <c r="AX21" s="4"/>
      <c r="AY21" s="4"/>
      <c r="AZ21" s="4"/>
      <c r="BA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17" customFormat="1" ht="191.4">
      <c r="A22" s="154" t="s">
        <v>259</v>
      </c>
      <c r="B22" s="44" t="s">
        <v>197</v>
      </c>
      <c r="C22" s="45" t="s">
        <v>358</v>
      </c>
      <c r="D22" s="44" t="s">
        <v>209</v>
      </c>
      <c r="E22" s="154" t="s">
        <v>263</v>
      </c>
      <c r="F22" s="155">
        <v>2024130010112</v>
      </c>
      <c r="G22" s="145" t="s">
        <v>274</v>
      </c>
      <c r="H22" s="44" t="s">
        <v>287</v>
      </c>
      <c r="I22" s="51" t="s">
        <v>413</v>
      </c>
      <c r="J22" s="178">
        <v>83</v>
      </c>
      <c r="K22" s="122">
        <v>0.25</v>
      </c>
      <c r="L22" s="48" t="s">
        <v>495</v>
      </c>
      <c r="M22" s="47"/>
      <c r="N22" s="48" t="s">
        <v>638</v>
      </c>
      <c r="O22" s="47">
        <v>368</v>
      </c>
      <c r="P22" s="223">
        <v>300</v>
      </c>
      <c r="Q22" s="47">
        <v>83</v>
      </c>
      <c r="R22" s="335">
        <f t="shared" si="1"/>
        <v>0.27666666666666667</v>
      </c>
      <c r="S22" s="198">
        <v>45660</v>
      </c>
      <c r="T22" s="198">
        <v>46022</v>
      </c>
      <c r="U22" s="199">
        <f t="shared" si="0"/>
        <v>362</v>
      </c>
      <c r="V22" s="47" t="s">
        <v>352</v>
      </c>
      <c r="W22" s="48" t="s">
        <v>355</v>
      </c>
      <c r="X22" s="48" t="s">
        <v>359</v>
      </c>
      <c r="Y22" s="48" t="s">
        <v>378</v>
      </c>
      <c r="Z22" s="48" t="s">
        <v>379</v>
      </c>
      <c r="AA22" s="49" t="s">
        <v>354</v>
      </c>
      <c r="AB22" s="48" t="s">
        <v>596</v>
      </c>
      <c r="AC22" s="200">
        <v>1300000000</v>
      </c>
      <c r="AD22" s="47" t="s">
        <v>55</v>
      </c>
      <c r="AE22" s="47" t="s">
        <v>49</v>
      </c>
      <c r="AF22" s="47"/>
      <c r="AG22" s="47"/>
      <c r="AH22" s="576"/>
      <c r="AI22" s="576"/>
      <c r="AJ22" s="114">
        <v>100000000</v>
      </c>
      <c r="AK22" s="47"/>
      <c r="AL22" s="47"/>
      <c r="AM22" s="579"/>
      <c r="AN22" s="48" t="s">
        <v>263</v>
      </c>
      <c r="AO22" s="295" t="s">
        <v>748</v>
      </c>
      <c r="AP22" s="602"/>
      <c r="AQ22" s="602"/>
      <c r="AR22" s="605"/>
      <c r="AS22" s="602"/>
      <c r="AT22" s="602"/>
      <c r="AU22" s="584"/>
      <c r="AV22" s="584"/>
      <c r="AW22" s="4"/>
      <c r="AX22" s="4"/>
      <c r="AY22" s="4"/>
      <c r="AZ22" s="4"/>
      <c r="BA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17" customFormat="1" ht="289.8">
      <c r="A23" s="154" t="s">
        <v>259</v>
      </c>
      <c r="B23" s="44" t="s">
        <v>197</v>
      </c>
      <c r="C23" s="45" t="s">
        <v>358</v>
      </c>
      <c r="D23" s="44" t="s">
        <v>209</v>
      </c>
      <c r="E23" s="154" t="s">
        <v>263</v>
      </c>
      <c r="F23" s="155">
        <v>2024130010112</v>
      </c>
      <c r="G23" s="145" t="s">
        <v>274</v>
      </c>
      <c r="H23" s="44" t="s">
        <v>287</v>
      </c>
      <c r="I23" s="51" t="s">
        <v>413</v>
      </c>
      <c r="J23" s="178">
        <v>83</v>
      </c>
      <c r="K23" s="122">
        <v>0.25</v>
      </c>
      <c r="L23" s="48" t="s">
        <v>495</v>
      </c>
      <c r="M23" s="47"/>
      <c r="N23" s="48" t="s">
        <v>638</v>
      </c>
      <c r="O23" s="47">
        <v>368</v>
      </c>
      <c r="P23" s="223">
        <v>300</v>
      </c>
      <c r="Q23" s="47">
        <v>83</v>
      </c>
      <c r="R23" s="335">
        <f t="shared" si="1"/>
        <v>0.27666666666666667</v>
      </c>
      <c r="S23" s="198">
        <v>45660</v>
      </c>
      <c r="T23" s="198">
        <v>46022</v>
      </c>
      <c r="U23" s="199">
        <f t="shared" si="0"/>
        <v>362</v>
      </c>
      <c r="V23" s="47" t="s">
        <v>352</v>
      </c>
      <c r="W23" s="48" t="s">
        <v>355</v>
      </c>
      <c r="X23" s="48" t="s">
        <v>359</v>
      </c>
      <c r="Y23" s="48" t="s">
        <v>378</v>
      </c>
      <c r="Z23" s="48" t="s">
        <v>379</v>
      </c>
      <c r="AA23" s="49" t="s">
        <v>354</v>
      </c>
      <c r="AB23" s="48" t="s">
        <v>597</v>
      </c>
      <c r="AC23" s="200">
        <v>200000000</v>
      </c>
      <c r="AD23" s="47" t="s">
        <v>56</v>
      </c>
      <c r="AE23" s="47" t="s">
        <v>49</v>
      </c>
      <c r="AF23" s="47"/>
      <c r="AG23" s="47"/>
      <c r="AH23" s="576"/>
      <c r="AI23" s="576"/>
      <c r="AJ23" s="114">
        <v>100000000</v>
      </c>
      <c r="AK23" s="47"/>
      <c r="AL23" s="47"/>
      <c r="AM23" s="579"/>
      <c r="AN23" s="48" t="s">
        <v>263</v>
      </c>
      <c r="AO23" s="44" t="s">
        <v>746</v>
      </c>
      <c r="AP23" s="602"/>
      <c r="AQ23" s="602"/>
      <c r="AR23" s="605"/>
      <c r="AS23" s="602"/>
      <c r="AT23" s="602"/>
      <c r="AU23" s="584"/>
      <c r="AV23" s="584"/>
      <c r="AW23" s="4"/>
      <c r="AX23" s="4"/>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17" customFormat="1" ht="139.19999999999999">
      <c r="A24" s="154" t="s">
        <v>259</v>
      </c>
      <c r="B24" s="44" t="s">
        <v>197</v>
      </c>
      <c r="C24" s="45" t="s">
        <v>358</v>
      </c>
      <c r="D24" s="44" t="s">
        <v>209</v>
      </c>
      <c r="E24" s="154" t="s">
        <v>263</v>
      </c>
      <c r="F24" s="155">
        <v>2024130010112</v>
      </c>
      <c r="G24" s="145" t="s">
        <v>274</v>
      </c>
      <c r="H24" s="44" t="s">
        <v>287</v>
      </c>
      <c r="I24" s="51" t="s">
        <v>413</v>
      </c>
      <c r="J24" s="178">
        <v>83</v>
      </c>
      <c r="K24" s="122">
        <v>0.25</v>
      </c>
      <c r="L24" s="48" t="s">
        <v>495</v>
      </c>
      <c r="M24" s="47"/>
      <c r="N24" s="48" t="s">
        <v>638</v>
      </c>
      <c r="O24" s="47">
        <v>368</v>
      </c>
      <c r="P24" s="223">
        <v>300</v>
      </c>
      <c r="Q24" s="47">
        <v>83</v>
      </c>
      <c r="R24" s="335">
        <f t="shared" si="1"/>
        <v>0.27666666666666667</v>
      </c>
      <c r="S24" s="198">
        <v>45660</v>
      </c>
      <c r="T24" s="198">
        <v>46022</v>
      </c>
      <c r="U24" s="199">
        <f t="shared" si="0"/>
        <v>362</v>
      </c>
      <c r="V24" s="47" t="s">
        <v>352</v>
      </c>
      <c r="W24" s="48" t="s">
        <v>355</v>
      </c>
      <c r="X24" s="48" t="s">
        <v>359</v>
      </c>
      <c r="Y24" s="48" t="s">
        <v>378</v>
      </c>
      <c r="Z24" s="48" t="s">
        <v>379</v>
      </c>
      <c r="AA24" s="49" t="s">
        <v>354</v>
      </c>
      <c r="AB24" s="48" t="s">
        <v>715</v>
      </c>
      <c r="AC24" s="200">
        <v>50000000</v>
      </c>
      <c r="AD24" s="47" t="s">
        <v>56</v>
      </c>
      <c r="AE24" s="47" t="s">
        <v>49</v>
      </c>
      <c r="AF24" s="47"/>
      <c r="AG24" s="47"/>
      <c r="AH24" s="576"/>
      <c r="AI24" s="576"/>
      <c r="AJ24" s="114">
        <v>100000000</v>
      </c>
      <c r="AK24" s="47"/>
      <c r="AL24" s="47"/>
      <c r="AM24" s="579"/>
      <c r="AN24" s="48" t="s">
        <v>263</v>
      </c>
      <c r="AO24" s="295" t="s">
        <v>747</v>
      </c>
      <c r="AP24" s="602"/>
      <c r="AQ24" s="602"/>
      <c r="AR24" s="605"/>
      <c r="AS24" s="602"/>
      <c r="AT24" s="602"/>
      <c r="AU24" s="584"/>
      <c r="AV24" s="584"/>
      <c r="AW24" s="4"/>
      <c r="AX24" s="4"/>
      <c r="AY24" s="4"/>
      <c r="AZ24" s="4"/>
      <c r="BA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17" customFormat="1" ht="191.4">
      <c r="A25" s="154" t="s">
        <v>259</v>
      </c>
      <c r="B25" s="44" t="s">
        <v>197</v>
      </c>
      <c r="C25" s="45" t="s">
        <v>358</v>
      </c>
      <c r="D25" s="44" t="s">
        <v>209</v>
      </c>
      <c r="E25" s="154" t="s">
        <v>263</v>
      </c>
      <c r="F25" s="155">
        <v>2024130010112</v>
      </c>
      <c r="G25" s="145" t="s">
        <v>274</v>
      </c>
      <c r="H25" s="44" t="s">
        <v>287</v>
      </c>
      <c r="I25" s="51" t="s">
        <v>413</v>
      </c>
      <c r="J25" s="178">
        <v>83</v>
      </c>
      <c r="K25" s="122">
        <v>0.25</v>
      </c>
      <c r="L25" s="48" t="s">
        <v>495</v>
      </c>
      <c r="M25" s="47"/>
      <c r="N25" s="48" t="s">
        <v>638</v>
      </c>
      <c r="O25" s="48">
        <v>368</v>
      </c>
      <c r="P25" s="223">
        <v>300</v>
      </c>
      <c r="Q25" s="47">
        <v>83</v>
      </c>
      <c r="R25" s="335">
        <f t="shared" si="1"/>
        <v>0.27666666666666667</v>
      </c>
      <c r="S25" s="198">
        <v>45660</v>
      </c>
      <c r="T25" s="198">
        <v>46022</v>
      </c>
      <c r="U25" s="199">
        <f t="shared" si="0"/>
        <v>362</v>
      </c>
      <c r="V25" s="47" t="s">
        <v>352</v>
      </c>
      <c r="W25" s="48" t="s">
        <v>355</v>
      </c>
      <c r="X25" s="48" t="s">
        <v>359</v>
      </c>
      <c r="Y25" s="48" t="s">
        <v>378</v>
      </c>
      <c r="Z25" s="48" t="s">
        <v>379</v>
      </c>
      <c r="AA25" s="49" t="s">
        <v>354</v>
      </c>
      <c r="AB25" s="48" t="s">
        <v>716</v>
      </c>
      <c r="AC25" s="200">
        <v>10000000</v>
      </c>
      <c r="AD25" s="47" t="s">
        <v>56</v>
      </c>
      <c r="AE25" s="47" t="s">
        <v>49</v>
      </c>
      <c r="AF25" s="47"/>
      <c r="AG25" s="47"/>
      <c r="AH25" s="576"/>
      <c r="AI25" s="576"/>
      <c r="AJ25" s="47"/>
      <c r="AK25" s="47"/>
      <c r="AL25" s="47"/>
      <c r="AM25" s="579"/>
      <c r="AN25" s="48" t="s">
        <v>263</v>
      </c>
      <c r="AO25" s="295" t="s">
        <v>748</v>
      </c>
      <c r="AP25" s="602"/>
      <c r="AQ25" s="602"/>
      <c r="AR25" s="605"/>
      <c r="AS25" s="602"/>
      <c r="AT25" s="602"/>
      <c r="AU25" s="584"/>
      <c r="AV25" s="584"/>
      <c r="AW25" s="4"/>
      <c r="AX25" s="4"/>
      <c r="AY25" s="4"/>
      <c r="AZ25" s="4"/>
      <c r="BA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17" customFormat="1" ht="289.8">
      <c r="A26" s="154" t="s">
        <v>259</v>
      </c>
      <c r="B26" s="44" t="s">
        <v>197</v>
      </c>
      <c r="C26" s="45" t="s">
        <v>358</v>
      </c>
      <c r="D26" s="44" t="s">
        <v>209</v>
      </c>
      <c r="E26" s="154" t="s">
        <v>263</v>
      </c>
      <c r="F26" s="155">
        <v>2024130010112</v>
      </c>
      <c r="G26" s="145" t="s">
        <v>274</v>
      </c>
      <c r="H26" s="44" t="s">
        <v>287</v>
      </c>
      <c r="I26" s="51" t="s">
        <v>413</v>
      </c>
      <c r="J26" s="178">
        <v>83</v>
      </c>
      <c r="K26" s="122">
        <v>0.25</v>
      </c>
      <c r="L26" s="48" t="s">
        <v>495</v>
      </c>
      <c r="M26" s="47"/>
      <c r="N26" s="48" t="s">
        <v>638</v>
      </c>
      <c r="O26" s="47">
        <v>368</v>
      </c>
      <c r="P26" s="223">
        <v>300</v>
      </c>
      <c r="Q26" s="47">
        <v>83</v>
      </c>
      <c r="R26" s="335">
        <f t="shared" si="1"/>
        <v>0.27666666666666667</v>
      </c>
      <c r="S26" s="198">
        <v>45660</v>
      </c>
      <c r="T26" s="198">
        <v>46022</v>
      </c>
      <c r="U26" s="199">
        <f t="shared" si="0"/>
        <v>362</v>
      </c>
      <c r="V26" s="47" t="s">
        <v>352</v>
      </c>
      <c r="W26" s="48" t="s">
        <v>355</v>
      </c>
      <c r="X26" s="48" t="s">
        <v>359</v>
      </c>
      <c r="Y26" s="48" t="s">
        <v>378</v>
      </c>
      <c r="Z26" s="48" t="s">
        <v>379</v>
      </c>
      <c r="AA26" s="49" t="s">
        <v>354</v>
      </c>
      <c r="AB26" s="48" t="s">
        <v>717</v>
      </c>
      <c r="AC26" s="200">
        <v>55000000</v>
      </c>
      <c r="AD26" s="47" t="s">
        <v>56</v>
      </c>
      <c r="AE26" s="47" t="s">
        <v>49</v>
      </c>
      <c r="AF26" s="47"/>
      <c r="AG26" s="47"/>
      <c r="AH26" s="576"/>
      <c r="AI26" s="576"/>
      <c r="AJ26" s="47"/>
      <c r="AK26" s="47"/>
      <c r="AL26" s="47"/>
      <c r="AM26" s="579"/>
      <c r="AN26" s="48" t="s">
        <v>263</v>
      </c>
      <c r="AO26" s="44" t="s">
        <v>746</v>
      </c>
      <c r="AP26" s="602"/>
      <c r="AQ26" s="602"/>
      <c r="AR26" s="605"/>
      <c r="AS26" s="602"/>
      <c r="AT26" s="602"/>
      <c r="AU26" s="584"/>
      <c r="AV26" s="584"/>
      <c r="AW26" s="4"/>
      <c r="AX26" s="4"/>
      <c r="AY26" s="4"/>
      <c r="AZ26" s="4"/>
      <c r="BA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row>
    <row r="27" spans="1:119" s="117" customFormat="1" ht="139.19999999999999">
      <c r="A27" s="154" t="s">
        <v>259</v>
      </c>
      <c r="B27" s="44" t="s">
        <v>197</v>
      </c>
      <c r="C27" s="45" t="s">
        <v>358</v>
      </c>
      <c r="D27" s="44" t="s">
        <v>209</v>
      </c>
      <c r="E27" s="154" t="s">
        <v>263</v>
      </c>
      <c r="F27" s="155">
        <v>2024130010112</v>
      </c>
      <c r="G27" s="145" t="s">
        <v>274</v>
      </c>
      <c r="H27" s="44" t="s">
        <v>287</v>
      </c>
      <c r="I27" s="51" t="s">
        <v>413</v>
      </c>
      <c r="J27" s="178">
        <v>83</v>
      </c>
      <c r="K27" s="122">
        <v>0.25</v>
      </c>
      <c r="L27" s="48" t="s">
        <v>495</v>
      </c>
      <c r="M27" s="47"/>
      <c r="N27" s="48" t="s">
        <v>638</v>
      </c>
      <c r="O27" s="48">
        <v>368</v>
      </c>
      <c r="P27" s="223">
        <v>300</v>
      </c>
      <c r="Q27" s="47">
        <v>83</v>
      </c>
      <c r="R27" s="335">
        <f t="shared" si="1"/>
        <v>0.27666666666666667</v>
      </c>
      <c r="S27" s="198">
        <v>45660</v>
      </c>
      <c r="T27" s="198">
        <v>46022</v>
      </c>
      <c r="U27" s="199">
        <f t="shared" si="0"/>
        <v>362</v>
      </c>
      <c r="V27" s="47" t="s">
        <v>352</v>
      </c>
      <c r="W27" s="48" t="s">
        <v>355</v>
      </c>
      <c r="X27" s="48" t="s">
        <v>359</v>
      </c>
      <c r="Y27" s="48" t="s">
        <v>378</v>
      </c>
      <c r="Z27" s="48" t="s">
        <v>379</v>
      </c>
      <c r="AA27" s="49" t="s">
        <v>354</v>
      </c>
      <c r="AB27" s="48" t="s">
        <v>718</v>
      </c>
      <c r="AC27" s="200">
        <v>220000000</v>
      </c>
      <c r="AD27" s="47" t="s">
        <v>56</v>
      </c>
      <c r="AE27" s="47" t="s">
        <v>49</v>
      </c>
      <c r="AF27" s="47"/>
      <c r="AG27" s="47"/>
      <c r="AH27" s="576"/>
      <c r="AI27" s="576"/>
      <c r="AJ27" s="114">
        <v>540871914</v>
      </c>
      <c r="AK27" s="47"/>
      <c r="AL27" s="47"/>
      <c r="AM27" s="579"/>
      <c r="AN27" s="48" t="s">
        <v>263</v>
      </c>
      <c r="AO27" s="295" t="s">
        <v>747</v>
      </c>
      <c r="AP27" s="602"/>
      <c r="AQ27" s="602"/>
      <c r="AR27" s="605"/>
      <c r="AS27" s="602"/>
      <c r="AT27" s="602"/>
      <c r="AU27" s="584"/>
      <c r="AV27" s="584"/>
      <c r="AW27" s="4"/>
      <c r="AX27" s="4"/>
      <c r="AY27" s="4"/>
      <c r="AZ27" s="4"/>
      <c r="BA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117" customFormat="1" ht="191.4">
      <c r="A28" s="44" t="s">
        <v>259</v>
      </c>
      <c r="B28" s="44" t="s">
        <v>197</v>
      </c>
      <c r="C28" s="45" t="s">
        <v>358</v>
      </c>
      <c r="D28" s="44" t="s">
        <v>209</v>
      </c>
      <c r="E28" s="44" t="s">
        <v>263</v>
      </c>
      <c r="F28" s="46">
        <v>2024130010112</v>
      </c>
      <c r="G28" s="145" t="s">
        <v>274</v>
      </c>
      <c r="H28" s="44" t="s">
        <v>287</v>
      </c>
      <c r="I28" s="51" t="s">
        <v>413</v>
      </c>
      <c r="J28" s="178">
        <v>83</v>
      </c>
      <c r="K28" s="122">
        <v>0.25</v>
      </c>
      <c r="L28" s="48" t="s">
        <v>495</v>
      </c>
      <c r="M28" s="47"/>
      <c r="N28" s="48" t="s">
        <v>638</v>
      </c>
      <c r="O28" s="48">
        <v>368</v>
      </c>
      <c r="P28" s="223">
        <v>300</v>
      </c>
      <c r="Q28" s="47">
        <v>83</v>
      </c>
      <c r="R28" s="335">
        <f t="shared" si="1"/>
        <v>0.27666666666666667</v>
      </c>
      <c r="S28" s="198">
        <v>45660</v>
      </c>
      <c r="T28" s="198">
        <v>46022</v>
      </c>
      <c r="U28" s="199">
        <f t="shared" si="0"/>
        <v>362</v>
      </c>
      <c r="V28" s="47" t="s">
        <v>352</v>
      </c>
      <c r="W28" s="48" t="s">
        <v>355</v>
      </c>
      <c r="X28" s="48" t="s">
        <v>359</v>
      </c>
      <c r="Y28" s="48" t="s">
        <v>378</v>
      </c>
      <c r="Z28" s="48" t="s">
        <v>379</v>
      </c>
      <c r="AA28" s="49" t="s">
        <v>354</v>
      </c>
      <c r="AB28" s="48" t="s">
        <v>607</v>
      </c>
      <c r="AC28" s="200">
        <v>280000000</v>
      </c>
      <c r="AD28" s="47" t="s">
        <v>56</v>
      </c>
      <c r="AE28" s="47" t="s">
        <v>49</v>
      </c>
      <c r="AF28" s="47"/>
      <c r="AG28" s="47"/>
      <c r="AH28" s="576"/>
      <c r="AI28" s="576"/>
      <c r="AJ28" s="47"/>
      <c r="AK28" s="47"/>
      <c r="AL28" s="47"/>
      <c r="AM28" s="579"/>
      <c r="AN28" s="48" t="s">
        <v>263</v>
      </c>
      <c r="AO28" s="295" t="s">
        <v>748</v>
      </c>
      <c r="AP28" s="602"/>
      <c r="AQ28" s="602"/>
      <c r="AR28" s="605"/>
      <c r="AS28" s="602"/>
      <c r="AT28" s="602"/>
      <c r="AU28" s="584"/>
      <c r="AV28" s="584"/>
      <c r="AW28" s="4"/>
      <c r="AX28" s="4"/>
      <c r="AY28" s="4"/>
      <c r="AZ28" s="4"/>
      <c r="BA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row>
    <row r="29" spans="1:119" s="117" customFormat="1" ht="289.8">
      <c r="A29" s="154" t="s">
        <v>259</v>
      </c>
      <c r="B29" s="44" t="s">
        <v>197</v>
      </c>
      <c r="C29" s="45" t="s">
        <v>358</v>
      </c>
      <c r="D29" s="44" t="s">
        <v>209</v>
      </c>
      <c r="E29" s="154" t="s">
        <v>263</v>
      </c>
      <c r="F29" s="155">
        <v>2024130010112</v>
      </c>
      <c r="G29" s="145" t="s">
        <v>274</v>
      </c>
      <c r="H29" s="44" t="s">
        <v>287</v>
      </c>
      <c r="I29" s="51" t="s">
        <v>413</v>
      </c>
      <c r="J29" s="178">
        <v>83</v>
      </c>
      <c r="K29" s="122">
        <v>0.25</v>
      </c>
      <c r="L29" s="48" t="s">
        <v>495</v>
      </c>
      <c r="M29" s="47"/>
      <c r="N29" s="48" t="s">
        <v>638</v>
      </c>
      <c r="O29" s="48">
        <v>368</v>
      </c>
      <c r="P29" s="223">
        <v>300</v>
      </c>
      <c r="Q29" s="47">
        <v>83</v>
      </c>
      <c r="R29" s="335">
        <f t="shared" si="1"/>
        <v>0.27666666666666667</v>
      </c>
      <c r="S29" s="198">
        <v>45660</v>
      </c>
      <c r="T29" s="198">
        <v>46022</v>
      </c>
      <c r="U29" s="199">
        <f t="shared" si="0"/>
        <v>362</v>
      </c>
      <c r="V29" s="47" t="s">
        <v>352</v>
      </c>
      <c r="W29" s="48" t="s">
        <v>355</v>
      </c>
      <c r="X29" s="48" t="s">
        <v>359</v>
      </c>
      <c r="Y29" s="48" t="s">
        <v>378</v>
      </c>
      <c r="Z29" s="48" t="s">
        <v>379</v>
      </c>
      <c r="AA29" s="49" t="s">
        <v>354</v>
      </c>
      <c r="AB29" s="48" t="s">
        <v>719</v>
      </c>
      <c r="AC29" s="200">
        <v>300000000</v>
      </c>
      <c r="AD29" s="47" t="s">
        <v>52</v>
      </c>
      <c r="AE29" s="47" t="s">
        <v>49</v>
      </c>
      <c r="AF29" s="47"/>
      <c r="AG29" s="47"/>
      <c r="AH29" s="576"/>
      <c r="AI29" s="576"/>
      <c r="AJ29" s="114">
        <v>100000000</v>
      </c>
      <c r="AK29" s="47"/>
      <c r="AL29" s="47"/>
      <c r="AM29" s="579"/>
      <c r="AN29" s="48" t="s">
        <v>263</v>
      </c>
      <c r="AO29" s="44" t="s">
        <v>746</v>
      </c>
      <c r="AP29" s="602"/>
      <c r="AQ29" s="602"/>
      <c r="AR29" s="605"/>
      <c r="AS29" s="602"/>
      <c r="AT29" s="602"/>
      <c r="AU29" s="584"/>
      <c r="AV29" s="584"/>
      <c r="AW29" s="4"/>
      <c r="AX29" s="4"/>
      <c r="AY29" s="4"/>
      <c r="AZ29" s="4"/>
      <c r="BA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17" customFormat="1" ht="139.19999999999999">
      <c r="A30" s="154" t="s">
        <v>259</v>
      </c>
      <c r="B30" s="44" t="s">
        <v>197</v>
      </c>
      <c r="C30" s="45" t="s">
        <v>358</v>
      </c>
      <c r="D30" s="44" t="s">
        <v>209</v>
      </c>
      <c r="E30" s="154" t="s">
        <v>263</v>
      </c>
      <c r="F30" s="155">
        <v>2024130010112</v>
      </c>
      <c r="G30" s="145" t="s">
        <v>274</v>
      </c>
      <c r="H30" s="44" t="s">
        <v>287</v>
      </c>
      <c r="I30" s="51" t="s">
        <v>413</v>
      </c>
      <c r="J30" s="178">
        <v>83</v>
      </c>
      <c r="K30" s="122">
        <v>0.25</v>
      </c>
      <c r="L30" s="48" t="s">
        <v>495</v>
      </c>
      <c r="M30" s="47"/>
      <c r="N30" s="48" t="s">
        <v>638</v>
      </c>
      <c r="O30" s="48">
        <v>368</v>
      </c>
      <c r="P30" s="223">
        <v>300</v>
      </c>
      <c r="Q30" s="47"/>
      <c r="R30" s="335">
        <f t="shared" si="1"/>
        <v>0</v>
      </c>
      <c r="S30" s="198">
        <v>45660</v>
      </c>
      <c r="T30" s="198">
        <v>46022</v>
      </c>
      <c r="U30" s="199">
        <f t="shared" si="0"/>
        <v>362</v>
      </c>
      <c r="V30" s="47" t="s">
        <v>352</v>
      </c>
      <c r="W30" s="48" t="s">
        <v>355</v>
      </c>
      <c r="X30" s="48" t="s">
        <v>359</v>
      </c>
      <c r="Y30" s="48" t="s">
        <v>378</v>
      </c>
      <c r="Z30" s="48" t="s">
        <v>379</v>
      </c>
      <c r="AA30" s="49" t="s">
        <v>354</v>
      </c>
      <c r="AB30" s="48" t="s">
        <v>720</v>
      </c>
      <c r="AC30" s="201">
        <v>180000000</v>
      </c>
      <c r="AD30" s="47" t="s">
        <v>52</v>
      </c>
      <c r="AE30" s="47" t="s">
        <v>49</v>
      </c>
      <c r="AF30" s="47"/>
      <c r="AG30" s="47"/>
      <c r="AH30" s="576"/>
      <c r="AI30" s="576"/>
      <c r="AJ30" s="114"/>
      <c r="AK30" s="47"/>
      <c r="AL30" s="47"/>
      <c r="AM30" s="579"/>
      <c r="AN30" s="48" t="s">
        <v>263</v>
      </c>
      <c r="AO30" s="295" t="s">
        <v>747</v>
      </c>
      <c r="AP30" s="602"/>
      <c r="AQ30" s="602"/>
      <c r="AR30" s="605"/>
      <c r="AS30" s="602"/>
      <c r="AT30" s="602"/>
      <c r="AU30" s="584"/>
      <c r="AV30" s="584"/>
      <c r="AW30" s="4"/>
      <c r="AX30" s="4"/>
      <c r="AY30" s="4"/>
      <c r="AZ30" s="4"/>
      <c r="BA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17" customFormat="1" ht="191.4">
      <c r="A31" s="154" t="s">
        <v>259</v>
      </c>
      <c r="B31" s="44" t="s">
        <v>197</v>
      </c>
      <c r="C31" s="45" t="s">
        <v>358</v>
      </c>
      <c r="D31" s="44" t="s">
        <v>209</v>
      </c>
      <c r="E31" s="154" t="s">
        <v>263</v>
      </c>
      <c r="F31" s="155">
        <v>2024130010112</v>
      </c>
      <c r="G31" s="145" t="s">
        <v>274</v>
      </c>
      <c r="H31" s="44" t="s">
        <v>287</v>
      </c>
      <c r="I31" s="51" t="s">
        <v>413</v>
      </c>
      <c r="J31" s="178">
        <v>368</v>
      </c>
      <c r="K31" s="122">
        <v>0.25</v>
      </c>
      <c r="L31" s="48" t="s">
        <v>495</v>
      </c>
      <c r="M31" s="47"/>
      <c r="N31" s="48" t="s">
        <v>638</v>
      </c>
      <c r="O31" s="48">
        <v>368</v>
      </c>
      <c r="P31" s="223">
        <v>300</v>
      </c>
      <c r="Q31" s="47">
        <v>83</v>
      </c>
      <c r="R31" s="335">
        <f t="shared" si="1"/>
        <v>0.27666666666666667</v>
      </c>
      <c r="S31" s="198">
        <v>45660</v>
      </c>
      <c r="T31" s="198">
        <v>46022</v>
      </c>
      <c r="U31" s="199">
        <f t="shared" si="0"/>
        <v>362</v>
      </c>
      <c r="V31" s="47" t="s">
        <v>352</v>
      </c>
      <c r="W31" s="48" t="s">
        <v>355</v>
      </c>
      <c r="X31" s="48" t="s">
        <v>359</v>
      </c>
      <c r="Y31" s="48" t="s">
        <v>378</v>
      </c>
      <c r="Z31" s="48" t="s">
        <v>379</v>
      </c>
      <c r="AA31" s="49" t="s">
        <v>354</v>
      </c>
      <c r="AB31" s="48" t="s">
        <v>721</v>
      </c>
      <c r="AC31" s="201">
        <v>1590000000</v>
      </c>
      <c r="AD31" s="47" t="s">
        <v>50</v>
      </c>
      <c r="AE31" s="48" t="s">
        <v>682</v>
      </c>
      <c r="AF31" s="47"/>
      <c r="AG31" s="47"/>
      <c r="AH31" s="576"/>
      <c r="AI31" s="576"/>
      <c r="AJ31" s="47"/>
      <c r="AK31" s="47"/>
      <c r="AL31" s="47"/>
      <c r="AM31" s="579"/>
      <c r="AN31" s="48" t="s">
        <v>263</v>
      </c>
      <c r="AO31" s="295" t="s">
        <v>748</v>
      </c>
      <c r="AP31" s="602"/>
      <c r="AQ31" s="602"/>
      <c r="AR31" s="605"/>
      <c r="AS31" s="602"/>
      <c r="AT31" s="602"/>
      <c r="AU31" s="584"/>
      <c r="AV31" s="584"/>
      <c r="AW31" s="4"/>
      <c r="AX31" s="4"/>
      <c r="AY31" s="4"/>
      <c r="AZ31" s="4"/>
      <c r="BA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17" customFormat="1" ht="289.8">
      <c r="A32" s="154" t="s">
        <v>259</v>
      </c>
      <c r="B32" s="44" t="s">
        <v>197</v>
      </c>
      <c r="C32" s="45" t="s">
        <v>358</v>
      </c>
      <c r="D32" s="44" t="s">
        <v>209</v>
      </c>
      <c r="E32" s="154" t="s">
        <v>263</v>
      </c>
      <c r="F32" s="155">
        <v>2024130010112</v>
      </c>
      <c r="G32" s="145" t="s">
        <v>274</v>
      </c>
      <c r="H32" s="44" t="s">
        <v>287</v>
      </c>
      <c r="I32" s="51" t="s">
        <v>413</v>
      </c>
      <c r="J32" s="178">
        <v>83</v>
      </c>
      <c r="K32" s="122">
        <v>0.25</v>
      </c>
      <c r="L32" s="48" t="s">
        <v>495</v>
      </c>
      <c r="M32" s="47"/>
      <c r="N32" s="48" t="s">
        <v>638</v>
      </c>
      <c r="O32" s="47">
        <v>368</v>
      </c>
      <c r="P32" s="223">
        <v>300</v>
      </c>
      <c r="Q32" s="47">
        <v>83</v>
      </c>
      <c r="R32" s="335">
        <f t="shared" si="1"/>
        <v>0.27666666666666667</v>
      </c>
      <c r="S32" s="198">
        <v>45660</v>
      </c>
      <c r="T32" s="198">
        <v>46022</v>
      </c>
      <c r="U32" s="199">
        <f t="shared" si="0"/>
        <v>362</v>
      </c>
      <c r="V32" s="47" t="s">
        <v>352</v>
      </c>
      <c r="W32" s="48" t="s">
        <v>355</v>
      </c>
      <c r="X32" s="48" t="s">
        <v>359</v>
      </c>
      <c r="Y32" s="48" t="s">
        <v>378</v>
      </c>
      <c r="Z32" s="48" t="s">
        <v>379</v>
      </c>
      <c r="AA32" s="49" t="s">
        <v>354</v>
      </c>
      <c r="AB32" s="48" t="s">
        <v>722</v>
      </c>
      <c r="AC32" s="201">
        <v>340000000</v>
      </c>
      <c r="AD32" s="47" t="s">
        <v>52</v>
      </c>
      <c r="AE32" s="47" t="s">
        <v>49</v>
      </c>
      <c r="AF32" s="47"/>
      <c r="AG32" s="47"/>
      <c r="AH32" s="576"/>
      <c r="AI32" s="576"/>
      <c r="AJ32" s="114">
        <v>34212738</v>
      </c>
      <c r="AK32" s="47"/>
      <c r="AL32" s="47"/>
      <c r="AM32" s="579"/>
      <c r="AN32" s="48" t="s">
        <v>263</v>
      </c>
      <c r="AO32" s="44" t="s">
        <v>746</v>
      </c>
      <c r="AP32" s="602"/>
      <c r="AQ32" s="602"/>
      <c r="AR32" s="605"/>
      <c r="AS32" s="602"/>
      <c r="AT32" s="602"/>
      <c r="AU32" s="584"/>
      <c r="AV32" s="584"/>
      <c r="AW32" s="4"/>
      <c r="AX32" s="4"/>
      <c r="AY32" s="4"/>
      <c r="AZ32" s="4"/>
      <c r="BA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17" customFormat="1" ht="139.19999999999999">
      <c r="A33" s="154" t="s">
        <v>259</v>
      </c>
      <c r="B33" s="44" t="s">
        <v>197</v>
      </c>
      <c r="C33" s="45" t="s">
        <v>358</v>
      </c>
      <c r="D33" s="44" t="s">
        <v>209</v>
      </c>
      <c r="E33" s="154" t="s">
        <v>263</v>
      </c>
      <c r="F33" s="155">
        <v>2024130010112</v>
      </c>
      <c r="G33" s="145" t="s">
        <v>274</v>
      </c>
      <c r="H33" s="44" t="s">
        <v>287</v>
      </c>
      <c r="I33" s="51" t="s">
        <v>413</v>
      </c>
      <c r="J33" s="178">
        <v>83</v>
      </c>
      <c r="K33" s="122">
        <v>0.25</v>
      </c>
      <c r="L33" s="48" t="s">
        <v>495</v>
      </c>
      <c r="M33" s="47"/>
      <c r="N33" s="48" t="s">
        <v>638</v>
      </c>
      <c r="O33" s="47">
        <v>368</v>
      </c>
      <c r="P33" s="223">
        <v>300</v>
      </c>
      <c r="Q33" s="47">
        <v>83</v>
      </c>
      <c r="R33" s="335">
        <f t="shared" si="1"/>
        <v>0.27666666666666667</v>
      </c>
      <c r="S33" s="198">
        <v>45660</v>
      </c>
      <c r="T33" s="198">
        <v>46022</v>
      </c>
      <c r="U33" s="199">
        <f t="shared" si="0"/>
        <v>362</v>
      </c>
      <c r="V33" s="47" t="s">
        <v>352</v>
      </c>
      <c r="W33" s="48" t="s">
        <v>355</v>
      </c>
      <c r="X33" s="48" t="s">
        <v>359</v>
      </c>
      <c r="Y33" s="48" t="s">
        <v>378</v>
      </c>
      <c r="Z33" s="48" t="s">
        <v>379</v>
      </c>
      <c r="AA33" s="49" t="s">
        <v>354</v>
      </c>
      <c r="AB33" s="48" t="s">
        <v>598</v>
      </c>
      <c r="AC33" s="201">
        <v>150000000</v>
      </c>
      <c r="AD33" s="47" t="s">
        <v>52</v>
      </c>
      <c r="AE33" s="47" t="s">
        <v>49</v>
      </c>
      <c r="AF33" s="47"/>
      <c r="AG33" s="47"/>
      <c r="AH33" s="576"/>
      <c r="AI33" s="576"/>
      <c r="AJ33" s="47"/>
      <c r="AK33" s="47"/>
      <c r="AL33" s="47"/>
      <c r="AM33" s="579"/>
      <c r="AN33" s="48" t="s">
        <v>263</v>
      </c>
      <c r="AO33" s="295" t="s">
        <v>747</v>
      </c>
      <c r="AP33" s="602"/>
      <c r="AQ33" s="602"/>
      <c r="AR33" s="605"/>
      <c r="AS33" s="602"/>
      <c r="AT33" s="602"/>
      <c r="AU33" s="584"/>
      <c r="AV33" s="584"/>
      <c r="AW33" s="4"/>
      <c r="AX33" s="4"/>
      <c r="AY33" s="4"/>
      <c r="AZ33" s="4"/>
      <c r="BA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17" customFormat="1" ht="191.4">
      <c r="A34" s="44" t="s">
        <v>259</v>
      </c>
      <c r="B34" s="44" t="s">
        <v>197</v>
      </c>
      <c r="C34" s="45" t="s">
        <v>358</v>
      </c>
      <c r="D34" s="44" t="s">
        <v>209</v>
      </c>
      <c r="E34" s="44" t="s">
        <v>263</v>
      </c>
      <c r="F34" s="46">
        <v>2024130010112</v>
      </c>
      <c r="G34" s="145" t="s">
        <v>274</v>
      </c>
      <c r="H34" s="44" t="s">
        <v>287</v>
      </c>
      <c r="I34" s="51" t="s">
        <v>413</v>
      </c>
      <c r="J34" s="178">
        <v>83</v>
      </c>
      <c r="K34" s="122">
        <v>0.25</v>
      </c>
      <c r="L34" s="48" t="s">
        <v>495</v>
      </c>
      <c r="M34" s="47"/>
      <c r="N34" s="48" t="s">
        <v>638</v>
      </c>
      <c r="O34" s="47">
        <v>368</v>
      </c>
      <c r="P34" s="223">
        <v>300</v>
      </c>
      <c r="Q34" s="47">
        <v>83</v>
      </c>
      <c r="R34" s="335">
        <f t="shared" si="1"/>
        <v>0.27666666666666667</v>
      </c>
      <c r="S34" s="198">
        <v>45660</v>
      </c>
      <c r="T34" s="198">
        <v>46022</v>
      </c>
      <c r="U34" s="199">
        <f t="shared" si="0"/>
        <v>362</v>
      </c>
      <c r="V34" s="47" t="s">
        <v>352</v>
      </c>
      <c r="W34" s="48" t="s">
        <v>355</v>
      </c>
      <c r="X34" s="48" t="s">
        <v>359</v>
      </c>
      <c r="Y34" s="48" t="s">
        <v>378</v>
      </c>
      <c r="Z34" s="48" t="s">
        <v>379</v>
      </c>
      <c r="AA34" s="49" t="s">
        <v>354</v>
      </c>
      <c r="AB34" s="48" t="s">
        <v>723</v>
      </c>
      <c r="AC34" s="200">
        <v>564279515</v>
      </c>
      <c r="AD34" s="47" t="s">
        <v>50</v>
      </c>
      <c r="AE34" s="47" t="s">
        <v>49</v>
      </c>
      <c r="AF34" s="47"/>
      <c r="AG34" s="47"/>
      <c r="AH34" s="576"/>
      <c r="AI34" s="576"/>
      <c r="AJ34" s="47"/>
      <c r="AK34" s="47"/>
      <c r="AL34" s="47"/>
      <c r="AM34" s="579"/>
      <c r="AN34" s="48" t="s">
        <v>263</v>
      </c>
      <c r="AO34" s="295" t="s">
        <v>748</v>
      </c>
      <c r="AP34" s="602"/>
      <c r="AQ34" s="602"/>
      <c r="AR34" s="605"/>
      <c r="AS34" s="602"/>
      <c r="AT34" s="602"/>
      <c r="AU34" s="584"/>
      <c r="AV34" s="584"/>
      <c r="AW34" s="4"/>
      <c r="AX34" s="4"/>
      <c r="AY34" s="4"/>
      <c r="AZ34" s="4"/>
      <c r="BA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17" customFormat="1" ht="289.8">
      <c r="A35" s="44" t="s">
        <v>259</v>
      </c>
      <c r="B35" s="44" t="s">
        <v>197</v>
      </c>
      <c r="C35" s="45" t="s">
        <v>358</v>
      </c>
      <c r="D35" s="44" t="s">
        <v>209</v>
      </c>
      <c r="E35" s="44" t="s">
        <v>263</v>
      </c>
      <c r="F35" s="46">
        <v>2024130010112</v>
      </c>
      <c r="G35" s="145" t="s">
        <v>274</v>
      </c>
      <c r="H35" s="44" t="s">
        <v>287</v>
      </c>
      <c r="I35" s="51" t="s">
        <v>413</v>
      </c>
      <c r="J35" s="178">
        <v>83</v>
      </c>
      <c r="K35" s="122">
        <v>0.25</v>
      </c>
      <c r="L35" s="48" t="s">
        <v>495</v>
      </c>
      <c r="M35" s="47"/>
      <c r="N35" s="48" t="s">
        <v>638</v>
      </c>
      <c r="O35" s="47">
        <v>368</v>
      </c>
      <c r="P35" s="223">
        <v>300</v>
      </c>
      <c r="Q35" s="47">
        <v>83</v>
      </c>
      <c r="R35" s="335">
        <f t="shared" si="1"/>
        <v>0.27666666666666667</v>
      </c>
      <c r="S35" s="198">
        <v>45660</v>
      </c>
      <c r="T35" s="198">
        <v>46022</v>
      </c>
      <c r="U35" s="199">
        <f t="shared" si="0"/>
        <v>362</v>
      </c>
      <c r="V35" s="47" t="s">
        <v>352</v>
      </c>
      <c r="W35" s="48" t="s">
        <v>355</v>
      </c>
      <c r="X35" s="48" t="s">
        <v>359</v>
      </c>
      <c r="Y35" s="48" t="s">
        <v>378</v>
      </c>
      <c r="Z35" s="48" t="s">
        <v>379</v>
      </c>
      <c r="AA35" s="49" t="s">
        <v>354</v>
      </c>
      <c r="AB35" s="48" t="s">
        <v>724</v>
      </c>
      <c r="AC35" s="200">
        <v>120000000</v>
      </c>
      <c r="AD35" s="47" t="s">
        <v>52</v>
      </c>
      <c r="AE35" s="47" t="s">
        <v>49</v>
      </c>
      <c r="AF35" s="47"/>
      <c r="AG35" s="47"/>
      <c r="AH35" s="576"/>
      <c r="AI35" s="576"/>
      <c r="AJ35" s="47"/>
      <c r="AK35" s="47"/>
      <c r="AL35" s="47"/>
      <c r="AM35" s="579"/>
      <c r="AN35" s="48" t="s">
        <v>263</v>
      </c>
      <c r="AO35" s="44" t="s">
        <v>746</v>
      </c>
      <c r="AP35" s="602"/>
      <c r="AQ35" s="602"/>
      <c r="AR35" s="605"/>
      <c r="AS35" s="602"/>
      <c r="AT35" s="602"/>
      <c r="AU35" s="584"/>
      <c r="AV35" s="584"/>
      <c r="AW35" s="4"/>
      <c r="AX35" s="4"/>
      <c r="AY35" s="4"/>
      <c r="AZ35" s="4"/>
      <c r="BA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17" customFormat="1" ht="139.19999999999999">
      <c r="A36" s="44" t="s">
        <v>259</v>
      </c>
      <c r="B36" s="44" t="s">
        <v>197</v>
      </c>
      <c r="C36" s="45" t="s">
        <v>358</v>
      </c>
      <c r="D36" s="44" t="s">
        <v>209</v>
      </c>
      <c r="E36" s="44" t="s">
        <v>263</v>
      </c>
      <c r="F36" s="46">
        <v>2024130010112</v>
      </c>
      <c r="G36" s="145" t="s">
        <v>274</v>
      </c>
      <c r="H36" s="44" t="s">
        <v>287</v>
      </c>
      <c r="I36" s="51" t="s">
        <v>413</v>
      </c>
      <c r="J36" s="178">
        <v>83</v>
      </c>
      <c r="K36" s="122">
        <v>0.25</v>
      </c>
      <c r="L36" s="48" t="s">
        <v>495</v>
      </c>
      <c r="M36" s="47"/>
      <c r="N36" s="48" t="s">
        <v>638</v>
      </c>
      <c r="O36" s="48">
        <v>368</v>
      </c>
      <c r="P36" s="223">
        <v>300</v>
      </c>
      <c r="Q36" s="47">
        <v>83</v>
      </c>
      <c r="R36" s="335">
        <f t="shared" si="1"/>
        <v>0.27666666666666667</v>
      </c>
      <c r="S36" s="198">
        <v>45660</v>
      </c>
      <c r="T36" s="198">
        <v>46022</v>
      </c>
      <c r="U36" s="199">
        <f t="shared" si="0"/>
        <v>362</v>
      </c>
      <c r="V36" s="47" t="s">
        <v>352</v>
      </c>
      <c r="W36" s="48" t="s">
        <v>355</v>
      </c>
      <c r="X36" s="48" t="s">
        <v>359</v>
      </c>
      <c r="Y36" s="48" t="s">
        <v>378</v>
      </c>
      <c r="Z36" s="48" t="s">
        <v>379</v>
      </c>
      <c r="AA36" s="49" t="s">
        <v>354</v>
      </c>
      <c r="AB36" s="48" t="s">
        <v>725</v>
      </c>
      <c r="AC36" s="200">
        <v>10000000</v>
      </c>
      <c r="AD36" s="47" t="s">
        <v>56</v>
      </c>
      <c r="AE36" s="47" t="s">
        <v>49</v>
      </c>
      <c r="AF36" s="47"/>
      <c r="AG36" s="47"/>
      <c r="AH36" s="576"/>
      <c r="AI36" s="576"/>
      <c r="AJ36" s="47"/>
      <c r="AK36" s="47"/>
      <c r="AL36" s="47"/>
      <c r="AM36" s="579"/>
      <c r="AN36" s="48" t="s">
        <v>263</v>
      </c>
      <c r="AO36" s="295" t="s">
        <v>747</v>
      </c>
      <c r="AP36" s="602"/>
      <c r="AQ36" s="602"/>
      <c r="AR36" s="605"/>
      <c r="AS36" s="602"/>
      <c r="AT36" s="602"/>
      <c r="AU36" s="584"/>
      <c r="AV36" s="584"/>
      <c r="AW36" s="4"/>
      <c r="AX36" s="4"/>
      <c r="AY36" s="4"/>
      <c r="AZ36" s="4"/>
      <c r="BA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17" customFormat="1" ht="191.4">
      <c r="A37" s="44" t="s">
        <v>259</v>
      </c>
      <c r="B37" s="44" t="s">
        <v>197</v>
      </c>
      <c r="C37" s="45" t="s">
        <v>358</v>
      </c>
      <c r="D37" s="44" t="s">
        <v>209</v>
      </c>
      <c r="E37" s="44" t="s">
        <v>263</v>
      </c>
      <c r="F37" s="46">
        <v>2024130010112</v>
      </c>
      <c r="G37" s="145" t="s">
        <v>274</v>
      </c>
      <c r="H37" s="44" t="s">
        <v>287</v>
      </c>
      <c r="I37" s="51" t="s">
        <v>413</v>
      </c>
      <c r="J37" s="178">
        <v>83</v>
      </c>
      <c r="K37" s="122">
        <v>0.25</v>
      </c>
      <c r="L37" s="48" t="s">
        <v>495</v>
      </c>
      <c r="M37" s="47"/>
      <c r="N37" s="48" t="s">
        <v>638</v>
      </c>
      <c r="O37" s="47">
        <v>368</v>
      </c>
      <c r="P37" s="223">
        <v>300</v>
      </c>
      <c r="Q37" s="47">
        <v>83</v>
      </c>
      <c r="R37" s="335">
        <f t="shared" si="1"/>
        <v>0.27666666666666667</v>
      </c>
      <c r="S37" s="198">
        <v>45660</v>
      </c>
      <c r="T37" s="198">
        <v>46022</v>
      </c>
      <c r="U37" s="199">
        <f t="shared" si="0"/>
        <v>362</v>
      </c>
      <c r="V37" s="47" t="s">
        <v>352</v>
      </c>
      <c r="W37" s="48" t="s">
        <v>355</v>
      </c>
      <c r="X37" s="48" t="s">
        <v>359</v>
      </c>
      <c r="Y37" s="48" t="s">
        <v>378</v>
      </c>
      <c r="Z37" s="48" t="s">
        <v>379</v>
      </c>
      <c r="AA37" s="49" t="s">
        <v>354</v>
      </c>
      <c r="AB37" s="48" t="s">
        <v>726</v>
      </c>
      <c r="AC37" s="200">
        <v>50000000</v>
      </c>
      <c r="AD37" s="47" t="s">
        <v>56</v>
      </c>
      <c r="AE37" s="47" t="s">
        <v>49</v>
      </c>
      <c r="AF37" s="47"/>
      <c r="AG37" s="47"/>
      <c r="AH37" s="576"/>
      <c r="AI37" s="576"/>
      <c r="AJ37" s="47"/>
      <c r="AK37" s="47"/>
      <c r="AL37" s="47"/>
      <c r="AM37" s="579"/>
      <c r="AN37" s="48" t="s">
        <v>263</v>
      </c>
      <c r="AO37" s="295" t="s">
        <v>748</v>
      </c>
      <c r="AP37" s="602"/>
      <c r="AQ37" s="602"/>
      <c r="AR37" s="605"/>
      <c r="AS37" s="602"/>
      <c r="AT37" s="602"/>
      <c r="AU37" s="584"/>
      <c r="AV37" s="584"/>
      <c r="AW37" s="4"/>
      <c r="AX37" s="4"/>
      <c r="AY37" s="4"/>
      <c r="AZ37" s="4"/>
      <c r="BA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17" customFormat="1" ht="289.8">
      <c r="A38" s="44" t="s">
        <v>259</v>
      </c>
      <c r="B38" s="44" t="s">
        <v>197</v>
      </c>
      <c r="C38" s="45" t="s">
        <v>358</v>
      </c>
      <c r="D38" s="44" t="s">
        <v>209</v>
      </c>
      <c r="E38" s="44" t="s">
        <v>263</v>
      </c>
      <c r="F38" s="46">
        <v>2024130010112</v>
      </c>
      <c r="G38" s="145" t="s">
        <v>274</v>
      </c>
      <c r="H38" s="44" t="s">
        <v>287</v>
      </c>
      <c r="I38" s="51" t="s">
        <v>413</v>
      </c>
      <c r="J38" s="178">
        <v>83</v>
      </c>
      <c r="K38" s="122">
        <v>0.25</v>
      </c>
      <c r="L38" s="48" t="s">
        <v>495</v>
      </c>
      <c r="M38" s="47"/>
      <c r="N38" s="48" t="s">
        <v>638</v>
      </c>
      <c r="O38" s="48">
        <v>368</v>
      </c>
      <c r="P38" s="223">
        <v>300</v>
      </c>
      <c r="Q38" s="47">
        <v>83</v>
      </c>
      <c r="R38" s="335">
        <f t="shared" si="1"/>
        <v>0.27666666666666667</v>
      </c>
      <c r="S38" s="198">
        <v>45660</v>
      </c>
      <c r="T38" s="198">
        <v>46022</v>
      </c>
      <c r="U38" s="199">
        <f t="shared" si="0"/>
        <v>362</v>
      </c>
      <c r="V38" s="47" t="s">
        <v>352</v>
      </c>
      <c r="W38" s="48" t="s">
        <v>355</v>
      </c>
      <c r="X38" s="48" t="s">
        <v>359</v>
      </c>
      <c r="Y38" s="48" t="s">
        <v>378</v>
      </c>
      <c r="Z38" s="48" t="s">
        <v>379</v>
      </c>
      <c r="AA38" s="49" t="s">
        <v>354</v>
      </c>
      <c r="AB38" s="48" t="s">
        <v>727</v>
      </c>
      <c r="AC38" s="200">
        <v>20000000</v>
      </c>
      <c r="AD38" s="47" t="s">
        <v>56</v>
      </c>
      <c r="AE38" s="47" t="s">
        <v>49</v>
      </c>
      <c r="AF38" s="47"/>
      <c r="AG38" s="47"/>
      <c r="AH38" s="577"/>
      <c r="AI38" s="577"/>
      <c r="AJ38" s="114">
        <v>46382752</v>
      </c>
      <c r="AK38" s="47"/>
      <c r="AL38" s="47"/>
      <c r="AM38" s="580"/>
      <c r="AN38" s="48" t="s">
        <v>263</v>
      </c>
      <c r="AO38" s="44" t="s">
        <v>746</v>
      </c>
      <c r="AP38" s="603"/>
      <c r="AQ38" s="603"/>
      <c r="AR38" s="606"/>
      <c r="AS38" s="603"/>
      <c r="AT38" s="603"/>
      <c r="AU38" s="585"/>
      <c r="AV38" s="585"/>
      <c r="AW38" s="4"/>
      <c r="AX38" s="4"/>
      <c r="AY38" s="4"/>
      <c r="AZ38" s="4"/>
      <c r="BA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17" customFormat="1" ht="57" customHeight="1">
      <c r="A39" s="44"/>
      <c r="B39" s="44"/>
      <c r="C39" s="45"/>
      <c r="D39" s="44"/>
      <c r="E39" s="586" t="s">
        <v>777</v>
      </c>
      <c r="F39" s="587"/>
      <c r="G39" s="587"/>
      <c r="H39" s="587"/>
      <c r="I39" s="587"/>
      <c r="J39" s="587"/>
      <c r="K39" s="587"/>
      <c r="L39" s="587"/>
      <c r="M39" s="587"/>
      <c r="N39" s="587"/>
      <c r="O39" s="587"/>
      <c r="P39" s="587"/>
      <c r="Q39" s="588"/>
      <c r="R39" s="336">
        <f>AVERAGE(R9:R38)</f>
        <v>0.24564840182648393</v>
      </c>
      <c r="S39" s="198"/>
      <c r="T39" s="198"/>
      <c r="U39" s="199"/>
      <c r="V39" s="47"/>
      <c r="W39" s="48"/>
      <c r="X39" s="48"/>
      <c r="Y39" s="48"/>
      <c r="Z39" s="48"/>
      <c r="AA39" s="49"/>
      <c r="AB39" s="48"/>
      <c r="AC39" s="200"/>
      <c r="AD39" s="47"/>
      <c r="AE39" s="47"/>
      <c r="AF39" s="47"/>
      <c r="AG39" s="47"/>
      <c r="AH39" s="301"/>
      <c r="AI39" s="301"/>
      <c r="AJ39" s="114"/>
      <c r="AK39" s="47"/>
      <c r="AL39" s="47"/>
      <c r="AM39" s="297"/>
      <c r="AN39" s="48"/>
      <c r="AO39" s="337" t="s">
        <v>778</v>
      </c>
      <c r="AP39" s="321">
        <f>SUM(AP9)</f>
        <v>33466088720.580002</v>
      </c>
      <c r="AQ39" s="321">
        <f t="shared" ref="AQ39:AT39" si="2">SUM(AQ9)</f>
        <v>11452568124.76</v>
      </c>
      <c r="AR39" s="331">
        <f t="shared" si="2"/>
        <v>0.3422</v>
      </c>
      <c r="AS39" s="321">
        <f t="shared" si="2"/>
        <v>6188370665</v>
      </c>
      <c r="AT39" s="321">
        <f t="shared" si="2"/>
        <v>6188370665</v>
      </c>
      <c r="AU39" s="331">
        <f>+AS39/AP39</f>
        <v>0.18491466740164517</v>
      </c>
      <c r="AV39" s="331">
        <f>+AT39/AP39</f>
        <v>0.18491466740164517</v>
      </c>
      <c r="AW39" s="4"/>
      <c r="AX39" s="4"/>
      <c r="AY39" s="4"/>
      <c r="AZ39" s="4"/>
      <c r="BA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s="163" customFormat="1" ht="69">
      <c r="A40" s="156" t="s">
        <v>260</v>
      </c>
      <c r="B40" s="52" t="s">
        <v>198</v>
      </c>
      <c r="C40" s="53" t="s">
        <v>360</v>
      </c>
      <c r="D40" s="52" t="s">
        <v>336</v>
      </c>
      <c r="E40" s="156" t="s">
        <v>264</v>
      </c>
      <c r="F40" s="189">
        <v>2024130010133</v>
      </c>
      <c r="G40" s="190" t="s">
        <v>275</v>
      </c>
      <c r="H40" s="52" t="s">
        <v>285</v>
      </c>
      <c r="I40" s="376" t="s">
        <v>239</v>
      </c>
      <c r="J40" s="179">
        <v>5</v>
      </c>
      <c r="K40" s="122">
        <v>0.5</v>
      </c>
      <c r="L40" s="52" t="s">
        <v>293</v>
      </c>
      <c r="M40" s="55"/>
      <c r="N40" s="56" t="s">
        <v>677</v>
      </c>
      <c r="O40" s="56">
        <v>17</v>
      </c>
      <c r="P40" s="223">
        <v>1</v>
      </c>
      <c r="Q40" s="60">
        <v>5</v>
      </c>
      <c r="R40" s="338">
        <v>1</v>
      </c>
      <c r="S40" s="198">
        <v>45660</v>
      </c>
      <c r="T40" s="198">
        <v>46022</v>
      </c>
      <c r="U40" s="199">
        <f t="shared" si="0"/>
        <v>362</v>
      </c>
      <c r="V40" s="55">
        <v>385</v>
      </c>
      <c r="W40" s="56" t="s">
        <v>355</v>
      </c>
      <c r="X40" s="55" t="s">
        <v>362</v>
      </c>
      <c r="Y40" s="56" t="s">
        <v>380</v>
      </c>
      <c r="Z40" s="56" t="s">
        <v>381</v>
      </c>
      <c r="AA40" s="54" t="s">
        <v>354</v>
      </c>
      <c r="AB40" s="52" t="s">
        <v>599</v>
      </c>
      <c r="AC40" s="130">
        <v>75000000</v>
      </c>
      <c r="AD40" s="55" t="s">
        <v>55</v>
      </c>
      <c r="AE40" s="55" t="s">
        <v>49</v>
      </c>
      <c r="AF40" s="55"/>
      <c r="AG40" s="55"/>
      <c r="AH40" s="589">
        <v>2749532737</v>
      </c>
      <c r="AI40" s="589"/>
      <c r="AJ40" s="115"/>
      <c r="AK40" s="55"/>
      <c r="AL40" s="55"/>
      <c r="AM40" s="592" t="s">
        <v>649</v>
      </c>
      <c r="AN40" s="56" t="s">
        <v>264</v>
      </c>
      <c r="AO40" s="56" t="s">
        <v>754</v>
      </c>
      <c r="AP40" s="595">
        <v>2760697332.29</v>
      </c>
      <c r="AQ40" s="595">
        <v>1185418000</v>
      </c>
      <c r="AR40" s="598">
        <v>0.4294</v>
      </c>
      <c r="AS40" s="595">
        <v>0</v>
      </c>
      <c r="AT40" s="595">
        <v>0</v>
      </c>
      <c r="AU40" s="607">
        <v>0</v>
      </c>
      <c r="AV40" s="607">
        <v>0</v>
      </c>
      <c r="AW40" s="4"/>
      <c r="AX40" s="4"/>
      <c r="AY40" s="4"/>
      <c r="AZ40" s="4"/>
      <c r="BA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163" customFormat="1" ht="69">
      <c r="A41" s="156" t="s">
        <v>260</v>
      </c>
      <c r="B41" s="52" t="s">
        <v>198</v>
      </c>
      <c r="C41" s="53" t="s">
        <v>360</v>
      </c>
      <c r="D41" s="52" t="s">
        <v>336</v>
      </c>
      <c r="E41" s="156" t="s">
        <v>264</v>
      </c>
      <c r="F41" s="189">
        <v>2024130010133</v>
      </c>
      <c r="G41" s="190" t="s">
        <v>275</v>
      </c>
      <c r="H41" s="52" t="s">
        <v>285</v>
      </c>
      <c r="I41" s="376" t="s">
        <v>239</v>
      </c>
      <c r="J41" s="179">
        <v>5</v>
      </c>
      <c r="K41" s="122">
        <v>0.5</v>
      </c>
      <c r="L41" s="52" t="s">
        <v>293</v>
      </c>
      <c r="M41" s="55"/>
      <c r="N41" s="56" t="s">
        <v>677</v>
      </c>
      <c r="O41" s="56">
        <v>17</v>
      </c>
      <c r="P41" s="223">
        <v>1</v>
      </c>
      <c r="Q41" s="60">
        <v>5</v>
      </c>
      <c r="R41" s="338">
        <v>1</v>
      </c>
      <c r="S41" s="198">
        <v>45660</v>
      </c>
      <c r="T41" s="198">
        <v>46022</v>
      </c>
      <c r="U41" s="199">
        <f t="shared" si="0"/>
        <v>362</v>
      </c>
      <c r="V41" s="55">
        <v>385</v>
      </c>
      <c r="W41" s="56" t="s">
        <v>355</v>
      </c>
      <c r="X41" s="55" t="s">
        <v>362</v>
      </c>
      <c r="Y41" s="56" t="s">
        <v>380</v>
      </c>
      <c r="Z41" s="56" t="s">
        <v>381</v>
      </c>
      <c r="AA41" s="54" t="s">
        <v>354</v>
      </c>
      <c r="AB41" s="52" t="s">
        <v>678</v>
      </c>
      <c r="AC41" s="130">
        <v>149532737</v>
      </c>
      <c r="AD41" s="56" t="s">
        <v>53</v>
      </c>
      <c r="AE41" s="55" t="s">
        <v>49</v>
      </c>
      <c r="AF41" s="55"/>
      <c r="AG41" s="55"/>
      <c r="AH41" s="590"/>
      <c r="AI41" s="590"/>
      <c r="AJ41" s="115">
        <v>5000000</v>
      </c>
      <c r="AK41" s="55"/>
      <c r="AL41" s="55"/>
      <c r="AM41" s="593"/>
      <c r="AN41" s="56" t="s">
        <v>264</v>
      </c>
      <c r="AO41" s="56" t="s">
        <v>754</v>
      </c>
      <c r="AP41" s="596"/>
      <c r="AQ41" s="596"/>
      <c r="AR41" s="599"/>
      <c r="AS41" s="596"/>
      <c r="AT41" s="596"/>
      <c r="AU41" s="596"/>
      <c r="AV41" s="596"/>
      <c r="AW41" s="4"/>
      <c r="AX41" s="4"/>
      <c r="AY41" s="4"/>
      <c r="AZ41" s="4"/>
      <c r="BA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163" customFormat="1" ht="69">
      <c r="A42" s="156" t="s">
        <v>260</v>
      </c>
      <c r="B42" s="52" t="s">
        <v>198</v>
      </c>
      <c r="C42" s="53" t="s">
        <v>360</v>
      </c>
      <c r="D42" s="52" t="s">
        <v>336</v>
      </c>
      <c r="E42" s="156" t="s">
        <v>264</v>
      </c>
      <c r="F42" s="189">
        <v>2024130010133</v>
      </c>
      <c r="G42" s="190" t="s">
        <v>275</v>
      </c>
      <c r="H42" s="52" t="s">
        <v>285</v>
      </c>
      <c r="I42" s="376" t="s">
        <v>239</v>
      </c>
      <c r="J42" s="179">
        <v>5</v>
      </c>
      <c r="K42" s="122">
        <v>0.5</v>
      </c>
      <c r="L42" s="52" t="s">
        <v>281</v>
      </c>
      <c r="M42" s="55"/>
      <c r="N42" s="56" t="s">
        <v>800</v>
      </c>
      <c r="O42" s="56">
        <v>17</v>
      </c>
      <c r="P42" s="223">
        <v>385</v>
      </c>
      <c r="Q42" s="56">
        <v>5</v>
      </c>
      <c r="R42" s="339">
        <f>+Q42/P42</f>
        <v>1.2987012987012988E-2</v>
      </c>
      <c r="S42" s="198">
        <v>45660</v>
      </c>
      <c r="T42" s="198">
        <v>46022</v>
      </c>
      <c r="U42" s="199">
        <f t="shared" si="0"/>
        <v>362</v>
      </c>
      <c r="V42" s="55">
        <v>385</v>
      </c>
      <c r="W42" s="56" t="s">
        <v>355</v>
      </c>
      <c r="X42" s="55" t="s">
        <v>362</v>
      </c>
      <c r="Y42" s="56" t="s">
        <v>380</v>
      </c>
      <c r="Z42" s="56" t="s">
        <v>381</v>
      </c>
      <c r="AA42" s="54" t="s">
        <v>354</v>
      </c>
      <c r="AB42" s="52" t="s">
        <v>599</v>
      </c>
      <c r="AC42" s="130">
        <v>75000000</v>
      </c>
      <c r="AD42" s="55" t="s">
        <v>55</v>
      </c>
      <c r="AE42" s="55" t="s">
        <v>49</v>
      </c>
      <c r="AF42" s="55"/>
      <c r="AG42" s="55"/>
      <c r="AH42" s="590"/>
      <c r="AI42" s="590"/>
      <c r="AJ42" s="115">
        <v>50000000</v>
      </c>
      <c r="AK42" s="55"/>
      <c r="AL42" s="55"/>
      <c r="AM42" s="593"/>
      <c r="AN42" s="56" t="s">
        <v>264</v>
      </c>
      <c r="AO42" s="56" t="s">
        <v>754</v>
      </c>
      <c r="AP42" s="596"/>
      <c r="AQ42" s="596"/>
      <c r="AR42" s="599"/>
      <c r="AS42" s="596"/>
      <c r="AT42" s="596"/>
      <c r="AU42" s="596"/>
      <c r="AV42" s="596"/>
      <c r="AW42" s="4"/>
      <c r="AX42" s="4"/>
      <c r="AY42" s="4"/>
      <c r="AZ42" s="4"/>
      <c r="BA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row>
    <row r="43" spans="1:119" s="163" customFormat="1" ht="69">
      <c r="A43" s="52" t="s">
        <v>260</v>
      </c>
      <c r="B43" s="52" t="s">
        <v>198</v>
      </c>
      <c r="C43" s="53" t="s">
        <v>360</v>
      </c>
      <c r="D43" s="52" t="s">
        <v>336</v>
      </c>
      <c r="E43" s="52" t="s">
        <v>264</v>
      </c>
      <c r="F43" s="191">
        <v>2024130010133</v>
      </c>
      <c r="G43" s="190" t="s">
        <v>275</v>
      </c>
      <c r="H43" s="52" t="s">
        <v>285</v>
      </c>
      <c r="I43" s="376" t="s">
        <v>239</v>
      </c>
      <c r="J43" s="179">
        <v>5</v>
      </c>
      <c r="K43" s="122">
        <v>0.5</v>
      </c>
      <c r="L43" s="52" t="s">
        <v>281</v>
      </c>
      <c r="M43" s="55"/>
      <c r="N43" s="56" t="s">
        <v>800</v>
      </c>
      <c r="O43" s="56">
        <v>17</v>
      </c>
      <c r="P43" s="223">
        <v>385</v>
      </c>
      <c r="Q43" s="56">
        <v>5</v>
      </c>
      <c r="R43" s="339">
        <f>+Q43/P43</f>
        <v>1.2987012987012988E-2</v>
      </c>
      <c r="S43" s="198">
        <v>45660</v>
      </c>
      <c r="T43" s="198">
        <v>46022</v>
      </c>
      <c r="U43" s="199">
        <f t="shared" si="0"/>
        <v>362</v>
      </c>
      <c r="V43" s="55">
        <v>385</v>
      </c>
      <c r="W43" s="56" t="s">
        <v>355</v>
      </c>
      <c r="X43" s="55" t="s">
        <v>363</v>
      </c>
      <c r="Y43" s="57" t="s">
        <v>383</v>
      </c>
      <c r="Z43" s="192" t="s">
        <v>382</v>
      </c>
      <c r="AA43" s="54" t="s">
        <v>354</v>
      </c>
      <c r="AB43" s="52" t="s">
        <v>600</v>
      </c>
      <c r="AC43" s="130">
        <v>1150000000</v>
      </c>
      <c r="AD43" s="52" t="s">
        <v>679</v>
      </c>
      <c r="AE43" s="52" t="s">
        <v>682</v>
      </c>
      <c r="AF43" s="55"/>
      <c r="AG43" s="55"/>
      <c r="AH43" s="590"/>
      <c r="AI43" s="590"/>
      <c r="AJ43" s="55"/>
      <c r="AK43" s="55"/>
      <c r="AL43" s="55"/>
      <c r="AM43" s="593"/>
      <c r="AN43" s="56" t="s">
        <v>264</v>
      </c>
      <c r="AO43" s="56" t="s">
        <v>754</v>
      </c>
      <c r="AP43" s="596"/>
      <c r="AQ43" s="596"/>
      <c r="AR43" s="599"/>
      <c r="AS43" s="596"/>
      <c r="AT43" s="596"/>
      <c r="AU43" s="596"/>
      <c r="AV43" s="596"/>
      <c r="AW43" s="4"/>
      <c r="AX43" s="4"/>
      <c r="AY43" s="4"/>
      <c r="AZ43" s="4"/>
      <c r="BA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row>
    <row r="44" spans="1:119" s="163" customFormat="1" ht="69">
      <c r="A44" s="52" t="s">
        <v>260</v>
      </c>
      <c r="B44" s="52" t="s">
        <v>198</v>
      </c>
      <c r="C44" s="53" t="s">
        <v>360</v>
      </c>
      <c r="D44" s="52" t="s">
        <v>211</v>
      </c>
      <c r="E44" s="52" t="s">
        <v>264</v>
      </c>
      <c r="F44" s="191">
        <v>2024130010133</v>
      </c>
      <c r="G44" s="190" t="s">
        <v>275</v>
      </c>
      <c r="H44" s="52" t="s">
        <v>286</v>
      </c>
      <c r="I44" s="376" t="s">
        <v>240</v>
      </c>
      <c r="J44" s="179">
        <v>16</v>
      </c>
      <c r="K44" s="122">
        <v>0.5</v>
      </c>
      <c r="L44" s="52" t="s">
        <v>283</v>
      </c>
      <c r="M44" s="55"/>
      <c r="N44" s="56" t="s">
        <v>680</v>
      </c>
      <c r="O44" s="56">
        <v>19</v>
      </c>
      <c r="P44" s="223">
        <v>200</v>
      </c>
      <c r="Q44" s="55">
        <v>16</v>
      </c>
      <c r="R44" s="339">
        <f>+Q44/P44</f>
        <v>0.08</v>
      </c>
      <c r="S44" s="198">
        <v>45660</v>
      </c>
      <c r="T44" s="198">
        <v>46022</v>
      </c>
      <c r="U44" s="199">
        <f t="shared" si="0"/>
        <v>362</v>
      </c>
      <c r="V44" s="54">
        <v>200</v>
      </c>
      <c r="W44" s="56" t="s">
        <v>355</v>
      </c>
      <c r="X44" s="55" t="s">
        <v>363</v>
      </c>
      <c r="Y44" s="56" t="s">
        <v>373</v>
      </c>
      <c r="Z44" s="55" t="s">
        <v>376</v>
      </c>
      <c r="AA44" s="54" t="s">
        <v>354</v>
      </c>
      <c r="AB44" s="52" t="s">
        <v>599</v>
      </c>
      <c r="AC44" s="130">
        <v>75000000</v>
      </c>
      <c r="AD44" s="55" t="s">
        <v>55</v>
      </c>
      <c r="AE44" s="55" t="s">
        <v>49</v>
      </c>
      <c r="AF44" s="55"/>
      <c r="AG44" s="55"/>
      <c r="AH44" s="590"/>
      <c r="AI44" s="590"/>
      <c r="AJ44" s="55"/>
      <c r="AK44" s="55"/>
      <c r="AL44" s="55"/>
      <c r="AM44" s="593"/>
      <c r="AN44" s="56" t="s">
        <v>264</v>
      </c>
      <c r="AO44" s="56" t="s">
        <v>764</v>
      </c>
      <c r="AP44" s="596"/>
      <c r="AQ44" s="596"/>
      <c r="AR44" s="599"/>
      <c r="AS44" s="596"/>
      <c r="AT44" s="596"/>
      <c r="AU44" s="596"/>
      <c r="AV44" s="596"/>
      <c r="AW44" s="4"/>
      <c r="AX44" s="4"/>
      <c r="AY44" s="4"/>
      <c r="AZ44" s="4"/>
      <c r="BA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row>
    <row r="45" spans="1:119" s="163" customFormat="1" ht="69">
      <c r="A45" s="52" t="s">
        <v>260</v>
      </c>
      <c r="B45" s="52" t="s">
        <v>198</v>
      </c>
      <c r="C45" s="53" t="s">
        <v>360</v>
      </c>
      <c r="D45" s="52" t="s">
        <v>211</v>
      </c>
      <c r="E45" s="52" t="s">
        <v>264</v>
      </c>
      <c r="F45" s="191">
        <v>2024130010133</v>
      </c>
      <c r="G45" s="190" t="s">
        <v>275</v>
      </c>
      <c r="H45" s="52" t="s">
        <v>286</v>
      </c>
      <c r="I45" s="376" t="s">
        <v>240</v>
      </c>
      <c r="J45" s="179">
        <v>16</v>
      </c>
      <c r="K45" s="122">
        <v>0.5</v>
      </c>
      <c r="L45" s="52" t="s">
        <v>282</v>
      </c>
      <c r="M45" s="55"/>
      <c r="N45" s="56" t="s">
        <v>801</v>
      </c>
      <c r="O45" s="56">
        <v>19</v>
      </c>
      <c r="P45" s="223">
        <v>100</v>
      </c>
      <c r="Q45" s="55">
        <v>16</v>
      </c>
      <c r="R45" s="339">
        <f>+Q45/P45</f>
        <v>0.16</v>
      </c>
      <c r="S45" s="198">
        <v>45660</v>
      </c>
      <c r="T45" s="198">
        <v>46022</v>
      </c>
      <c r="U45" s="199">
        <f t="shared" si="0"/>
        <v>362</v>
      </c>
      <c r="V45" s="54">
        <v>100</v>
      </c>
      <c r="W45" s="56" t="s">
        <v>355</v>
      </c>
      <c r="X45" s="55" t="s">
        <v>363</v>
      </c>
      <c r="Y45" s="56" t="s">
        <v>373</v>
      </c>
      <c r="Z45" s="55" t="s">
        <v>376</v>
      </c>
      <c r="AA45" s="54" t="s">
        <v>354</v>
      </c>
      <c r="AB45" s="52" t="s">
        <v>599</v>
      </c>
      <c r="AC45" s="130">
        <v>75000000</v>
      </c>
      <c r="AD45" s="55" t="s">
        <v>55</v>
      </c>
      <c r="AE45" s="55" t="s">
        <v>49</v>
      </c>
      <c r="AF45" s="55"/>
      <c r="AG45" s="55"/>
      <c r="AH45" s="590"/>
      <c r="AI45" s="590"/>
      <c r="AJ45" s="115">
        <v>256887000</v>
      </c>
      <c r="AK45" s="55"/>
      <c r="AL45" s="55"/>
      <c r="AM45" s="593"/>
      <c r="AN45" s="56" t="s">
        <v>264</v>
      </c>
      <c r="AO45" s="56" t="s">
        <v>764</v>
      </c>
      <c r="AP45" s="596"/>
      <c r="AQ45" s="596"/>
      <c r="AR45" s="599"/>
      <c r="AS45" s="596"/>
      <c r="AT45" s="596"/>
      <c r="AU45" s="596"/>
      <c r="AV45" s="596"/>
      <c r="AW45" s="4"/>
      <c r="AX45" s="4"/>
      <c r="AY45" s="4"/>
      <c r="AZ45" s="4"/>
      <c r="BA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63" customFormat="1" ht="69">
      <c r="A46" s="52" t="s">
        <v>260</v>
      </c>
      <c r="B46" s="52" t="s">
        <v>198</v>
      </c>
      <c r="C46" s="53" t="s">
        <v>360</v>
      </c>
      <c r="D46" s="52" t="s">
        <v>211</v>
      </c>
      <c r="E46" s="52" t="s">
        <v>264</v>
      </c>
      <c r="F46" s="191">
        <v>2024130010133</v>
      </c>
      <c r="G46" s="190" t="s">
        <v>275</v>
      </c>
      <c r="H46" s="52" t="s">
        <v>286</v>
      </c>
      <c r="I46" s="376" t="s">
        <v>240</v>
      </c>
      <c r="J46" s="179">
        <v>16</v>
      </c>
      <c r="K46" s="122">
        <v>0.5</v>
      </c>
      <c r="L46" s="52" t="s">
        <v>282</v>
      </c>
      <c r="M46" s="55"/>
      <c r="N46" s="56" t="s">
        <v>801</v>
      </c>
      <c r="O46" s="56">
        <v>19</v>
      </c>
      <c r="P46" s="223">
        <v>100</v>
      </c>
      <c r="Q46" s="55">
        <v>16</v>
      </c>
      <c r="R46" s="339">
        <f>+Q46/P46</f>
        <v>0.16</v>
      </c>
      <c r="S46" s="198">
        <v>45660</v>
      </c>
      <c r="T46" s="198">
        <v>46022</v>
      </c>
      <c r="U46" s="199">
        <f t="shared" si="0"/>
        <v>362</v>
      </c>
      <c r="V46" s="54">
        <v>100</v>
      </c>
      <c r="W46" s="56" t="s">
        <v>355</v>
      </c>
      <c r="X46" s="55" t="s">
        <v>363</v>
      </c>
      <c r="Y46" s="56" t="s">
        <v>384</v>
      </c>
      <c r="Z46" s="56" t="s">
        <v>385</v>
      </c>
      <c r="AA46" s="54" t="s">
        <v>354</v>
      </c>
      <c r="AB46" s="52" t="s">
        <v>681</v>
      </c>
      <c r="AC46" s="130">
        <v>1150000000</v>
      </c>
      <c r="AD46" s="52" t="s">
        <v>679</v>
      </c>
      <c r="AE46" s="52" t="s">
        <v>682</v>
      </c>
      <c r="AF46" s="164"/>
      <c r="AG46" s="55"/>
      <c r="AH46" s="591"/>
      <c r="AI46" s="591"/>
      <c r="AJ46" s="115">
        <v>26000000</v>
      </c>
      <c r="AK46" s="55"/>
      <c r="AL46" s="55"/>
      <c r="AM46" s="594"/>
      <c r="AN46" s="56" t="s">
        <v>264</v>
      </c>
      <c r="AO46" s="56" t="s">
        <v>764</v>
      </c>
      <c r="AP46" s="597"/>
      <c r="AQ46" s="597"/>
      <c r="AR46" s="600"/>
      <c r="AS46" s="597"/>
      <c r="AT46" s="597"/>
      <c r="AU46" s="597"/>
      <c r="AV46" s="597"/>
      <c r="AW46" s="4"/>
      <c r="AX46" s="4"/>
      <c r="AY46" s="4"/>
      <c r="AZ46" s="4"/>
      <c r="BA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63" customFormat="1" ht="60" customHeight="1">
      <c r="A47" s="52"/>
      <c r="B47" s="52"/>
      <c r="C47" s="53"/>
      <c r="D47" s="52"/>
      <c r="E47" s="586" t="s">
        <v>779</v>
      </c>
      <c r="F47" s="587"/>
      <c r="G47" s="587"/>
      <c r="H47" s="587"/>
      <c r="I47" s="587"/>
      <c r="J47" s="587"/>
      <c r="K47" s="587"/>
      <c r="L47" s="587"/>
      <c r="M47" s="587"/>
      <c r="N47" s="587"/>
      <c r="O47" s="587"/>
      <c r="P47" s="587"/>
      <c r="Q47" s="588"/>
      <c r="R47" s="340">
        <f>AVERAGE(R40:R46)</f>
        <v>0.34656771799628949</v>
      </c>
      <c r="S47" s="198"/>
      <c r="T47" s="198"/>
      <c r="U47" s="199"/>
      <c r="V47" s="54"/>
      <c r="W47" s="56"/>
      <c r="X47" s="55"/>
      <c r="Y47" s="56"/>
      <c r="Z47" s="56"/>
      <c r="AA47" s="54"/>
      <c r="AB47" s="52"/>
      <c r="AC47" s="130"/>
      <c r="AD47" s="52"/>
      <c r="AE47" s="52"/>
      <c r="AF47" s="164"/>
      <c r="AG47" s="55"/>
      <c r="AH47" s="298"/>
      <c r="AI47" s="298"/>
      <c r="AJ47" s="115"/>
      <c r="AK47" s="55"/>
      <c r="AL47" s="55"/>
      <c r="AM47" s="299"/>
      <c r="AN47" s="56"/>
      <c r="AO47" s="337" t="s">
        <v>778</v>
      </c>
      <c r="AP47" s="323">
        <f>SUM(AP40)</f>
        <v>2760697332.29</v>
      </c>
      <c r="AQ47" s="323">
        <f t="shared" ref="AQ47:AT47" si="3">SUM(AQ40)</f>
        <v>1185418000</v>
      </c>
      <c r="AR47" s="341">
        <f t="shared" si="3"/>
        <v>0.4294</v>
      </c>
      <c r="AS47" s="323">
        <f t="shared" si="3"/>
        <v>0</v>
      </c>
      <c r="AT47" s="323">
        <f t="shared" si="3"/>
        <v>0</v>
      </c>
      <c r="AU47" s="342">
        <v>0</v>
      </c>
      <c r="AV47" s="342">
        <v>0</v>
      </c>
      <c r="AW47" s="4"/>
      <c r="AX47" s="4"/>
      <c r="AY47" s="4"/>
      <c r="AZ47" s="4"/>
      <c r="BA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s="165" customFormat="1" ht="120">
      <c r="A48" s="38" t="s">
        <v>261</v>
      </c>
      <c r="B48" s="38" t="s">
        <v>199</v>
      </c>
      <c r="C48" s="58" t="s">
        <v>361</v>
      </c>
      <c r="D48" s="38" t="s">
        <v>213</v>
      </c>
      <c r="E48" s="38" t="s">
        <v>265</v>
      </c>
      <c r="F48" s="59">
        <v>2024130010147</v>
      </c>
      <c r="G48" s="60" t="s">
        <v>461</v>
      </c>
      <c r="H48" s="38" t="s">
        <v>463</v>
      </c>
      <c r="I48" s="38" t="s">
        <v>464</v>
      </c>
      <c r="J48" s="180">
        <v>4005</v>
      </c>
      <c r="K48" s="122">
        <v>0.3</v>
      </c>
      <c r="L48" s="38" t="s">
        <v>685</v>
      </c>
      <c r="M48" s="159"/>
      <c r="N48" s="60" t="s">
        <v>687</v>
      </c>
      <c r="O48" s="60"/>
      <c r="P48" s="223">
        <v>1</v>
      </c>
      <c r="Q48" s="159" t="s">
        <v>765</v>
      </c>
      <c r="R48" s="343">
        <f>0.5/1</f>
        <v>0.5</v>
      </c>
      <c r="S48" s="198">
        <v>45660</v>
      </c>
      <c r="T48" s="198">
        <v>46022</v>
      </c>
      <c r="U48" s="199">
        <f t="shared" si="0"/>
        <v>362</v>
      </c>
      <c r="V48" s="37">
        <v>5400</v>
      </c>
      <c r="W48" s="60" t="s">
        <v>355</v>
      </c>
      <c r="X48" s="60" t="s">
        <v>370</v>
      </c>
      <c r="Y48" s="38" t="s">
        <v>470</v>
      </c>
      <c r="Z48" s="38" t="s">
        <v>471</v>
      </c>
      <c r="AA48" s="37" t="s">
        <v>354</v>
      </c>
      <c r="AB48" s="38" t="s">
        <v>599</v>
      </c>
      <c r="AC48" s="131">
        <v>64500000</v>
      </c>
      <c r="AD48" s="159" t="s">
        <v>55</v>
      </c>
      <c r="AE48" s="159" t="s">
        <v>49</v>
      </c>
      <c r="AF48" s="159"/>
      <c r="AG48" s="159"/>
      <c r="AH48" s="608">
        <v>844891147</v>
      </c>
      <c r="AI48" s="608"/>
      <c r="AJ48" s="113">
        <v>0</v>
      </c>
      <c r="AK48" s="159"/>
      <c r="AL48" s="159"/>
      <c r="AM48" s="610" t="s">
        <v>650</v>
      </c>
      <c r="AN48" s="60" t="s">
        <v>265</v>
      </c>
      <c r="AO48" s="118" t="s">
        <v>743</v>
      </c>
      <c r="AP48" s="612">
        <v>899558349</v>
      </c>
      <c r="AQ48" s="612">
        <v>132500000</v>
      </c>
      <c r="AR48" s="615">
        <v>0.14729999999999999</v>
      </c>
      <c r="AS48" s="612">
        <v>0</v>
      </c>
      <c r="AT48" s="612">
        <v>0</v>
      </c>
      <c r="AU48" s="618">
        <v>0</v>
      </c>
      <c r="AV48" s="618">
        <v>0</v>
      </c>
      <c r="AW48" s="4"/>
      <c r="AX48" s="4"/>
      <c r="AY48" s="4"/>
      <c r="AZ48" s="4"/>
      <c r="BA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165" customFormat="1" ht="120">
      <c r="A49" s="38" t="s">
        <v>261</v>
      </c>
      <c r="B49" s="38" t="s">
        <v>199</v>
      </c>
      <c r="C49" s="58" t="s">
        <v>361</v>
      </c>
      <c r="D49" s="38" t="s">
        <v>213</v>
      </c>
      <c r="E49" s="38" t="s">
        <v>265</v>
      </c>
      <c r="F49" s="59">
        <v>2024130010147</v>
      </c>
      <c r="G49" s="111" t="s">
        <v>477</v>
      </c>
      <c r="H49" s="38" t="s">
        <v>462</v>
      </c>
      <c r="I49" s="38" t="s">
        <v>242</v>
      </c>
      <c r="J49" s="180">
        <v>2</v>
      </c>
      <c r="K49" s="122">
        <v>0.3</v>
      </c>
      <c r="L49" s="38" t="s">
        <v>466</v>
      </c>
      <c r="M49" s="159"/>
      <c r="N49" s="60" t="s">
        <v>802</v>
      </c>
      <c r="O49" s="60">
        <v>4</v>
      </c>
      <c r="P49" s="223">
        <v>3</v>
      </c>
      <c r="Q49" s="159" t="s">
        <v>765</v>
      </c>
      <c r="R49" s="344">
        <f>0.5/3</f>
        <v>0.16666666666666666</v>
      </c>
      <c r="S49" s="198">
        <v>45660</v>
      </c>
      <c r="T49" s="198">
        <v>46022</v>
      </c>
      <c r="U49" s="199">
        <f t="shared" si="0"/>
        <v>362</v>
      </c>
      <c r="V49" s="37">
        <v>3</v>
      </c>
      <c r="W49" s="60" t="s">
        <v>355</v>
      </c>
      <c r="X49" s="60" t="s">
        <v>370</v>
      </c>
      <c r="Y49" s="38" t="s">
        <v>377</v>
      </c>
      <c r="Z49" s="38" t="s">
        <v>472</v>
      </c>
      <c r="AA49" s="37" t="s">
        <v>354</v>
      </c>
      <c r="AB49" s="38" t="s">
        <v>599</v>
      </c>
      <c r="AC49" s="131">
        <v>64500000</v>
      </c>
      <c r="AD49" s="159" t="s">
        <v>55</v>
      </c>
      <c r="AE49" s="159" t="s">
        <v>49</v>
      </c>
      <c r="AF49" s="159"/>
      <c r="AG49" s="159"/>
      <c r="AH49" s="609"/>
      <c r="AI49" s="609"/>
      <c r="AJ49" s="113">
        <v>0</v>
      </c>
      <c r="AK49" s="159"/>
      <c r="AL49" s="159"/>
      <c r="AM49" s="611"/>
      <c r="AN49" s="60" t="s">
        <v>265</v>
      </c>
      <c r="AO49" s="118" t="s">
        <v>743</v>
      </c>
      <c r="AP49" s="613"/>
      <c r="AQ49" s="613"/>
      <c r="AR49" s="616"/>
      <c r="AS49" s="613"/>
      <c r="AT49" s="613"/>
      <c r="AU49" s="613"/>
      <c r="AV49" s="613"/>
      <c r="AW49" s="4"/>
      <c r="AX49" s="4"/>
      <c r="AY49" s="4"/>
      <c r="AZ49" s="4"/>
      <c r="BA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65" customFormat="1" ht="120">
      <c r="A50" s="38" t="s">
        <v>261</v>
      </c>
      <c r="B50" s="38" t="s">
        <v>199</v>
      </c>
      <c r="C50" s="58" t="s">
        <v>361</v>
      </c>
      <c r="D50" s="38" t="s">
        <v>213</v>
      </c>
      <c r="E50" s="38" t="s">
        <v>265</v>
      </c>
      <c r="F50" s="59">
        <v>2024130010147</v>
      </c>
      <c r="G50" s="111" t="s">
        <v>477</v>
      </c>
      <c r="H50" s="38" t="s">
        <v>462</v>
      </c>
      <c r="I50" s="38" t="s">
        <v>242</v>
      </c>
      <c r="J50" s="180">
        <v>2</v>
      </c>
      <c r="K50" s="122">
        <v>0.3</v>
      </c>
      <c r="L50" s="38" t="s">
        <v>466</v>
      </c>
      <c r="M50" s="159"/>
      <c r="N50" s="60" t="s">
        <v>802</v>
      </c>
      <c r="O50" s="60">
        <v>4</v>
      </c>
      <c r="P50" s="223">
        <v>3</v>
      </c>
      <c r="Q50" s="159" t="s">
        <v>765</v>
      </c>
      <c r="R50" s="344">
        <f t="shared" ref="R50:R56" si="4">0.5/3</f>
        <v>0.16666666666666666</v>
      </c>
      <c r="S50" s="198">
        <v>45660</v>
      </c>
      <c r="T50" s="198">
        <v>46022</v>
      </c>
      <c r="U50" s="199">
        <f t="shared" si="0"/>
        <v>362</v>
      </c>
      <c r="V50" s="37">
        <v>3</v>
      </c>
      <c r="W50" s="60" t="s">
        <v>355</v>
      </c>
      <c r="X50" s="60" t="s">
        <v>370</v>
      </c>
      <c r="Y50" s="38" t="s">
        <v>377</v>
      </c>
      <c r="Z50" s="38" t="s">
        <v>472</v>
      </c>
      <c r="AA50" s="37" t="s">
        <v>354</v>
      </c>
      <c r="AB50" s="38" t="s">
        <v>602</v>
      </c>
      <c r="AC50" s="131">
        <v>50000000</v>
      </c>
      <c r="AD50" s="60" t="s">
        <v>56</v>
      </c>
      <c r="AE50" s="159" t="s">
        <v>49</v>
      </c>
      <c r="AF50" s="159"/>
      <c r="AG50" s="159"/>
      <c r="AH50" s="609"/>
      <c r="AI50" s="609"/>
      <c r="AJ50" s="113">
        <v>0</v>
      </c>
      <c r="AK50" s="159"/>
      <c r="AL50" s="159"/>
      <c r="AM50" s="611"/>
      <c r="AN50" s="60" t="s">
        <v>265</v>
      </c>
      <c r="AO50" s="118" t="s">
        <v>743</v>
      </c>
      <c r="AP50" s="613"/>
      <c r="AQ50" s="613"/>
      <c r="AR50" s="616"/>
      <c r="AS50" s="613"/>
      <c r="AT50" s="613"/>
      <c r="AU50" s="613"/>
      <c r="AV50" s="613"/>
      <c r="AW50" s="4"/>
      <c r="AX50" s="4"/>
      <c r="AY50" s="4"/>
      <c r="AZ50" s="4"/>
      <c r="BA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65" customFormat="1" ht="120">
      <c r="A51" s="38" t="s">
        <v>261</v>
      </c>
      <c r="B51" s="38" t="s">
        <v>199</v>
      </c>
      <c r="C51" s="58" t="s">
        <v>361</v>
      </c>
      <c r="D51" s="38" t="s">
        <v>213</v>
      </c>
      <c r="E51" s="38" t="s">
        <v>265</v>
      </c>
      <c r="F51" s="59">
        <v>2024130010147</v>
      </c>
      <c r="G51" s="111" t="s">
        <v>477</v>
      </c>
      <c r="H51" s="38" t="s">
        <v>462</v>
      </c>
      <c r="I51" s="38" t="s">
        <v>242</v>
      </c>
      <c r="J51" s="180">
        <v>2</v>
      </c>
      <c r="K51" s="122">
        <v>0.3</v>
      </c>
      <c r="L51" s="38" t="s">
        <v>466</v>
      </c>
      <c r="M51" s="159"/>
      <c r="N51" s="60" t="s">
        <v>802</v>
      </c>
      <c r="O51" s="60">
        <v>4</v>
      </c>
      <c r="P51" s="223">
        <v>3</v>
      </c>
      <c r="Q51" s="159" t="s">
        <v>765</v>
      </c>
      <c r="R51" s="344">
        <f t="shared" si="4"/>
        <v>0.16666666666666666</v>
      </c>
      <c r="S51" s="198">
        <v>45660</v>
      </c>
      <c r="T51" s="198">
        <v>46022</v>
      </c>
      <c r="U51" s="199">
        <f t="shared" si="0"/>
        <v>362</v>
      </c>
      <c r="V51" s="37">
        <v>3</v>
      </c>
      <c r="W51" s="60" t="s">
        <v>355</v>
      </c>
      <c r="X51" s="60" t="s">
        <v>370</v>
      </c>
      <c r="Y51" s="38" t="s">
        <v>377</v>
      </c>
      <c r="Z51" s="38" t="s">
        <v>472</v>
      </c>
      <c r="AA51" s="37" t="s">
        <v>354</v>
      </c>
      <c r="AB51" s="38" t="s">
        <v>601</v>
      </c>
      <c r="AC51" s="131">
        <v>70000000</v>
      </c>
      <c r="AD51" s="60" t="s">
        <v>53</v>
      </c>
      <c r="AE51" s="159" t="s">
        <v>49</v>
      </c>
      <c r="AF51" s="159"/>
      <c r="AG51" s="159"/>
      <c r="AH51" s="609"/>
      <c r="AI51" s="609"/>
      <c r="AJ51" s="113">
        <v>0</v>
      </c>
      <c r="AK51" s="159"/>
      <c r="AL51" s="159"/>
      <c r="AM51" s="611"/>
      <c r="AN51" s="60" t="s">
        <v>265</v>
      </c>
      <c r="AO51" s="118" t="s">
        <v>743</v>
      </c>
      <c r="AP51" s="613"/>
      <c r="AQ51" s="613"/>
      <c r="AR51" s="616"/>
      <c r="AS51" s="613"/>
      <c r="AT51" s="613"/>
      <c r="AU51" s="613"/>
      <c r="AV51" s="613"/>
      <c r="AW51" s="4"/>
      <c r="AX51" s="4"/>
      <c r="AY51" s="4"/>
      <c r="AZ51" s="4"/>
      <c r="BA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65" customFormat="1" ht="120">
      <c r="A52" s="38" t="s">
        <v>261</v>
      </c>
      <c r="B52" s="38" t="s">
        <v>199</v>
      </c>
      <c r="C52" s="58" t="s">
        <v>361</v>
      </c>
      <c r="D52" s="38" t="s">
        <v>213</v>
      </c>
      <c r="E52" s="38" t="s">
        <v>265</v>
      </c>
      <c r="F52" s="59">
        <v>2024130010147</v>
      </c>
      <c r="G52" s="111" t="s">
        <v>477</v>
      </c>
      <c r="H52" s="38" t="s">
        <v>462</v>
      </c>
      <c r="I52" s="377" t="s">
        <v>242</v>
      </c>
      <c r="J52" s="180">
        <v>2</v>
      </c>
      <c r="K52" s="122">
        <v>0.3</v>
      </c>
      <c r="L52" s="38" t="s">
        <v>468</v>
      </c>
      <c r="M52" s="159"/>
      <c r="N52" s="60" t="s">
        <v>803</v>
      </c>
      <c r="O52" s="60">
        <v>4</v>
      </c>
      <c r="P52" s="223">
        <v>1</v>
      </c>
      <c r="Q52" s="159" t="s">
        <v>765</v>
      </c>
      <c r="R52" s="344">
        <f t="shared" si="4"/>
        <v>0.16666666666666666</v>
      </c>
      <c r="S52" s="198">
        <v>45660</v>
      </c>
      <c r="T52" s="198">
        <v>46022</v>
      </c>
      <c r="U52" s="199">
        <f t="shared" si="0"/>
        <v>362</v>
      </c>
      <c r="V52" s="37">
        <v>3</v>
      </c>
      <c r="W52" s="60" t="s">
        <v>355</v>
      </c>
      <c r="X52" s="60" t="s">
        <v>370</v>
      </c>
      <c r="Y52" s="38" t="s">
        <v>377</v>
      </c>
      <c r="Z52" s="38" t="s">
        <v>472</v>
      </c>
      <c r="AA52" s="37" t="s">
        <v>354</v>
      </c>
      <c r="AB52" s="38" t="s">
        <v>599</v>
      </c>
      <c r="AC52" s="131">
        <v>22500000</v>
      </c>
      <c r="AD52" s="159" t="s">
        <v>55</v>
      </c>
      <c r="AE52" s="159" t="s">
        <v>49</v>
      </c>
      <c r="AF52" s="159"/>
      <c r="AG52" s="159"/>
      <c r="AH52" s="609"/>
      <c r="AI52" s="609"/>
      <c r="AJ52" s="113">
        <v>0</v>
      </c>
      <c r="AK52" s="159"/>
      <c r="AL52" s="159"/>
      <c r="AM52" s="611"/>
      <c r="AN52" s="60" t="s">
        <v>265</v>
      </c>
      <c r="AO52" s="118" t="s">
        <v>743</v>
      </c>
      <c r="AP52" s="613"/>
      <c r="AQ52" s="613"/>
      <c r="AR52" s="616"/>
      <c r="AS52" s="613"/>
      <c r="AT52" s="613"/>
      <c r="AU52" s="613"/>
      <c r="AV52" s="613"/>
      <c r="AW52" s="4"/>
      <c r="AX52" s="4"/>
      <c r="AY52" s="4"/>
      <c r="AZ52" s="4"/>
      <c r="BA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165" customFormat="1" ht="120">
      <c r="A53" s="38" t="s">
        <v>261</v>
      </c>
      <c r="B53" s="38" t="s">
        <v>199</v>
      </c>
      <c r="C53" s="58" t="s">
        <v>361</v>
      </c>
      <c r="D53" s="38" t="s">
        <v>213</v>
      </c>
      <c r="E53" s="38" t="s">
        <v>265</v>
      </c>
      <c r="F53" s="59">
        <v>2024130010147</v>
      </c>
      <c r="G53" s="111" t="s">
        <v>477</v>
      </c>
      <c r="H53" s="38" t="s">
        <v>462</v>
      </c>
      <c r="I53" s="38" t="s">
        <v>242</v>
      </c>
      <c r="J53" s="377">
        <v>2</v>
      </c>
      <c r="K53" s="122">
        <v>0.3</v>
      </c>
      <c r="L53" s="38" t="s">
        <v>468</v>
      </c>
      <c r="M53" s="159"/>
      <c r="N53" s="60" t="s">
        <v>803</v>
      </c>
      <c r="O53" s="60">
        <v>4</v>
      </c>
      <c r="P53" s="223">
        <v>1</v>
      </c>
      <c r="Q53" s="159" t="s">
        <v>765</v>
      </c>
      <c r="R53" s="344">
        <f t="shared" si="4"/>
        <v>0.16666666666666666</v>
      </c>
      <c r="S53" s="198">
        <v>45660</v>
      </c>
      <c r="T53" s="198">
        <v>46022</v>
      </c>
      <c r="U53" s="199">
        <f t="shared" si="0"/>
        <v>362</v>
      </c>
      <c r="V53" s="37">
        <v>3</v>
      </c>
      <c r="W53" s="60" t="s">
        <v>355</v>
      </c>
      <c r="X53" s="60" t="s">
        <v>370</v>
      </c>
      <c r="Y53" s="38" t="s">
        <v>377</v>
      </c>
      <c r="Z53" s="38" t="s">
        <v>472</v>
      </c>
      <c r="AA53" s="37" t="s">
        <v>354</v>
      </c>
      <c r="AB53" s="38" t="s">
        <v>603</v>
      </c>
      <c r="AC53" s="131">
        <v>12000000</v>
      </c>
      <c r="AD53" s="60" t="s">
        <v>56</v>
      </c>
      <c r="AE53" s="159" t="s">
        <v>49</v>
      </c>
      <c r="AF53" s="159"/>
      <c r="AG53" s="159"/>
      <c r="AH53" s="609"/>
      <c r="AI53" s="609"/>
      <c r="AJ53" s="113">
        <v>0</v>
      </c>
      <c r="AK53" s="159"/>
      <c r="AL53" s="159"/>
      <c r="AM53" s="611"/>
      <c r="AN53" s="60" t="s">
        <v>265</v>
      </c>
      <c r="AO53" s="118" t="s">
        <v>743</v>
      </c>
      <c r="AP53" s="613"/>
      <c r="AQ53" s="613"/>
      <c r="AR53" s="616"/>
      <c r="AS53" s="613"/>
      <c r="AT53" s="613"/>
      <c r="AU53" s="613"/>
      <c r="AV53" s="613"/>
      <c r="AW53" s="4"/>
      <c r="AX53" s="4"/>
      <c r="AY53" s="4"/>
      <c r="AZ53" s="4"/>
      <c r="BA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row>
    <row r="54" spans="1:119" s="165" customFormat="1" ht="120">
      <c r="A54" s="38" t="s">
        <v>261</v>
      </c>
      <c r="B54" s="38" t="s">
        <v>199</v>
      </c>
      <c r="C54" s="58" t="s">
        <v>361</v>
      </c>
      <c r="D54" s="38" t="s">
        <v>213</v>
      </c>
      <c r="E54" s="38" t="s">
        <v>265</v>
      </c>
      <c r="F54" s="59">
        <v>2024130010147</v>
      </c>
      <c r="G54" s="111" t="s">
        <v>477</v>
      </c>
      <c r="H54" s="38" t="s">
        <v>462</v>
      </c>
      <c r="I54" s="38" t="s">
        <v>242</v>
      </c>
      <c r="J54" s="180">
        <v>2</v>
      </c>
      <c r="K54" s="122">
        <v>0.3</v>
      </c>
      <c r="L54" s="38" t="s">
        <v>465</v>
      </c>
      <c r="M54" s="159"/>
      <c r="N54" s="60" t="s">
        <v>804</v>
      </c>
      <c r="O54" s="60">
        <v>4</v>
      </c>
      <c r="P54" s="223">
        <v>2</v>
      </c>
      <c r="Q54" s="159" t="s">
        <v>765</v>
      </c>
      <c r="R54" s="344">
        <f t="shared" si="4"/>
        <v>0.16666666666666666</v>
      </c>
      <c r="S54" s="198">
        <v>45660</v>
      </c>
      <c r="T54" s="198">
        <v>46022</v>
      </c>
      <c r="U54" s="199">
        <f t="shared" si="0"/>
        <v>362</v>
      </c>
      <c r="V54" s="37">
        <v>3</v>
      </c>
      <c r="W54" s="60" t="s">
        <v>355</v>
      </c>
      <c r="X54" s="60" t="s">
        <v>370</v>
      </c>
      <c r="Y54" s="38" t="s">
        <v>473</v>
      </c>
      <c r="Z54" s="38" t="s">
        <v>474</v>
      </c>
      <c r="AA54" s="37" t="s">
        <v>354</v>
      </c>
      <c r="AB54" s="38" t="s">
        <v>599</v>
      </c>
      <c r="AC54" s="131">
        <v>64500000</v>
      </c>
      <c r="AD54" s="159" t="s">
        <v>55</v>
      </c>
      <c r="AE54" s="159" t="s">
        <v>49</v>
      </c>
      <c r="AF54" s="159"/>
      <c r="AG54" s="159"/>
      <c r="AH54" s="609"/>
      <c r="AI54" s="609"/>
      <c r="AJ54" s="113">
        <v>0</v>
      </c>
      <c r="AK54" s="159"/>
      <c r="AL54" s="159"/>
      <c r="AM54" s="611"/>
      <c r="AN54" s="60" t="s">
        <v>265</v>
      </c>
      <c r="AO54" s="118" t="s">
        <v>743</v>
      </c>
      <c r="AP54" s="613"/>
      <c r="AQ54" s="613"/>
      <c r="AR54" s="616"/>
      <c r="AS54" s="613"/>
      <c r="AT54" s="613"/>
      <c r="AU54" s="613"/>
      <c r="AV54" s="613"/>
      <c r="AW54" s="4"/>
      <c r="AX54" s="4"/>
      <c r="AY54" s="4"/>
      <c r="AZ54" s="4"/>
      <c r="BA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row>
    <row r="55" spans="1:119" s="165" customFormat="1" ht="120">
      <c r="A55" s="38" t="s">
        <v>261</v>
      </c>
      <c r="B55" s="38" t="s">
        <v>199</v>
      </c>
      <c r="C55" s="58" t="s">
        <v>361</v>
      </c>
      <c r="D55" s="38" t="s">
        <v>213</v>
      </c>
      <c r="E55" s="38" t="s">
        <v>265</v>
      </c>
      <c r="F55" s="59">
        <v>2024130010147</v>
      </c>
      <c r="G55" s="111" t="s">
        <v>477</v>
      </c>
      <c r="H55" s="38" t="s">
        <v>462</v>
      </c>
      <c r="I55" s="38" t="s">
        <v>242</v>
      </c>
      <c r="J55" s="180">
        <v>2</v>
      </c>
      <c r="K55" s="122">
        <v>0.3</v>
      </c>
      <c r="L55" s="38" t="s">
        <v>467</v>
      </c>
      <c r="M55" s="159"/>
      <c r="N55" s="60" t="s">
        <v>805</v>
      </c>
      <c r="O55" s="60">
        <v>4</v>
      </c>
      <c r="P55" s="223">
        <v>1</v>
      </c>
      <c r="Q55" s="159" t="s">
        <v>765</v>
      </c>
      <c r="R55" s="344">
        <f t="shared" si="4"/>
        <v>0.16666666666666666</v>
      </c>
      <c r="S55" s="198">
        <v>45660</v>
      </c>
      <c r="T55" s="198">
        <v>46022</v>
      </c>
      <c r="U55" s="199">
        <f t="shared" si="0"/>
        <v>362</v>
      </c>
      <c r="V55" s="37">
        <v>3</v>
      </c>
      <c r="W55" s="60" t="s">
        <v>355</v>
      </c>
      <c r="X55" s="60" t="s">
        <v>370</v>
      </c>
      <c r="Y55" s="38" t="s">
        <v>473</v>
      </c>
      <c r="Z55" s="38" t="s">
        <v>474</v>
      </c>
      <c r="AA55" s="37" t="s">
        <v>354</v>
      </c>
      <c r="AB55" s="38" t="s">
        <v>599</v>
      </c>
      <c r="AC55" s="131">
        <v>36000000</v>
      </c>
      <c r="AD55" s="159" t="s">
        <v>55</v>
      </c>
      <c r="AE55" s="159" t="s">
        <v>49</v>
      </c>
      <c r="AF55" s="159"/>
      <c r="AG55" s="159"/>
      <c r="AH55" s="609"/>
      <c r="AI55" s="609"/>
      <c r="AJ55" s="113">
        <v>0</v>
      </c>
      <c r="AK55" s="159"/>
      <c r="AL55" s="159"/>
      <c r="AM55" s="611"/>
      <c r="AN55" s="60" t="s">
        <v>265</v>
      </c>
      <c r="AO55" s="118" t="s">
        <v>743</v>
      </c>
      <c r="AP55" s="613"/>
      <c r="AQ55" s="613"/>
      <c r="AR55" s="616"/>
      <c r="AS55" s="613"/>
      <c r="AT55" s="613"/>
      <c r="AU55" s="613"/>
      <c r="AV55" s="613"/>
      <c r="AW55" s="4"/>
      <c r="AX55" s="4"/>
      <c r="AY55" s="4"/>
      <c r="AZ55" s="4"/>
      <c r="BA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row>
    <row r="56" spans="1:119" s="165" customFormat="1" ht="120">
      <c r="A56" s="38" t="s">
        <v>261</v>
      </c>
      <c r="B56" s="38" t="s">
        <v>199</v>
      </c>
      <c r="C56" s="58" t="s">
        <v>364</v>
      </c>
      <c r="D56" s="38" t="s">
        <v>213</v>
      </c>
      <c r="E56" s="38" t="s">
        <v>265</v>
      </c>
      <c r="F56" s="59">
        <v>2024130010147</v>
      </c>
      <c r="G56" s="111" t="s">
        <v>477</v>
      </c>
      <c r="H56" s="38" t="s">
        <v>462</v>
      </c>
      <c r="I56" s="38" t="s">
        <v>242</v>
      </c>
      <c r="J56" s="180">
        <v>2</v>
      </c>
      <c r="K56" s="122">
        <v>0.3</v>
      </c>
      <c r="L56" s="38" t="s">
        <v>467</v>
      </c>
      <c r="M56" s="159"/>
      <c r="N56" s="60" t="s">
        <v>806</v>
      </c>
      <c r="O56" s="60">
        <v>4</v>
      </c>
      <c r="P56" s="223">
        <v>1</v>
      </c>
      <c r="Q56" s="159" t="s">
        <v>765</v>
      </c>
      <c r="R56" s="344">
        <f t="shared" si="4"/>
        <v>0.16666666666666666</v>
      </c>
      <c r="S56" s="198">
        <v>45660</v>
      </c>
      <c r="T56" s="198">
        <v>46022</v>
      </c>
      <c r="U56" s="199">
        <f t="shared" si="0"/>
        <v>362</v>
      </c>
      <c r="V56" s="37">
        <v>3</v>
      </c>
      <c r="W56" s="60" t="s">
        <v>355</v>
      </c>
      <c r="X56" s="60" t="s">
        <v>370</v>
      </c>
      <c r="Y56" s="38" t="s">
        <v>473</v>
      </c>
      <c r="Z56" s="38" t="s">
        <v>474</v>
      </c>
      <c r="AA56" s="37" t="s">
        <v>354</v>
      </c>
      <c r="AB56" s="38" t="s">
        <v>686</v>
      </c>
      <c r="AC56" s="131">
        <v>50000000</v>
      </c>
      <c r="AD56" s="60" t="s">
        <v>53</v>
      </c>
      <c r="AE56" s="159" t="s">
        <v>49</v>
      </c>
      <c r="AF56" s="159"/>
      <c r="AG56" s="159"/>
      <c r="AH56" s="609"/>
      <c r="AI56" s="609"/>
      <c r="AJ56" s="113">
        <v>0</v>
      </c>
      <c r="AK56" s="159"/>
      <c r="AL56" s="159"/>
      <c r="AM56" s="611"/>
      <c r="AN56" s="60" t="s">
        <v>265</v>
      </c>
      <c r="AO56" s="118" t="s">
        <v>743</v>
      </c>
      <c r="AP56" s="613"/>
      <c r="AQ56" s="613"/>
      <c r="AR56" s="616"/>
      <c r="AS56" s="613"/>
      <c r="AT56" s="613"/>
      <c r="AU56" s="613"/>
      <c r="AV56" s="613"/>
      <c r="AW56" s="4"/>
      <c r="AX56" s="4"/>
      <c r="AY56" s="4"/>
      <c r="AZ56" s="4"/>
      <c r="BA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row>
    <row r="57" spans="1:119" s="165" customFormat="1" ht="285.60000000000002">
      <c r="A57" s="38" t="s">
        <v>261</v>
      </c>
      <c r="B57" s="38" t="s">
        <v>199</v>
      </c>
      <c r="C57" s="58" t="s">
        <v>364</v>
      </c>
      <c r="D57" s="38" t="s">
        <v>212</v>
      </c>
      <c r="E57" s="157" t="s">
        <v>265</v>
      </c>
      <c r="F57" s="158">
        <v>2024130010147</v>
      </c>
      <c r="G57" s="111" t="s">
        <v>477</v>
      </c>
      <c r="H57" s="38" t="s">
        <v>462</v>
      </c>
      <c r="I57" s="38" t="s">
        <v>242</v>
      </c>
      <c r="J57" s="180">
        <v>2</v>
      </c>
      <c r="K57" s="122">
        <v>0.7</v>
      </c>
      <c r="L57" s="111" t="s">
        <v>469</v>
      </c>
      <c r="M57" s="159"/>
      <c r="N57" s="60" t="s">
        <v>807</v>
      </c>
      <c r="O57" s="60">
        <v>7187</v>
      </c>
      <c r="P57" s="223">
        <v>5400</v>
      </c>
      <c r="Q57" s="159">
        <v>300</v>
      </c>
      <c r="R57" s="344">
        <f>+Q57/P57</f>
        <v>5.5555555555555552E-2</v>
      </c>
      <c r="S57" s="198">
        <v>45660</v>
      </c>
      <c r="T57" s="198">
        <v>46022</v>
      </c>
      <c r="U57" s="199">
        <f t="shared" si="0"/>
        <v>362</v>
      </c>
      <c r="V57" s="37">
        <v>3</v>
      </c>
      <c r="W57" s="60" t="s">
        <v>355</v>
      </c>
      <c r="X57" s="60" t="s">
        <v>370</v>
      </c>
      <c r="Y57" s="38" t="s">
        <v>475</v>
      </c>
      <c r="Z57" s="38" t="s">
        <v>476</v>
      </c>
      <c r="AA57" s="37" t="s">
        <v>354</v>
      </c>
      <c r="AB57" s="38" t="s">
        <v>599</v>
      </c>
      <c r="AC57" s="131">
        <v>64500000</v>
      </c>
      <c r="AD57" s="159" t="s">
        <v>55</v>
      </c>
      <c r="AE57" s="159" t="s">
        <v>49</v>
      </c>
      <c r="AF57" s="159"/>
      <c r="AG57" s="159"/>
      <c r="AH57" s="609"/>
      <c r="AI57" s="609"/>
      <c r="AJ57" s="113">
        <v>0</v>
      </c>
      <c r="AK57" s="159"/>
      <c r="AL57" s="159"/>
      <c r="AM57" s="611"/>
      <c r="AN57" s="60" t="s">
        <v>265</v>
      </c>
      <c r="AO57" s="118" t="s">
        <v>766</v>
      </c>
      <c r="AP57" s="613"/>
      <c r="AQ57" s="613"/>
      <c r="AR57" s="616"/>
      <c r="AS57" s="613"/>
      <c r="AT57" s="613"/>
      <c r="AU57" s="613"/>
      <c r="AV57" s="613"/>
      <c r="AW57" s="4"/>
      <c r="AX57" s="4"/>
      <c r="AY57" s="4"/>
      <c r="AZ57" s="4"/>
      <c r="BA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row>
    <row r="58" spans="1:119" s="165" customFormat="1" ht="285.60000000000002">
      <c r="A58" s="38" t="s">
        <v>261</v>
      </c>
      <c r="B58" s="38" t="s">
        <v>199</v>
      </c>
      <c r="C58" s="58" t="s">
        <v>364</v>
      </c>
      <c r="D58" s="38" t="s">
        <v>212</v>
      </c>
      <c r="E58" s="157" t="s">
        <v>265</v>
      </c>
      <c r="F58" s="158">
        <v>2024130010147</v>
      </c>
      <c r="G58" s="111" t="s">
        <v>477</v>
      </c>
      <c r="H58" s="38" t="s">
        <v>462</v>
      </c>
      <c r="I58" s="38" t="s">
        <v>242</v>
      </c>
      <c r="J58" s="180">
        <v>2</v>
      </c>
      <c r="K58" s="122">
        <v>0.7</v>
      </c>
      <c r="L58" s="111" t="s">
        <v>469</v>
      </c>
      <c r="M58" s="159"/>
      <c r="N58" s="60" t="s">
        <v>807</v>
      </c>
      <c r="O58" s="60">
        <v>7187</v>
      </c>
      <c r="P58" s="223">
        <v>5400</v>
      </c>
      <c r="Q58" s="159">
        <v>300</v>
      </c>
      <c r="R58" s="344">
        <f>+Q58/P58</f>
        <v>5.5555555555555552E-2</v>
      </c>
      <c r="S58" s="198">
        <v>45660</v>
      </c>
      <c r="T58" s="198">
        <v>46022</v>
      </c>
      <c r="U58" s="199">
        <f t="shared" si="0"/>
        <v>362</v>
      </c>
      <c r="V58" s="37">
        <v>3</v>
      </c>
      <c r="W58" s="60" t="s">
        <v>355</v>
      </c>
      <c r="X58" s="60" t="s">
        <v>370</v>
      </c>
      <c r="Y58" s="38" t="s">
        <v>475</v>
      </c>
      <c r="Z58" s="38" t="s">
        <v>476</v>
      </c>
      <c r="AA58" s="37" t="s">
        <v>354</v>
      </c>
      <c r="AB58" s="38" t="s">
        <v>683</v>
      </c>
      <c r="AC58" s="131">
        <v>221391147</v>
      </c>
      <c r="AD58" s="60" t="s">
        <v>52</v>
      </c>
      <c r="AE58" s="38" t="s">
        <v>684</v>
      </c>
      <c r="AF58" s="159"/>
      <c r="AG58" s="159"/>
      <c r="AH58" s="609"/>
      <c r="AI58" s="609"/>
      <c r="AJ58" s="113">
        <v>0</v>
      </c>
      <c r="AK58" s="159"/>
      <c r="AL58" s="159"/>
      <c r="AM58" s="611"/>
      <c r="AN58" s="60" t="s">
        <v>265</v>
      </c>
      <c r="AO58" s="118" t="s">
        <v>766</v>
      </c>
      <c r="AP58" s="613"/>
      <c r="AQ58" s="613"/>
      <c r="AR58" s="616"/>
      <c r="AS58" s="613"/>
      <c r="AT58" s="613"/>
      <c r="AU58" s="613"/>
      <c r="AV58" s="613"/>
      <c r="AW58" s="4"/>
      <c r="AX58" s="4"/>
      <c r="AY58" s="4"/>
      <c r="AZ58" s="4"/>
      <c r="BA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row>
    <row r="59" spans="1:119" s="165" customFormat="1" ht="285.60000000000002">
      <c r="A59" s="38" t="s">
        <v>261</v>
      </c>
      <c r="B59" s="38" t="s">
        <v>199</v>
      </c>
      <c r="C59" s="58" t="s">
        <v>364</v>
      </c>
      <c r="D59" s="38" t="s">
        <v>212</v>
      </c>
      <c r="E59" s="38" t="s">
        <v>265</v>
      </c>
      <c r="F59" s="59">
        <v>2024130010147</v>
      </c>
      <c r="G59" s="111" t="s">
        <v>477</v>
      </c>
      <c r="H59" s="38" t="s">
        <v>462</v>
      </c>
      <c r="I59" s="38" t="s">
        <v>242</v>
      </c>
      <c r="J59" s="180">
        <v>2</v>
      </c>
      <c r="K59" s="122">
        <v>0.7</v>
      </c>
      <c r="L59" s="111" t="s">
        <v>299</v>
      </c>
      <c r="M59" s="159"/>
      <c r="N59" s="60" t="s">
        <v>666</v>
      </c>
      <c r="O59" s="60">
        <v>20</v>
      </c>
      <c r="P59" s="223">
        <v>3</v>
      </c>
      <c r="Q59" s="159">
        <v>300</v>
      </c>
      <c r="R59" s="159"/>
      <c r="S59" s="198">
        <v>45660</v>
      </c>
      <c r="T59" s="198">
        <v>46022</v>
      </c>
      <c r="U59" s="199">
        <f t="shared" si="0"/>
        <v>362</v>
      </c>
      <c r="V59" s="37">
        <v>3</v>
      </c>
      <c r="W59" s="60" t="s">
        <v>355</v>
      </c>
      <c r="X59" s="60" t="s">
        <v>370</v>
      </c>
      <c r="Y59" s="38" t="s">
        <v>475</v>
      </c>
      <c r="Z59" s="38" t="s">
        <v>476</v>
      </c>
      <c r="AA59" s="37" t="s">
        <v>354</v>
      </c>
      <c r="AB59" s="38" t="s">
        <v>669</v>
      </c>
      <c r="AC59" s="131">
        <v>125000000</v>
      </c>
      <c r="AD59" s="60" t="s">
        <v>52</v>
      </c>
      <c r="AE59" s="159" t="s">
        <v>49</v>
      </c>
      <c r="AF59" s="159"/>
      <c r="AG59" s="159"/>
      <c r="AH59" s="609"/>
      <c r="AI59" s="609"/>
      <c r="AJ59" s="113">
        <v>0</v>
      </c>
      <c r="AK59" s="159"/>
      <c r="AL59" s="159"/>
      <c r="AM59" s="611"/>
      <c r="AN59" s="60" t="s">
        <v>265</v>
      </c>
      <c r="AO59" s="118" t="s">
        <v>766</v>
      </c>
      <c r="AP59" s="614"/>
      <c r="AQ59" s="614"/>
      <c r="AR59" s="617"/>
      <c r="AS59" s="614"/>
      <c r="AT59" s="614"/>
      <c r="AU59" s="614"/>
      <c r="AV59" s="614"/>
      <c r="AW59" s="4"/>
      <c r="AX59" s="4"/>
      <c r="AY59" s="4"/>
      <c r="AZ59" s="4"/>
      <c r="BA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row>
    <row r="60" spans="1:119" s="165" customFormat="1" ht="72.75" customHeight="1">
      <c r="A60" s="38"/>
      <c r="B60" s="38"/>
      <c r="C60" s="58"/>
      <c r="D60" s="38"/>
      <c r="E60" s="586" t="s">
        <v>780</v>
      </c>
      <c r="F60" s="587"/>
      <c r="G60" s="587"/>
      <c r="H60" s="587"/>
      <c r="I60" s="587"/>
      <c r="J60" s="587"/>
      <c r="K60" s="587"/>
      <c r="L60" s="587"/>
      <c r="M60" s="587"/>
      <c r="N60" s="587"/>
      <c r="O60" s="587"/>
      <c r="P60" s="587"/>
      <c r="Q60" s="588"/>
      <c r="R60" s="345">
        <f>AVERAGE(R48:R59)</f>
        <v>0.1767676767676768</v>
      </c>
      <c r="S60" s="198"/>
      <c r="T60" s="198"/>
      <c r="U60" s="199"/>
      <c r="V60" s="37"/>
      <c r="W60" s="60"/>
      <c r="X60" s="60"/>
      <c r="Y60" s="38"/>
      <c r="Z60" s="38"/>
      <c r="AA60" s="37"/>
      <c r="AB60" s="38"/>
      <c r="AC60" s="131"/>
      <c r="AD60" s="60"/>
      <c r="AE60" s="159"/>
      <c r="AF60" s="159"/>
      <c r="AG60" s="159"/>
      <c r="AH60" s="300"/>
      <c r="AI60" s="300"/>
      <c r="AJ60" s="113"/>
      <c r="AK60" s="159"/>
      <c r="AL60" s="159"/>
      <c r="AM60" s="304"/>
      <c r="AN60" s="60"/>
      <c r="AO60" s="337" t="s">
        <v>778</v>
      </c>
      <c r="AP60" s="324">
        <f>SUM(AP48)</f>
        <v>899558349</v>
      </c>
      <c r="AQ60" s="324">
        <f t="shared" ref="AQ60:AT60" si="5">SUM(AQ48)</f>
        <v>132500000</v>
      </c>
      <c r="AR60" s="346">
        <f t="shared" si="5"/>
        <v>0.14729999999999999</v>
      </c>
      <c r="AS60" s="324">
        <f t="shared" si="5"/>
        <v>0</v>
      </c>
      <c r="AT60" s="324">
        <f t="shared" si="5"/>
        <v>0</v>
      </c>
      <c r="AU60" s="347">
        <v>0</v>
      </c>
      <c r="AV60" s="347">
        <v>0</v>
      </c>
      <c r="AW60" s="4"/>
      <c r="AX60" s="4"/>
      <c r="AY60" s="4"/>
      <c r="AZ60" s="4"/>
      <c r="BA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166" customFormat="1" ht="409.6">
      <c r="A61" s="61" t="s">
        <v>260</v>
      </c>
      <c r="B61" s="61" t="s">
        <v>200</v>
      </c>
      <c r="C61" s="62" t="s">
        <v>364</v>
      </c>
      <c r="D61" s="61" t="s">
        <v>214</v>
      </c>
      <c r="E61" s="61" t="s">
        <v>266</v>
      </c>
      <c r="F61" s="63">
        <v>2024130010130</v>
      </c>
      <c r="G61" s="61" t="s">
        <v>280</v>
      </c>
      <c r="H61" s="61" t="s">
        <v>303</v>
      </c>
      <c r="I61" s="61" t="s">
        <v>243</v>
      </c>
      <c r="J61" s="181">
        <v>5905</v>
      </c>
      <c r="K61" s="222">
        <v>0.4</v>
      </c>
      <c r="L61" s="75" t="s">
        <v>296</v>
      </c>
      <c r="M61" s="220" t="s">
        <v>635</v>
      </c>
      <c r="N61" s="65" t="s">
        <v>639</v>
      </c>
      <c r="O61" s="65">
        <v>6762</v>
      </c>
      <c r="P61" s="223">
        <v>6700</v>
      </c>
      <c r="Q61" s="64">
        <v>1239</v>
      </c>
      <c r="R61" s="348">
        <f>+Q61/P61</f>
        <v>0.18492537313432836</v>
      </c>
      <c r="S61" s="198">
        <v>45660</v>
      </c>
      <c r="T61" s="198">
        <v>46022</v>
      </c>
      <c r="U61" s="199">
        <f t="shared" si="0"/>
        <v>362</v>
      </c>
      <c r="V61" s="61">
        <v>6700</v>
      </c>
      <c r="W61" s="65" t="s">
        <v>355</v>
      </c>
      <c r="X61" s="64" t="s">
        <v>363</v>
      </c>
      <c r="Y61" s="65" t="s">
        <v>386</v>
      </c>
      <c r="Z61" s="65" t="s">
        <v>387</v>
      </c>
      <c r="AA61" s="66" t="s">
        <v>354</v>
      </c>
      <c r="AB61" s="132" t="s">
        <v>690</v>
      </c>
      <c r="AC61" s="133">
        <v>300000000</v>
      </c>
      <c r="AD61" s="65" t="s">
        <v>53</v>
      </c>
      <c r="AE61" s="64" t="s">
        <v>49</v>
      </c>
      <c r="AF61" s="64"/>
      <c r="AG61" s="64"/>
      <c r="AH61" s="619">
        <v>4532675119</v>
      </c>
      <c r="AI61" s="619"/>
      <c r="AJ61" s="64"/>
      <c r="AK61" s="64"/>
      <c r="AL61" s="64"/>
      <c r="AM61" s="622" t="s">
        <v>651</v>
      </c>
      <c r="AN61" s="65" t="s">
        <v>266</v>
      </c>
      <c r="AO61" s="119" t="s">
        <v>749</v>
      </c>
      <c r="AP61" s="625">
        <v>8250277366.1000004</v>
      </c>
      <c r="AQ61" s="625">
        <v>1158543000</v>
      </c>
      <c r="AR61" s="628">
        <v>0.1404</v>
      </c>
      <c r="AS61" s="625">
        <v>0</v>
      </c>
      <c r="AT61" s="625">
        <v>0</v>
      </c>
      <c r="AU61" s="638">
        <v>0</v>
      </c>
      <c r="AV61" s="638">
        <v>0</v>
      </c>
      <c r="AW61" s="4"/>
      <c r="AX61" s="4"/>
      <c r="AY61" s="4"/>
      <c r="AZ61" s="4"/>
      <c r="BA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166" customFormat="1" ht="409.6">
      <c r="A62" s="61" t="s">
        <v>260</v>
      </c>
      <c r="B62" s="61" t="s">
        <v>200</v>
      </c>
      <c r="C62" s="62" t="s">
        <v>364</v>
      </c>
      <c r="D62" s="61" t="s">
        <v>214</v>
      </c>
      <c r="E62" s="61" t="s">
        <v>266</v>
      </c>
      <c r="F62" s="63">
        <v>2024130010130</v>
      </c>
      <c r="G62" s="61" t="s">
        <v>280</v>
      </c>
      <c r="H62" s="61" t="s">
        <v>303</v>
      </c>
      <c r="I62" s="61" t="s">
        <v>243</v>
      </c>
      <c r="J62" s="181">
        <v>5905</v>
      </c>
      <c r="K62" s="222">
        <v>0.4</v>
      </c>
      <c r="L62" s="75" t="s">
        <v>295</v>
      </c>
      <c r="M62" s="220" t="s">
        <v>635</v>
      </c>
      <c r="N62" s="65" t="s">
        <v>808</v>
      </c>
      <c r="O62" s="65">
        <v>6762</v>
      </c>
      <c r="P62" s="223">
        <v>20</v>
      </c>
      <c r="Q62" s="64">
        <v>1239</v>
      </c>
      <c r="R62" s="64"/>
      <c r="S62" s="198">
        <v>45660</v>
      </c>
      <c r="T62" s="198">
        <v>46022</v>
      </c>
      <c r="U62" s="199">
        <f t="shared" si="0"/>
        <v>362</v>
      </c>
      <c r="V62" s="61">
        <v>6700</v>
      </c>
      <c r="W62" s="65" t="s">
        <v>355</v>
      </c>
      <c r="X62" s="64" t="s">
        <v>363</v>
      </c>
      <c r="Y62" s="65" t="s">
        <v>386</v>
      </c>
      <c r="Z62" s="65" t="s">
        <v>387</v>
      </c>
      <c r="AA62" s="66" t="s">
        <v>354</v>
      </c>
      <c r="AB62" s="75" t="s">
        <v>599</v>
      </c>
      <c r="AC62" s="133">
        <v>150000000</v>
      </c>
      <c r="AD62" s="64" t="s">
        <v>55</v>
      </c>
      <c r="AE62" s="64" t="s">
        <v>49</v>
      </c>
      <c r="AF62" s="64"/>
      <c r="AG62" s="64"/>
      <c r="AH62" s="620"/>
      <c r="AI62" s="620"/>
      <c r="AJ62" s="64"/>
      <c r="AK62" s="64"/>
      <c r="AL62" s="64"/>
      <c r="AM62" s="623"/>
      <c r="AN62" s="65" t="s">
        <v>266</v>
      </c>
      <c r="AO62" s="119" t="s">
        <v>749</v>
      </c>
      <c r="AP62" s="626"/>
      <c r="AQ62" s="626"/>
      <c r="AR62" s="629"/>
      <c r="AS62" s="626"/>
      <c r="AT62" s="626"/>
      <c r="AU62" s="626"/>
      <c r="AV62" s="626"/>
      <c r="AW62" s="4"/>
      <c r="AX62" s="4"/>
      <c r="AY62" s="4"/>
      <c r="AZ62" s="4"/>
      <c r="BA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row>
    <row r="63" spans="1:119" s="166" customFormat="1" ht="409.6">
      <c r="A63" s="61" t="s">
        <v>260</v>
      </c>
      <c r="B63" s="61" t="s">
        <v>200</v>
      </c>
      <c r="C63" s="62" t="s">
        <v>364</v>
      </c>
      <c r="D63" s="61" t="s">
        <v>214</v>
      </c>
      <c r="E63" s="61" t="s">
        <v>266</v>
      </c>
      <c r="F63" s="63">
        <v>2024130010130</v>
      </c>
      <c r="G63" s="61" t="s">
        <v>280</v>
      </c>
      <c r="H63" s="61" t="s">
        <v>303</v>
      </c>
      <c r="I63" s="61" t="s">
        <v>243</v>
      </c>
      <c r="J63" s="181">
        <v>5905</v>
      </c>
      <c r="K63" s="222">
        <v>0.4</v>
      </c>
      <c r="L63" s="65" t="s">
        <v>294</v>
      </c>
      <c r="M63" s="220" t="s">
        <v>635</v>
      </c>
      <c r="N63" s="65" t="s">
        <v>639</v>
      </c>
      <c r="O63" s="65">
        <v>6762</v>
      </c>
      <c r="P63" s="223">
        <v>6700</v>
      </c>
      <c r="Q63" s="64">
        <v>1239</v>
      </c>
      <c r="R63" s="348">
        <f>+Q63/P63</f>
        <v>0.18492537313432836</v>
      </c>
      <c r="S63" s="198">
        <v>45660</v>
      </c>
      <c r="T63" s="198">
        <v>46022</v>
      </c>
      <c r="U63" s="199">
        <f t="shared" si="0"/>
        <v>362</v>
      </c>
      <c r="V63" s="61">
        <v>6700</v>
      </c>
      <c r="W63" s="65" t="s">
        <v>355</v>
      </c>
      <c r="X63" s="64" t="s">
        <v>363</v>
      </c>
      <c r="Y63" s="65" t="s">
        <v>388</v>
      </c>
      <c r="Z63" s="65" t="s">
        <v>389</v>
      </c>
      <c r="AA63" s="66" t="s">
        <v>354</v>
      </c>
      <c r="AB63" s="75" t="s">
        <v>599</v>
      </c>
      <c r="AC63" s="133">
        <v>700000000</v>
      </c>
      <c r="AD63" s="64" t="s">
        <v>55</v>
      </c>
      <c r="AE63" s="75" t="s">
        <v>684</v>
      </c>
      <c r="AF63" s="64"/>
      <c r="AG63" s="64"/>
      <c r="AH63" s="620"/>
      <c r="AI63" s="620"/>
      <c r="AJ63" s="64"/>
      <c r="AK63" s="64"/>
      <c r="AL63" s="64"/>
      <c r="AM63" s="623"/>
      <c r="AN63" s="65" t="s">
        <v>266</v>
      </c>
      <c r="AO63" s="119" t="s">
        <v>749</v>
      </c>
      <c r="AP63" s="626"/>
      <c r="AQ63" s="626"/>
      <c r="AR63" s="629"/>
      <c r="AS63" s="626"/>
      <c r="AT63" s="626"/>
      <c r="AU63" s="626"/>
      <c r="AV63" s="626"/>
      <c r="AW63" s="4"/>
      <c r="AX63" s="4"/>
      <c r="AY63" s="4"/>
      <c r="AZ63" s="4"/>
      <c r="BA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row>
    <row r="64" spans="1:119" s="166" customFormat="1" ht="409.6">
      <c r="A64" s="61" t="s">
        <v>260</v>
      </c>
      <c r="B64" s="61" t="s">
        <v>200</v>
      </c>
      <c r="C64" s="62" t="s">
        <v>364</v>
      </c>
      <c r="D64" s="61" t="s">
        <v>214</v>
      </c>
      <c r="E64" s="61" t="s">
        <v>266</v>
      </c>
      <c r="F64" s="63">
        <v>2024130010130</v>
      </c>
      <c r="G64" s="61" t="s">
        <v>280</v>
      </c>
      <c r="H64" s="61" t="s">
        <v>303</v>
      </c>
      <c r="I64" s="61" t="s">
        <v>243</v>
      </c>
      <c r="J64" s="181">
        <v>5905</v>
      </c>
      <c r="K64" s="222">
        <v>0.4</v>
      </c>
      <c r="L64" s="65" t="s">
        <v>294</v>
      </c>
      <c r="M64" s="220" t="s">
        <v>635</v>
      </c>
      <c r="N64" s="65" t="s">
        <v>639</v>
      </c>
      <c r="O64" s="65">
        <v>6762</v>
      </c>
      <c r="P64" s="223">
        <v>6700</v>
      </c>
      <c r="Q64" s="64">
        <v>1239</v>
      </c>
      <c r="R64" s="348">
        <f>+Q64/P64</f>
        <v>0.18492537313432836</v>
      </c>
      <c r="S64" s="198">
        <v>45660</v>
      </c>
      <c r="T64" s="198">
        <v>46022</v>
      </c>
      <c r="U64" s="199">
        <f t="shared" si="0"/>
        <v>362</v>
      </c>
      <c r="V64" s="61">
        <v>6700</v>
      </c>
      <c r="W64" s="65" t="s">
        <v>355</v>
      </c>
      <c r="X64" s="64" t="s">
        <v>363</v>
      </c>
      <c r="Y64" s="65" t="s">
        <v>388</v>
      </c>
      <c r="Z64" s="65" t="s">
        <v>389</v>
      </c>
      <c r="AA64" s="66" t="s">
        <v>354</v>
      </c>
      <c r="AB64" s="75" t="s">
        <v>691</v>
      </c>
      <c r="AC64" s="133">
        <v>905700000</v>
      </c>
      <c r="AD64" s="64" t="s">
        <v>50</v>
      </c>
      <c r="AE64" s="64" t="s">
        <v>49</v>
      </c>
      <c r="AF64" s="64"/>
      <c r="AG64" s="64"/>
      <c r="AH64" s="620"/>
      <c r="AI64" s="620"/>
      <c r="AJ64" s="64"/>
      <c r="AK64" s="64"/>
      <c r="AL64" s="64"/>
      <c r="AM64" s="623"/>
      <c r="AN64" s="65" t="s">
        <v>266</v>
      </c>
      <c r="AO64" s="119" t="s">
        <v>749</v>
      </c>
      <c r="AP64" s="626"/>
      <c r="AQ64" s="626"/>
      <c r="AR64" s="629"/>
      <c r="AS64" s="626"/>
      <c r="AT64" s="626"/>
      <c r="AU64" s="626"/>
      <c r="AV64" s="626"/>
      <c r="AW64" s="4"/>
      <c r="AX64" s="4"/>
      <c r="AY64" s="4"/>
      <c r="AZ64" s="4"/>
      <c r="BA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row>
    <row r="65" spans="1:119" s="166" customFormat="1" ht="409.6">
      <c r="A65" s="61" t="s">
        <v>260</v>
      </c>
      <c r="B65" s="61" t="s">
        <v>200</v>
      </c>
      <c r="C65" s="62" t="s">
        <v>364</v>
      </c>
      <c r="D65" s="61" t="s">
        <v>214</v>
      </c>
      <c r="E65" s="61" t="s">
        <v>266</v>
      </c>
      <c r="F65" s="63">
        <v>2024130010130</v>
      </c>
      <c r="G65" s="61" t="s">
        <v>280</v>
      </c>
      <c r="H65" s="61" t="s">
        <v>303</v>
      </c>
      <c r="I65" s="61" t="s">
        <v>243</v>
      </c>
      <c r="J65" s="181">
        <v>5905</v>
      </c>
      <c r="K65" s="222">
        <v>0.4</v>
      </c>
      <c r="L65" s="65" t="s">
        <v>692</v>
      </c>
      <c r="M65" s="220" t="s">
        <v>635</v>
      </c>
      <c r="N65" s="65" t="s">
        <v>639</v>
      </c>
      <c r="O65" s="65">
        <v>6762</v>
      </c>
      <c r="P65" s="223">
        <v>6700</v>
      </c>
      <c r="Q65" s="64">
        <v>1239</v>
      </c>
      <c r="R65" s="64"/>
      <c r="S65" s="198">
        <v>45660</v>
      </c>
      <c r="T65" s="198">
        <v>46022</v>
      </c>
      <c r="U65" s="199">
        <f t="shared" si="0"/>
        <v>362</v>
      </c>
      <c r="V65" s="61">
        <v>6700</v>
      </c>
      <c r="W65" s="65" t="s">
        <v>355</v>
      </c>
      <c r="X65" s="64" t="s">
        <v>363</v>
      </c>
      <c r="Y65" s="65" t="s">
        <v>390</v>
      </c>
      <c r="Z65" s="64" t="s">
        <v>391</v>
      </c>
      <c r="AA65" s="66" t="s">
        <v>354</v>
      </c>
      <c r="AB65" s="75" t="s">
        <v>599</v>
      </c>
      <c r="AC65" s="133">
        <v>700000000</v>
      </c>
      <c r="AD65" s="64" t="s">
        <v>55</v>
      </c>
      <c r="AE65" s="64" t="s">
        <v>49</v>
      </c>
      <c r="AF65" s="64"/>
      <c r="AG65" s="64"/>
      <c r="AH65" s="620"/>
      <c r="AI65" s="620"/>
      <c r="AJ65" s="64"/>
      <c r="AK65" s="64"/>
      <c r="AL65" s="64"/>
      <c r="AM65" s="623"/>
      <c r="AN65" s="65" t="s">
        <v>266</v>
      </c>
      <c r="AO65" s="119" t="s">
        <v>749</v>
      </c>
      <c r="AP65" s="626"/>
      <c r="AQ65" s="626"/>
      <c r="AR65" s="629"/>
      <c r="AS65" s="626"/>
      <c r="AT65" s="626"/>
      <c r="AU65" s="626"/>
      <c r="AV65" s="626"/>
      <c r="AW65" s="4"/>
      <c r="AX65" s="4"/>
      <c r="AY65" s="4"/>
      <c r="AZ65" s="4"/>
      <c r="BA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row>
    <row r="66" spans="1:119" s="166" customFormat="1" ht="409.6">
      <c r="A66" s="61" t="s">
        <v>260</v>
      </c>
      <c r="B66" s="61" t="s">
        <v>200</v>
      </c>
      <c r="C66" s="62" t="s">
        <v>364</v>
      </c>
      <c r="D66" s="61" t="s">
        <v>214</v>
      </c>
      <c r="E66" s="61" t="s">
        <v>266</v>
      </c>
      <c r="F66" s="63">
        <v>2024130010130</v>
      </c>
      <c r="G66" s="61" t="s">
        <v>280</v>
      </c>
      <c r="H66" s="61" t="s">
        <v>303</v>
      </c>
      <c r="I66" s="61" t="s">
        <v>243</v>
      </c>
      <c r="J66" s="181">
        <v>5905</v>
      </c>
      <c r="K66" s="222">
        <v>0.4</v>
      </c>
      <c r="L66" s="65" t="s">
        <v>692</v>
      </c>
      <c r="M66" s="220" t="s">
        <v>635</v>
      </c>
      <c r="N66" s="65" t="s">
        <v>639</v>
      </c>
      <c r="O66" s="65">
        <v>6762</v>
      </c>
      <c r="P66" s="223">
        <v>6700</v>
      </c>
      <c r="Q66" s="64">
        <v>1239</v>
      </c>
      <c r="R66" s="64"/>
      <c r="S66" s="198">
        <v>45660</v>
      </c>
      <c r="T66" s="198">
        <v>46022</v>
      </c>
      <c r="U66" s="199">
        <f t="shared" si="0"/>
        <v>362</v>
      </c>
      <c r="V66" s="61">
        <v>6700</v>
      </c>
      <c r="W66" s="65" t="s">
        <v>355</v>
      </c>
      <c r="X66" s="64" t="s">
        <v>363</v>
      </c>
      <c r="Y66" s="65" t="s">
        <v>390</v>
      </c>
      <c r="Z66" s="64" t="s">
        <v>391</v>
      </c>
      <c r="AA66" s="66" t="s">
        <v>354</v>
      </c>
      <c r="AB66" s="75" t="s">
        <v>691</v>
      </c>
      <c r="AC66" s="133">
        <v>905700000</v>
      </c>
      <c r="AD66" s="64" t="s">
        <v>50</v>
      </c>
      <c r="AE66" s="64" t="s">
        <v>49</v>
      </c>
      <c r="AF66" s="64"/>
      <c r="AG66" s="64"/>
      <c r="AH66" s="620"/>
      <c r="AI66" s="620"/>
      <c r="AJ66" s="64"/>
      <c r="AK66" s="64"/>
      <c r="AL66" s="64"/>
      <c r="AM66" s="623"/>
      <c r="AN66" s="65" t="s">
        <v>266</v>
      </c>
      <c r="AO66" s="119" t="s">
        <v>749</v>
      </c>
      <c r="AP66" s="626"/>
      <c r="AQ66" s="626"/>
      <c r="AR66" s="629"/>
      <c r="AS66" s="626"/>
      <c r="AT66" s="626"/>
      <c r="AU66" s="626"/>
      <c r="AV66" s="626"/>
      <c r="AW66" s="4"/>
      <c r="AX66" s="4"/>
      <c r="AY66" s="4"/>
      <c r="AZ66" s="4"/>
      <c r="BA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row>
    <row r="67" spans="1:119" s="166" customFormat="1" ht="409.6">
      <c r="A67" s="61" t="s">
        <v>260</v>
      </c>
      <c r="B67" s="61" t="s">
        <v>200</v>
      </c>
      <c r="C67" s="62" t="s">
        <v>364</v>
      </c>
      <c r="D67" s="61" t="s">
        <v>214</v>
      </c>
      <c r="E67" s="61" t="s">
        <v>266</v>
      </c>
      <c r="F67" s="63">
        <v>2024130010130</v>
      </c>
      <c r="G67" s="61" t="s">
        <v>280</v>
      </c>
      <c r="H67" s="61" t="s">
        <v>303</v>
      </c>
      <c r="I67" s="61" t="s">
        <v>243</v>
      </c>
      <c r="J67" s="181">
        <v>5095</v>
      </c>
      <c r="K67" s="222">
        <v>0.4</v>
      </c>
      <c r="L67" s="75" t="s">
        <v>693</v>
      </c>
      <c r="M67" s="220" t="s">
        <v>635</v>
      </c>
      <c r="N67" s="65" t="s">
        <v>809</v>
      </c>
      <c r="O67" s="65">
        <v>6762</v>
      </c>
      <c r="P67" s="223">
        <v>6700</v>
      </c>
      <c r="Q67" s="64">
        <v>1239</v>
      </c>
      <c r="R67" s="64"/>
      <c r="S67" s="198">
        <v>45660</v>
      </c>
      <c r="T67" s="198">
        <v>46022</v>
      </c>
      <c r="U67" s="199">
        <f t="shared" si="0"/>
        <v>362</v>
      </c>
      <c r="V67" s="61">
        <v>6700</v>
      </c>
      <c r="W67" s="65" t="s">
        <v>355</v>
      </c>
      <c r="X67" s="64" t="s">
        <v>363</v>
      </c>
      <c r="Y67" s="65" t="s">
        <v>392</v>
      </c>
      <c r="Z67" s="65" t="s">
        <v>393</v>
      </c>
      <c r="AA67" s="66" t="s">
        <v>354</v>
      </c>
      <c r="AB67" s="75" t="s">
        <v>599</v>
      </c>
      <c r="AC67" s="133">
        <v>250000000</v>
      </c>
      <c r="AD67" s="64" t="s">
        <v>55</v>
      </c>
      <c r="AE67" s="64" t="s">
        <v>49</v>
      </c>
      <c r="AF67" s="64"/>
      <c r="AG67" s="64"/>
      <c r="AH67" s="620"/>
      <c r="AI67" s="620"/>
      <c r="AJ67" s="64"/>
      <c r="AK67" s="64"/>
      <c r="AL67" s="64"/>
      <c r="AM67" s="623"/>
      <c r="AN67" s="65" t="s">
        <v>266</v>
      </c>
      <c r="AO67" s="119" t="s">
        <v>749</v>
      </c>
      <c r="AP67" s="626"/>
      <c r="AQ67" s="626"/>
      <c r="AR67" s="629"/>
      <c r="AS67" s="626"/>
      <c r="AT67" s="626"/>
      <c r="AU67" s="626"/>
      <c r="AV67" s="626"/>
      <c r="AW67" s="4"/>
      <c r="AX67" s="4"/>
      <c r="AY67" s="4"/>
      <c r="AZ67" s="4"/>
      <c r="BA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row>
    <row r="68" spans="1:119" s="166" customFormat="1" ht="409.6">
      <c r="A68" s="61" t="s">
        <v>260</v>
      </c>
      <c r="B68" s="61" t="s">
        <v>200</v>
      </c>
      <c r="C68" s="62" t="s">
        <v>364</v>
      </c>
      <c r="D68" s="61" t="s">
        <v>214</v>
      </c>
      <c r="E68" s="61" t="s">
        <v>266</v>
      </c>
      <c r="F68" s="63">
        <v>2024130010130</v>
      </c>
      <c r="G68" s="61" t="s">
        <v>280</v>
      </c>
      <c r="H68" s="61" t="s">
        <v>303</v>
      </c>
      <c r="I68" s="61" t="s">
        <v>243</v>
      </c>
      <c r="J68" s="181">
        <v>5095</v>
      </c>
      <c r="K68" s="222">
        <v>0.4</v>
      </c>
      <c r="L68" s="65" t="s">
        <v>693</v>
      </c>
      <c r="M68" s="220" t="s">
        <v>635</v>
      </c>
      <c r="N68" s="65" t="s">
        <v>639</v>
      </c>
      <c r="O68" s="65">
        <v>6762</v>
      </c>
      <c r="P68" s="223">
        <v>6700</v>
      </c>
      <c r="Q68" s="64">
        <v>1239</v>
      </c>
      <c r="R68" s="64"/>
      <c r="S68" s="198">
        <v>45660</v>
      </c>
      <c r="T68" s="198">
        <v>46022</v>
      </c>
      <c r="U68" s="199">
        <f t="shared" si="0"/>
        <v>362</v>
      </c>
      <c r="V68" s="61">
        <v>6700</v>
      </c>
      <c r="W68" s="65" t="s">
        <v>355</v>
      </c>
      <c r="X68" s="64" t="s">
        <v>363</v>
      </c>
      <c r="Y68" s="65" t="s">
        <v>394</v>
      </c>
      <c r="Z68" s="74" t="s">
        <v>395</v>
      </c>
      <c r="AA68" s="66" t="s">
        <v>354</v>
      </c>
      <c r="AB68" s="75" t="s">
        <v>604</v>
      </c>
      <c r="AC68" s="133">
        <v>40000000</v>
      </c>
      <c r="AD68" s="65" t="s">
        <v>52</v>
      </c>
      <c r="AE68" s="64" t="s">
        <v>49</v>
      </c>
      <c r="AF68" s="64"/>
      <c r="AG68" s="64"/>
      <c r="AH68" s="620"/>
      <c r="AI68" s="620"/>
      <c r="AJ68" s="64"/>
      <c r="AK68" s="64"/>
      <c r="AL68" s="64"/>
      <c r="AM68" s="623"/>
      <c r="AN68" s="65" t="s">
        <v>266</v>
      </c>
      <c r="AO68" s="119" t="s">
        <v>749</v>
      </c>
      <c r="AP68" s="626"/>
      <c r="AQ68" s="626"/>
      <c r="AR68" s="629"/>
      <c r="AS68" s="626"/>
      <c r="AT68" s="626"/>
      <c r="AU68" s="626"/>
      <c r="AV68" s="626"/>
      <c r="AW68" s="4"/>
      <c r="AX68" s="4"/>
      <c r="AY68" s="4"/>
      <c r="AZ68" s="4"/>
      <c r="BA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row>
    <row r="69" spans="1:119" s="166" customFormat="1" ht="409.6">
      <c r="A69" s="61" t="s">
        <v>260</v>
      </c>
      <c r="B69" s="61" t="s">
        <v>200</v>
      </c>
      <c r="C69" s="62" t="s">
        <v>364</v>
      </c>
      <c r="D69" s="61" t="s">
        <v>215</v>
      </c>
      <c r="E69" s="61" t="s">
        <v>266</v>
      </c>
      <c r="F69" s="63">
        <v>2024130010130</v>
      </c>
      <c r="G69" s="61" t="s">
        <v>280</v>
      </c>
      <c r="H69" s="61" t="s">
        <v>288</v>
      </c>
      <c r="I69" s="65" t="s">
        <v>416</v>
      </c>
      <c r="J69" s="193">
        <v>55</v>
      </c>
      <c r="K69" s="222">
        <v>0.1</v>
      </c>
      <c r="L69" s="65" t="s">
        <v>694</v>
      </c>
      <c r="M69" s="220" t="s">
        <v>635</v>
      </c>
      <c r="N69" s="65" t="s">
        <v>696</v>
      </c>
      <c r="O69" s="65">
        <v>55</v>
      </c>
      <c r="P69" s="223">
        <v>2</v>
      </c>
      <c r="Q69" s="64">
        <v>51</v>
      </c>
      <c r="R69" s="64"/>
      <c r="S69" s="198">
        <v>45660</v>
      </c>
      <c r="T69" s="198">
        <v>46022</v>
      </c>
      <c r="U69" s="199">
        <f t="shared" si="0"/>
        <v>362</v>
      </c>
      <c r="V69" s="64" t="s">
        <v>353</v>
      </c>
      <c r="W69" s="65" t="s">
        <v>355</v>
      </c>
      <c r="X69" s="64" t="s">
        <v>363</v>
      </c>
      <c r="Y69" s="61" t="s">
        <v>417</v>
      </c>
      <c r="Z69" s="65" t="s">
        <v>418</v>
      </c>
      <c r="AA69" s="66" t="s">
        <v>354</v>
      </c>
      <c r="AB69" s="75" t="s">
        <v>599</v>
      </c>
      <c r="AC69" s="133">
        <v>150000000</v>
      </c>
      <c r="AD69" s="64" t="s">
        <v>55</v>
      </c>
      <c r="AE69" s="64" t="s">
        <v>49</v>
      </c>
      <c r="AF69" s="64"/>
      <c r="AG69" s="64"/>
      <c r="AH69" s="620"/>
      <c r="AI69" s="620"/>
      <c r="AJ69" s="64"/>
      <c r="AK69" s="64"/>
      <c r="AL69" s="64"/>
      <c r="AM69" s="623"/>
      <c r="AN69" s="65" t="s">
        <v>266</v>
      </c>
      <c r="AO69" s="119" t="s">
        <v>750</v>
      </c>
      <c r="AP69" s="626"/>
      <c r="AQ69" s="626"/>
      <c r="AR69" s="629"/>
      <c r="AS69" s="626"/>
      <c r="AT69" s="626"/>
      <c r="AU69" s="626"/>
      <c r="AV69" s="626"/>
      <c r="AW69" s="4"/>
      <c r="AX69" s="4"/>
      <c r="AY69" s="4"/>
      <c r="AZ69" s="4"/>
      <c r="BA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row>
    <row r="70" spans="1:119" s="166" customFormat="1" ht="409.6">
      <c r="A70" s="61" t="s">
        <v>260</v>
      </c>
      <c r="B70" s="61" t="s">
        <v>200</v>
      </c>
      <c r="C70" s="62" t="s">
        <v>364</v>
      </c>
      <c r="D70" s="61" t="s">
        <v>215</v>
      </c>
      <c r="E70" s="61" t="s">
        <v>266</v>
      </c>
      <c r="F70" s="63">
        <v>2024130010130</v>
      </c>
      <c r="G70" s="61" t="s">
        <v>280</v>
      </c>
      <c r="H70" s="61" t="s">
        <v>288</v>
      </c>
      <c r="I70" s="65" t="s">
        <v>416</v>
      </c>
      <c r="J70" s="193">
        <v>55</v>
      </c>
      <c r="K70" s="222">
        <v>0.1</v>
      </c>
      <c r="L70" s="61" t="s">
        <v>694</v>
      </c>
      <c r="M70" s="220" t="s">
        <v>635</v>
      </c>
      <c r="N70" s="65" t="s">
        <v>696</v>
      </c>
      <c r="O70" s="65">
        <v>55</v>
      </c>
      <c r="P70" s="223">
        <v>2</v>
      </c>
      <c r="Q70" s="64">
        <v>51</v>
      </c>
      <c r="R70" s="64"/>
      <c r="S70" s="198">
        <v>45660</v>
      </c>
      <c r="T70" s="198">
        <v>46022</v>
      </c>
      <c r="U70" s="199">
        <f t="shared" si="0"/>
        <v>362</v>
      </c>
      <c r="V70" s="64" t="s">
        <v>353</v>
      </c>
      <c r="W70" s="65" t="s">
        <v>355</v>
      </c>
      <c r="X70" s="64" t="s">
        <v>363</v>
      </c>
      <c r="Y70" s="65" t="s">
        <v>396</v>
      </c>
      <c r="Z70" s="65" t="s">
        <v>397</v>
      </c>
      <c r="AA70" s="66" t="s">
        <v>354</v>
      </c>
      <c r="AB70" s="75" t="s">
        <v>698</v>
      </c>
      <c r="AC70" s="133">
        <v>131275119</v>
      </c>
      <c r="AD70" s="65" t="s">
        <v>53</v>
      </c>
      <c r="AE70" s="64" t="s">
        <v>49</v>
      </c>
      <c r="AF70" s="64"/>
      <c r="AG70" s="64"/>
      <c r="AH70" s="620"/>
      <c r="AI70" s="620"/>
      <c r="AJ70" s="64"/>
      <c r="AK70" s="64"/>
      <c r="AL70" s="64"/>
      <c r="AM70" s="623"/>
      <c r="AN70" s="65" t="s">
        <v>266</v>
      </c>
      <c r="AO70" s="119" t="s">
        <v>750</v>
      </c>
      <c r="AP70" s="626"/>
      <c r="AQ70" s="626"/>
      <c r="AR70" s="629"/>
      <c r="AS70" s="626"/>
      <c r="AT70" s="626"/>
      <c r="AU70" s="626"/>
      <c r="AV70" s="626"/>
      <c r="AW70" s="4"/>
      <c r="AX70" s="4"/>
      <c r="AY70" s="4"/>
      <c r="AZ70" s="4"/>
      <c r="BA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row>
    <row r="71" spans="1:119" s="166" customFormat="1" ht="409.6">
      <c r="A71" s="61" t="s">
        <v>260</v>
      </c>
      <c r="B71" s="61" t="s">
        <v>200</v>
      </c>
      <c r="C71" s="62" t="s">
        <v>364</v>
      </c>
      <c r="D71" s="61" t="s">
        <v>215</v>
      </c>
      <c r="E71" s="61" t="s">
        <v>266</v>
      </c>
      <c r="F71" s="63">
        <v>2024130010130</v>
      </c>
      <c r="G71" s="61" t="s">
        <v>280</v>
      </c>
      <c r="H71" s="61" t="s">
        <v>288</v>
      </c>
      <c r="I71" s="65" t="s">
        <v>416</v>
      </c>
      <c r="J71" s="193">
        <v>55</v>
      </c>
      <c r="K71" s="222">
        <v>0.1</v>
      </c>
      <c r="L71" s="61" t="s">
        <v>695</v>
      </c>
      <c r="M71" s="220" t="s">
        <v>635</v>
      </c>
      <c r="N71" s="65" t="s">
        <v>697</v>
      </c>
      <c r="O71" s="65">
        <v>55</v>
      </c>
      <c r="P71" s="223">
        <v>2</v>
      </c>
      <c r="Q71" s="64">
        <v>51</v>
      </c>
      <c r="R71" s="64"/>
      <c r="S71" s="198">
        <v>45660</v>
      </c>
      <c r="T71" s="198">
        <v>46022</v>
      </c>
      <c r="U71" s="199">
        <f t="shared" si="0"/>
        <v>362</v>
      </c>
      <c r="V71" s="64" t="s">
        <v>353</v>
      </c>
      <c r="W71" s="65" t="s">
        <v>355</v>
      </c>
      <c r="X71" s="64" t="s">
        <v>363</v>
      </c>
      <c r="Y71" s="65" t="s">
        <v>396</v>
      </c>
      <c r="Z71" s="65" t="s">
        <v>397</v>
      </c>
      <c r="AA71" s="66" t="s">
        <v>354</v>
      </c>
      <c r="AB71" s="75" t="s">
        <v>599</v>
      </c>
      <c r="AC71" s="133">
        <v>150000000</v>
      </c>
      <c r="AD71" s="65" t="s">
        <v>55</v>
      </c>
      <c r="AE71" s="64" t="s">
        <v>49</v>
      </c>
      <c r="AF71" s="64"/>
      <c r="AG71" s="64"/>
      <c r="AH71" s="620"/>
      <c r="AI71" s="620"/>
      <c r="AJ71" s="64"/>
      <c r="AK71" s="64"/>
      <c r="AL71" s="64"/>
      <c r="AM71" s="623"/>
      <c r="AN71" s="65" t="s">
        <v>266</v>
      </c>
      <c r="AO71" s="119" t="s">
        <v>750</v>
      </c>
      <c r="AP71" s="626"/>
      <c r="AQ71" s="626"/>
      <c r="AR71" s="629"/>
      <c r="AS71" s="626"/>
      <c r="AT71" s="626"/>
      <c r="AU71" s="626"/>
      <c r="AV71" s="626"/>
      <c r="AW71" s="4"/>
      <c r="AX71" s="4"/>
      <c r="AY71" s="4"/>
      <c r="AZ71" s="4"/>
      <c r="BA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row>
    <row r="72" spans="1:119" s="166" customFormat="1" ht="409.6">
      <c r="A72" s="61" t="s">
        <v>260</v>
      </c>
      <c r="B72" s="61" t="s">
        <v>200</v>
      </c>
      <c r="C72" s="62" t="s">
        <v>364</v>
      </c>
      <c r="D72" s="61" t="s">
        <v>215</v>
      </c>
      <c r="E72" s="61" t="s">
        <v>266</v>
      </c>
      <c r="F72" s="63">
        <v>2024130010130</v>
      </c>
      <c r="G72" s="61" t="s">
        <v>280</v>
      </c>
      <c r="H72" s="61" t="s">
        <v>288</v>
      </c>
      <c r="I72" s="65" t="s">
        <v>416</v>
      </c>
      <c r="J72" s="193">
        <v>55</v>
      </c>
      <c r="K72" s="222">
        <v>0.1</v>
      </c>
      <c r="L72" s="61" t="s">
        <v>695</v>
      </c>
      <c r="M72" s="220" t="s">
        <v>635</v>
      </c>
      <c r="N72" s="65" t="s">
        <v>697</v>
      </c>
      <c r="O72" s="65">
        <v>55</v>
      </c>
      <c r="P72" s="223">
        <v>2</v>
      </c>
      <c r="Q72" s="64">
        <v>51</v>
      </c>
      <c r="R72" s="64"/>
      <c r="S72" s="198">
        <v>45660</v>
      </c>
      <c r="T72" s="198">
        <v>46022</v>
      </c>
      <c r="U72" s="199">
        <f t="shared" si="0"/>
        <v>362</v>
      </c>
      <c r="V72" s="64" t="s">
        <v>353</v>
      </c>
      <c r="W72" s="65" t="s">
        <v>355</v>
      </c>
      <c r="X72" s="64" t="s">
        <v>363</v>
      </c>
      <c r="Y72" s="65" t="s">
        <v>396</v>
      </c>
      <c r="Z72" s="65" t="s">
        <v>397</v>
      </c>
      <c r="AA72" s="66" t="s">
        <v>354</v>
      </c>
      <c r="AB72" s="75" t="s">
        <v>699</v>
      </c>
      <c r="AC72" s="133">
        <v>150000000</v>
      </c>
      <c r="AD72" s="65" t="s">
        <v>53</v>
      </c>
      <c r="AE72" s="64" t="s">
        <v>49</v>
      </c>
      <c r="AF72" s="64"/>
      <c r="AG72" s="64"/>
      <c r="AH72" s="621"/>
      <c r="AI72" s="621"/>
      <c r="AJ72" s="64"/>
      <c r="AK72" s="64"/>
      <c r="AL72" s="64"/>
      <c r="AM72" s="624"/>
      <c r="AN72" s="65" t="s">
        <v>266</v>
      </c>
      <c r="AO72" s="119" t="s">
        <v>750</v>
      </c>
      <c r="AP72" s="627"/>
      <c r="AQ72" s="627"/>
      <c r="AR72" s="630"/>
      <c r="AS72" s="627"/>
      <c r="AT72" s="627"/>
      <c r="AU72" s="627"/>
      <c r="AV72" s="627"/>
      <c r="AW72" s="4"/>
      <c r="AX72" s="4"/>
      <c r="AY72" s="4"/>
      <c r="AZ72" s="4"/>
      <c r="BA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166" customFormat="1" ht="45" customHeight="1">
      <c r="A73" s="61"/>
      <c r="B73" s="61"/>
      <c r="C73" s="62"/>
      <c r="D73" s="61"/>
      <c r="E73" s="586" t="s">
        <v>781</v>
      </c>
      <c r="F73" s="587"/>
      <c r="G73" s="587"/>
      <c r="H73" s="587"/>
      <c r="I73" s="587"/>
      <c r="J73" s="587"/>
      <c r="K73" s="587"/>
      <c r="L73" s="587"/>
      <c r="M73" s="587"/>
      <c r="N73" s="587"/>
      <c r="O73" s="587"/>
      <c r="P73" s="587"/>
      <c r="Q73" s="588"/>
      <c r="R73" s="349">
        <f>AVERAGE(R61:R72)</f>
        <v>0.18492537313432836</v>
      </c>
      <c r="S73" s="198"/>
      <c r="T73" s="198"/>
      <c r="U73" s="199"/>
      <c r="V73" s="64"/>
      <c r="W73" s="65"/>
      <c r="X73" s="64"/>
      <c r="Y73" s="65"/>
      <c r="Z73" s="65"/>
      <c r="AA73" s="66"/>
      <c r="AB73" s="75"/>
      <c r="AC73" s="133"/>
      <c r="AD73" s="65"/>
      <c r="AE73" s="64"/>
      <c r="AF73" s="64"/>
      <c r="AG73" s="64"/>
      <c r="AH73" s="302"/>
      <c r="AI73" s="302"/>
      <c r="AJ73" s="64"/>
      <c r="AK73" s="64"/>
      <c r="AL73" s="64"/>
      <c r="AM73" s="303"/>
      <c r="AN73" s="65"/>
      <c r="AO73" s="337" t="s">
        <v>778</v>
      </c>
      <c r="AP73" s="322">
        <f>SUM(AP61)</f>
        <v>8250277366.1000004</v>
      </c>
      <c r="AQ73" s="322">
        <f t="shared" ref="AQ73:AT73" si="6">SUM(AQ61)</f>
        <v>1158543000</v>
      </c>
      <c r="AR73" s="350">
        <f t="shared" si="6"/>
        <v>0.1404</v>
      </c>
      <c r="AS73" s="322">
        <f t="shared" si="6"/>
        <v>0</v>
      </c>
      <c r="AT73" s="322">
        <f t="shared" si="6"/>
        <v>0</v>
      </c>
      <c r="AU73" s="351">
        <v>0</v>
      </c>
      <c r="AV73" s="351">
        <v>0</v>
      </c>
      <c r="AW73" s="4"/>
      <c r="AX73" s="4"/>
      <c r="AY73" s="4"/>
      <c r="AZ73" s="4"/>
      <c r="BA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row>
    <row r="74" spans="1:119" s="167" customFormat="1" ht="409.6">
      <c r="A74" s="67" t="s">
        <v>260</v>
      </c>
      <c r="B74" s="67" t="s">
        <v>200</v>
      </c>
      <c r="C74" s="68" t="s">
        <v>364</v>
      </c>
      <c r="D74" s="67" t="s">
        <v>216</v>
      </c>
      <c r="E74" s="67" t="s">
        <v>267</v>
      </c>
      <c r="F74" s="69">
        <v>2024130010136</v>
      </c>
      <c r="G74" s="67" t="s">
        <v>326</v>
      </c>
      <c r="H74" s="67" t="s">
        <v>327</v>
      </c>
      <c r="I74" s="67" t="s">
        <v>245</v>
      </c>
      <c r="J74" s="182">
        <v>0</v>
      </c>
      <c r="K74" s="222">
        <v>0.15</v>
      </c>
      <c r="L74" s="135" t="s">
        <v>328</v>
      </c>
      <c r="M74" s="70" t="s">
        <v>635</v>
      </c>
      <c r="N74" s="70" t="s">
        <v>810</v>
      </c>
      <c r="O74" s="70" t="s">
        <v>502</v>
      </c>
      <c r="P74" s="223">
        <v>2</v>
      </c>
      <c r="Q74" s="71">
        <v>0</v>
      </c>
      <c r="R74" s="352">
        <v>0</v>
      </c>
      <c r="S74" s="198">
        <v>45660</v>
      </c>
      <c r="T74" s="198">
        <v>46022</v>
      </c>
      <c r="U74" s="199">
        <f t="shared" si="0"/>
        <v>362</v>
      </c>
      <c r="V74" s="71" t="s">
        <v>353</v>
      </c>
      <c r="W74" s="70" t="s">
        <v>355</v>
      </c>
      <c r="X74" s="71" t="s">
        <v>363</v>
      </c>
      <c r="Y74" s="72" t="s">
        <v>398</v>
      </c>
      <c r="Z74" s="194" t="s">
        <v>399</v>
      </c>
      <c r="AA74" s="73" t="s">
        <v>354</v>
      </c>
      <c r="AB74" s="135" t="s">
        <v>599</v>
      </c>
      <c r="AC74" s="136">
        <v>31000000</v>
      </c>
      <c r="AD74" s="71" t="s">
        <v>55</v>
      </c>
      <c r="AE74" s="71" t="s">
        <v>49</v>
      </c>
      <c r="AF74" s="71"/>
      <c r="AG74" s="71"/>
      <c r="AH74" s="639">
        <v>565956339</v>
      </c>
      <c r="AI74" s="639"/>
      <c r="AJ74" s="71"/>
      <c r="AK74" s="71"/>
      <c r="AL74" s="71"/>
      <c r="AM74" s="642" t="s">
        <v>652</v>
      </c>
      <c r="AN74" s="70" t="s">
        <v>267</v>
      </c>
      <c r="AO74" s="120" t="s">
        <v>751</v>
      </c>
      <c r="AP74" s="634">
        <v>565956339</v>
      </c>
      <c r="AQ74" s="634">
        <v>60165000</v>
      </c>
      <c r="AR74" s="631">
        <v>0.10630000000000001</v>
      </c>
      <c r="AS74" s="634">
        <v>0</v>
      </c>
      <c r="AT74" s="634">
        <v>0</v>
      </c>
      <c r="AU74" s="637">
        <v>0</v>
      </c>
      <c r="AV74" s="637">
        <v>0</v>
      </c>
      <c r="AW74" s="4"/>
      <c r="AX74" s="4"/>
      <c r="AY74" s="4"/>
      <c r="AZ74" s="4"/>
      <c r="BA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row>
    <row r="75" spans="1:119" s="167" customFormat="1" ht="69">
      <c r="A75" s="67" t="s">
        <v>260</v>
      </c>
      <c r="B75" s="67" t="s">
        <v>200</v>
      </c>
      <c r="C75" s="68" t="s">
        <v>364</v>
      </c>
      <c r="D75" s="67" t="s">
        <v>216</v>
      </c>
      <c r="E75" s="67" t="s">
        <v>267</v>
      </c>
      <c r="F75" s="69">
        <v>2024130010136</v>
      </c>
      <c r="G75" s="67" t="s">
        <v>326</v>
      </c>
      <c r="H75" s="67" t="s">
        <v>327</v>
      </c>
      <c r="I75" s="67" t="s">
        <v>245</v>
      </c>
      <c r="J75" s="182">
        <v>0</v>
      </c>
      <c r="K75" s="222">
        <v>0.15</v>
      </c>
      <c r="L75" s="70" t="s">
        <v>329</v>
      </c>
      <c r="M75" s="70"/>
      <c r="N75" s="70" t="s">
        <v>811</v>
      </c>
      <c r="O75" s="70">
        <v>140</v>
      </c>
      <c r="P75" s="223">
        <v>10</v>
      </c>
      <c r="Q75" s="71">
        <v>0</v>
      </c>
      <c r="R75" s="352">
        <v>0</v>
      </c>
      <c r="S75" s="198">
        <v>45660</v>
      </c>
      <c r="T75" s="198">
        <v>46022</v>
      </c>
      <c r="U75" s="199">
        <f t="shared" ref="U75:U138" si="7">+T75-S75</f>
        <v>362</v>
      </c>
      <c r="V75" s="71" t="s">
        <v>353</v>
      </c>
      <c r="W75" s="70" t="s">
        <v>355</v>
      </c>
      <c r="X75" s="71" t="s">
        <v>363</v>
      </c>
      <c r="Y75" s="70" t="s">
        <v>388</v>
      </c>
      <c r="Z75" s="70" t="s">
        <v>389</v>
      </c>
      <c r="AA75" s="73" t="s">
        <v>354</v>
      </c>
      <c r="AB75" s="135" t="s">
        <v>599</v>
      </c>
      <c r="AC75" s="136">
        <v>31000000</v>
      </c>
      <c r="AD75" s="71" t="s">
        <v>55</v>
      </c>
      <c r="AE75" s="71" t="s">
        <v>49</v>
      </c>
      <c r="AF75" s="71"/>
      <c r="AG75" s="71"/>
      <c r="AH75" s="640"/>
      <c r="AI75" s="640"/>
      <c r="AJ75" s="71"/>
      <c r="AK75" s="71"/>
      <c r="AL75" s="71"/>
      <c r="AM75" s="643"/>
      <c r="AN75" s="70" t="s">
        <v>267</v>
      </c>
      <c r="AO75" s="120" t="s">
        <v>751</v>
      </c>
      <c r="AP75" s="635"/>
      <c r="AQ75" s="635"/>
      <c r="AR75" s="632"/>
      <c r="AS75" s="635"/>
      <c r="AT75" s="635"/>
      <c r="AU75" s="635"/>
      <c r="AV75" s="635"/>
      <c r="AW75" s="4"/>
      <c r="AX75" s="4"/>
      <c r="AY75" s="4"/>
      <c r="AZ75" s="4"/>
      <c r="BA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row>
    <row r="76" spans="1:119" s="167" customFormat="1" ht="69">
      <c r="A76" s="67" t="s">
        <v>260</v>
      </c>
      <c r="B76" s="67" t="s">
        <v>200</v>
      </c>
      <c r="C76" s="68" t="s">
        <v>364</v>
      </c>
      <c r="D76" s="67" t="s">
        <v>216</v>
      </c>
      <c r="E76" s="67" t="s">
        <v>267</v>
      </c>
      <c r="F76" s="69">
        <v>2024130010136</v>
      </c>
      <c r="G76" s="67" t="s">
        <v>326</v>
      </c>
      <c r="H76" s="67" t="s">
        <v>327</v>
      </c>
      <c r="I76" s="67" t="s">
        <v>245</v>
      </c>
      <c r="J76" s="182">
        <v>0</v>
      </c>
      <c r="K76" s="222">
        <v>0.15</v>
      </c>
      <c r="L76" s="70" t="s">
        <v>329</v>
      </c>
      <c r="M76" s="70"/>
      <c r="N76" s="70" t="s">
        <v>811</v>
      </c>
      <c r="O76" s="70">
        <v>140</v>
      </c>
      <c r="P76" s="223">
        <v>10</v>
      </c>
      <c r="Q76" s="71">
        <v>0</v>
      </c>
      <c r="R76" s="352">
        <v>0</v>
      </c>
      <c r="S76" s="198">
        <v>45660</v>
      </c>
      <c r="T76" s="198">
        <v>46022</v>
      </c>
      <c r="U76" s="199">
        <f t="shared" si="7"/>
        <v>362</v>
      </c>
      <c r="V76" s="71" t="s">
        <v>353</v>
      </c>
      <c r="W76" s="70" t="s">
        <v>355</v>
      </c>
      <c r="X76" s="71" t="s">
        <v>363</v>
      </c>
      <c r="Y76" s="70" t="s">
        <v>388</v>
      </c>
      <c r="Z76" s="70" t="s">
        <v>389</v>
      </c>
      <c r="AA76" s="73" t="s">
        <v>354</v>
      </c>
      <c r="AB76" s="135" t="s">
        <v>688</v>
      </c>
      <c r="AC76" s="136">
        <v>5000000</v>
      </c>
      <c r="AD76" s="70" t="s">
        <v>56</v>
      </c>
      <c r="AE76" s="71" t="s">
        <v>49</v>
      </c>
      <c r="AF76" s="71"/>
      <c r="AG76" s="71"/>
      <c r="AH76" s="640"/>
      <c r="AI76" s="640"/>
      <c r="AJ76" s="71"/>
      <c r="AK76" s="71"/>
      <c r="AL76" s="71"/>
      <c r="AM76" s="643"/>
      <c r="AN76" s="70"/>
      <c r="AO76" s="120" t="s">
        <v>751</v>
      </c>
      <c r="AP76" s="635"/>
      <c r="AQ76" s="635"/>
      <c r="AR76" s="632"/>
      <c r="AS76" s="635"/>
      <c r="AT76" s="635"/>
      <c r="AU76" s="635"/>
      <c r="AV76" s="635"/>
      <c r="AW76" s="4"/>
      <c r="AX76" s="4"/>
      <c r="AY76" s="4"/>
      <c r="AZ76" s="4"/>
      <c r="BA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row>
    <row r="77" spans="1:119" s="167" customFormat="1" ht="69">
      <c r="A77" s="67" t="s">
        <v>260</v>
      </c>
      <c r="B77" s="67" t="s">
        <v>200</v>
      </c>
      <c r="C77" s="68" t="s">
        <v>364</v>
      </c>
      <c r="D77" s="67" t="s">
        <v>337</v>
      </c>
      <c r="E77" s="67" t="s">
        <v>267</v>
      </c>
      <c r="F77" s="69">
        <v>2024130010136</v>
      </c>
      <c r="G77" s="67" t="s">
        <v>326</v>
      </c>
      <c r="H77" s="112" t="s">
        <v>297</v>
      </c>
      <c r="I77" s="67" t="s">
        <v>414</v>
      </c>
      <c r="J77" s="182">
        <v>7166</v>
      </c>
      <c r="K77" s="222">
        <v>0.25</v>
      </c>
      <c r="L77" s="67" t="s">
        <v>298</v>
      </c>
      <c r="M77" s="70"/>
      <c r="N77" s="70" t="s">
        <v>812</v>
      </c>
      <c r="O77" s="70">
        <v>7166</v>
      </c>
      <c r="P77" s="223">
        <v>7000</v>
      </c>
      <c r="Q77" s="71">
        <v>429</v>
      </c>
      <c r="R77" s="353">
        <f>+Q77/P77</f>
        <v>6.1285714285714284E-2</v>
      </c>
      <c r="S77" s="198">
        <v>45660</v>
      </c>
      <c r="T77" s="198">
        <v>46022</v>
      </c>
      <c r="U77" s="199">
        <f t="shared" si="7"/>
        <v>362</v>
      </c>
      <c r="V77" s="67">
        <v>7000</v>
      </c>
      <c r="W77" s="70" t="s">
        <v>355</v>
      </c>
      <c r="X77" s="71" t="s">
        <v>363</v>
      </c>
      <c r="Y77" s="72" t="s">
        <v>400</v>
      </c>
      <c r="Z77" s="71" t="s">
        <v>401</v>
      </c>
      <c r="AA77" s="73" t="s">
        <v>354</v>
      </c>
      <c r="AB77" s="135" t="s">
        <v>599</v>
      </c>
      <c r="AC77" s="136">
        <v>62000000</v>
      </c>
      <c r="AD77" s="71" t="s">
        <v>55</v>
      </c>
      <c r="AE77" s="71" t="s">
        <v>49</v>
      </c>
      <c r="AF77" s="71"/>
      <c r="AG77" s="71"/>
      <c r="AH77" s="640"/>
      <c r="AI77" s="640"/>
      <c r="AJ77" s="71"/>
      <c r="AK77" s="71"/>
      <c r="AL77" s="71"/>
      <c r="AM77" s="643"/>
      <c r="AN77" s="70" t="s">
        <v>267</v>
      </c>
      <c r="AO77" s="120" t="s">
        <v>767</v>
      </c>
      <c r="AP77" s="635"/>
      <c r="AQ77" s="635"/>
      <c r="AR77" s="632"/>
      <c r="AS77" s="635"/>
      <c r="AT77" s="635"/>
      <c r="AU77" s="635"/>
      <c r="AV77" s="635"/>
      <c r="AW77" s="4"/>
      <c r="AX77" s="4"/>
      <c r="AY77" s="4"/>
      <c r="AZ77" s="4"/>
      <c r="BA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row>
    <row r="78" spans="1:119" s="167" customFormat="1" ht="409.6">
      <c r="A78" s="67" t="s">
        <v>260</v>
      </c>
      <c r="B78" s="67" t="s">
        <v>200</v>
      </c>
      <c r="C78" s="68" t="s">
        <v>364</v>
      </c>
      <c r="D78" s="67" t="s">
        <v>337</v>
      </c>
      <c r="E78" s="67" t="s">
        <v>267</v>
      </c>
      <c r="F78" s="69">
        <v>2024130010136</v>
      </c>
      <c r="G78" s="67" t="s">
        <v>326</v>
      </c>
      <c r="H78" s="70" t="s">
        <v>297</v>
      </c>
      <c r="I78" s="67" t="s">
        <v>414</v>
      </c>
      <c r="J78" s="182">
        <v>7166</v>
      </c>
      <c r="K78" s="222">
        <v>0.25</v>
      </c>
      <c r="L78" s="67" t="s">
        <v>301</v>
      </c>
      <c r="M78" s="70" t="s">
        <v>635</v>
      </c>
      <c r="N78" s="70" t="s">
        <v>813</v>
      </c>
      <c r="O78" s="70">
        <v>7166</v>
      </c>
      <c r="P78" s="223">
        <v>7000</v>
      </c>
      <c r="Q78" s="71">
        <v>429</v>
      </c>
      <c r="R78" s="353">
        <f>+Q78/P78</f>
        <v>6.1285714285714284E-2</v>
      </c>
      <c r="S78" s="198">
        <v>45660</v>
      </c>
      <c r="T78" s="198">
        <v>46022</v>
      </c>
      <c r="U78" s="199">
        <f t="shared" si="7"/>
        <v>362</v>
      </c>
      <c r="V78" s="67">
        <v>7000</v>
      </c>
      <c r="W78" s="70" t="s">
        <v>355</v>
      </c>
      <c r="X78" s="71" t="s">
        <v>363</v>
      </c>
      <c r="Y78" s="70" t="s">
        <v>402</v>
      </c>
      <c r="Z78" s="71" t="s">
        <v>403</v>
      </c>
      <c r="AA78" s="73" t="s">
        <v>354</v>
      </c>
      <c r="AB78" s="135" t="s">
        <v>599</v>
      </c>
      <c r="AC78" s="136">
        <v>63000000</v>
      </c>
      <c r="AD78" s="71" t="s">
        <v>55</v>
      </c>
      <c r="AE78" s="71" t="s">
        <v>49</v>
      </c>
      <c r="AF78" s="71"/>
      <c r="AG78" s="71"/>
      <c r="AH78" s="640"/>
      <c r="AI78" s="640"/>
      <c r="AJ78" s="71"/>
      <c r="AK78" s="71"/>
      <c r="AL78" s="71"/>
      <c r="AM78" s="643"/>
      <c r="AN78" s="70" t="s">
        <v>267</v>
      </c>
      <c r="AO78" s="120" t="s">
        <v>767</v>
      </c>
      <c r="AP78" s="635"/>
      <c r="AQ78" s="635"/>
      <c r="AR78" s="632"/>
      <c r="AS78" s="635"/>
      <c r="AT78" s="635"/>
      <c r="AU78" s="635"/>
      <c r="AV78" s="635"/>
      <c r="AW78" s="4"/>
      <c r="AX78" s="4"/>
      <c r="AY78" s="4"/>
      <c r="AZ78" s="4"/>
      <c r="BA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row>
    <row r="79" spans="1:119" s="167" customFormat="1" ht="409.6">
      <c r="A79" s="67" t="s">
        <v>260</v>
      </c>
      <c r="B79" s="67" t="s">
        <v>200</v>
      </c>
      <c r="C79" s="68" t="s">
        <v>364</v>
      </c>
      <c r="D79" s="67" t="s">
        <v>337</v>
      </c>
      <c r="E79" s="67" t="s">
        <v>267</v>
      </c>
      <c r="F79" s="69">
        <v>2024130010136</v>
      </c>
      <c r="G79" s="67" t="s">
        <v>326</v>
      </c>
      <c r="H79" s="70" t="s">
        <v>297</v>
      </c>
      <c r="I79" s="67" t="s">
        <v>414</v>
      </c>
      <c r="J79" s="182">
        <v>7166</v>
      </c>
      <c r="K79" s="222">
        <v>0.25</v>
      </c>
      <c r="L79" s="67" t="s">
        <v>301</v>
      </c>
      <c r="M79" s="70" t="s">
        <v>635</v>
      </c>
      <c r="N79" s="70" t="s">
        <v>813</v>
      </c>
      <c r="O79" s="70">
        <v>7166</v>
      </c>
      <c r="P79" s="223">
        <v>7000</v>
      </c>
      <c r="Q79" s="71">
        <v>429</v>
      </c>
      <c r="R79" s="353">
        <f t="shared" ref="R79:R84" si="8">+Q79/P79</f>
        <v>6.1285714285714284E-2</v>
      </c>
      <c r="S79" s="198">
        <v>45660</v>
      </c>
      <c r="T79" s="198">
        <v>46022</v>
      </c>
      <c r="U79" s="199">
        <f t="shared" si="7"/>
        <v>362</v>
      </c>
      <c r="V79" s="67">
        <v>7000</v>
      </c>
      <c r="W79" s="70" t="s">
        <v>355</v>
      </c>
      <c r="X79" s="71" t="s">
        <v>363</v>
      </c>
      <c r="Y79" s="70" t="s">
        <v>402</v>
      </c>
      <c r="Z79" s="71" t="s">
        <v>403</v>
      </c>
      <c r="AA79" s="73" t="s">
        <v>354</v>
      </c>
      <c r="AB79" s="135" t="s">
        <v>689</v>
      </c>
      <c r="AC79" s="136">
        <v>204956339</v>
      </c>
      <c r="AD79" s="70" t="s">
        <v>53</v>
      </c>
      <c r="AE79" s="135" t="s">
        <v>682</v>
      </c>
      <c r="AF79" s="71"/>
      <c r="AG79" s="71"/>
      <c r="AH79" s="640"/>
      <c r="AI79" s="640"/>
      <c r="AJ79" s="71"/>
      <c r="AK79" s="71"/>
      <c r="AL79" s="71"/>
      <c r="AM79" s="643"/>
      <c r="AN79" s="70" t="s">
        <v>267</v>
      </c>
      <c r="AO79" s="120" t="s">
        <v>767</v>
      </c>
      <c r="AP79" s="635"/>
      <c r="AQ79" s="635"/>
      <c r="AR79" s="632"/>
      <c r="AS79" s="635"/>
      <c r="AT79" s="635"/>
      <c r="AU79" s="635"/>
      <c r="AV79" s="635"/>
      <c r="AW79" s="4"/>
      <c r="AX79" s="4"/>
      <c r="AY79" s="4"/>
      <c r="AZ79" s="4"/>
      <c r="BA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row>
    <row r="80" spans="1:119" s="167" customFormat="1" ht="409.6">
      <c r="A80" s="67" t="s">
        <v>260</v>
      </c>
      <c r="B80" s="67" t="s">
        <v>200</v>
      </c>
      <c r="C80" s="68" t="s">
        <v>364</v>
      </c>
      <c r="D80" s="67" t="s">
        <v>337</v>
      </c>
      <c r="E80" s="67" t="s">
        <v>267</v>
      </c>
      <c r="F80" s="69">
        <v>2024130010136</v>
      </c>
      <c r="G80" s="67" t="s">
        <v>326</v>
      </c>
      <c r="H80" s="70" t="s">
        <v>297</v>
      </c>
      <c r="I80" s="67" t="s">
        <v>414</v>
      </c>
      <c r="J80" s="182">
        <v>7166</v>
      </c>
      <c r="K80" s="222">
        <v>0.25</v>
      </c>
      <c r="L80" s="67" t="s">
        <v>301</v>
      </c>
      <c r="M80" s="70" t="s">
        <v>635</v>
      </c>
      <c r="N80" s="70" t="s">
        <v>813</v>
      </c>
      <c r="O80" s="70">
        <v>7166</v>
      </c>
      <c r="P80" s="223">
        <v>7000</v>
      </c>
      <c r="Q80" s="71">
        <v>429</v>
      </c>
      <c r="R80" s="353">
        <f t="shared" si="8"/>
        <v>6.1285714285714284E-2</v>
      </c>
      <c r="S80" s="198">
        <v>45660</v>
      </c>
      <c r="T80" s="198">
        <v>46022</v>
      </c>
      <c r="U80" s="199">
        <f t="shared" si="7"/>
        <v>362</v>
      </c>
      <c r="V80" s="67">
        <v>7000</v>
      </c>
      <c r="W80" s="70" t="s">
        <v>355</v>
      </c>
      <c r="X80" s="71" t="s">
        <v>363</v>
      </c>
      <c r="Y80" s="70" t="s">
        <v>402</v>
      </c>
      <c r="Z80" s="71" t="s">
        <v>403</v>
      </c>
      <c r="AA80" s="73" t="s">
        <v>354</v>
      </c>
      <c r="AB80" s="135" t="s">
        <v>673</v>
      </c>
      <c r="AC80" s="136">
        <v>51000000</v>
      </c>
      <c r="AD80" s="70" t="s">
        <v>52</v>
      </c>
      <c r="AE80" s="71" t="s">
        <v>49</v>
      </c>
      <c r="AF80" s="71"/>
      <c r="AG80" s="71"/>
      <c r="AH80" s="640"/>
      <c r="AI80" s="640"/>
      <c r="AJ80" s="71"/>
      <c r="AK80" s="71"/>
      <c r="AL80" s="71"/>
      <c r="AM80" s="643"/>
      <c r="AN80" s="70" t="s">
        <v>267</v>
      </c>
      <c r="AO80" s="120" t="s">
        <v>767</v>
      </c>
      <c r="AP80" s="635"/>
      <c r="AQ80" s="635"/>
      <c r="AR80" s="632"/>
      <c r="AS80" s="635"/>
      <c r="AT80" s="635"/>
      <c r="AU80" s="635"/>
      <c r="AV80" s="635"/>
      <c r="AW80" s="4"/>
      <c r="AX80" s="4"/>
      <c r="AY80" s="4"/>
      <c r="AZ80" s="4"/>
      <c r="BA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row>
    <row r="81" spans="1:119" s="167" customFormat="1" ht="409.6">
      <c r="A81" s="67" t="s">
        <v>260</v>
      </c>
      <c r="B81" s="67" t="s">
        <v>200</v>
      </c>
      <c r="C81" s="68" t="s">
        <v>364</v>
      </c>
      <c r="D81" s="67" t="s">
        <v>337</v>
      </c>
      <c r="E81" s="67" t="s">
        <v>267</v>
      </c>
      <c r="F81" s="69">
        <v>2024130010136</v>
      </c>
      <c r="G81" s="67" t="s">
        <v>326</v>
      </c>
      <c r="H81" s="70" t="s">
        <v>297</v>
      </c>
      <c r="I81" s="67" t="s">
        <v>414</v>
      </c>
      <c r="J81" s="182">
        <v>7166</v>
      </c>
      <c r="K81" s="222">
        <v>0.25</v>
      </c>
      <c r="L81" s="67" t="s">
        <v>301</v>
      </c>
      <c r="M81" s="70" t="s">
        <v>635</v>
      </c>
      <c r="N81" s="70" t="s">
        <v>813</v>
      </c>
      <c r="O81" s="70">
        <v>7166</v>
      </c>
      <c r="P81" s="223">
        <v>7000</v>
      </c>
      <c r="Q81" s="71">
        <v>429</v>
      </c>
      <c r="R81" s="353">
        <f t="shared" si="8"/>
        <v>6.1285714285714284E-2</v>
      </c>
      <c r="S81" s="198">
        <v>45660</v>
      </c>
      <c r="T81" s="198">
        <v>46022</v>
      </c>
      <c r="U81" s="199">
        <f t="shared" si="7"/>
        <v>362</v>
      </c>
      <c r="V81" s="67">
        <v>7000</v>
      </c>
      <c r="W81" s="70" t="s">
        <v>355</v>
      </c>
      <c r="X81" s="71" t="s">
        <v>363</v>
      </c>
      <c r="Y81" s="70" t="s">
        <v>402</v>
      </c>
      <c r="Z81" s="71" t="s">
        <v>403</v>
      </c>
      <c r="AA81" s="73" t="s">
        <v>354</v>
      </c>
      <c r="AB81" s="135" t="s">
        <v>605</v>
      </c>
      <c r="AC81" s="136">
        <v>25000000</v>
      </c>
      <c r="AD81" s="70" t="s">
        <v>56</v>
      </c>
      <c r="AE81" s="71" t="s">
        <v>49</v>
      </c>
      <c r="AF81" s="71"/>
      <c r="AG81" s="71"/>
      <c r="AH81" s="640"/>
      <c r="AI81" s="640"/>
      <c r="AJ81" s="71"/>
      <c r="AK81" s="71"/>
      <c r="AL81" s="71"/>
      <c r="AM81" s="643"/>
      <c r="AN81" s="70" t="s">
        <v>267</v>
      </c>
      <c r="AO81" s="120" t="s">
        <v>767</v>
      </c>
      <c r="AP81" s="635"/>
      <c r="AQ81" s="635"/>
      <c r="AR81" s="632"/>
      <c r="AS81" s="635"/>
      <c r="AT81" s="635"/>
      <c r="AU81" s="635"/>
      <c r="AV81" s="635"/>
      <c r="AW81" s="4"/>
      <c r="AX81" s="4"/>
      <c r="AY81" s="4"/>
      <c r="AZ81" s="4"/>
      <c r="BA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row>
    <row r="82" spans="1:119" s="167" customFormat="1" ht="69">
      <c r="A82" s="67" t="s">
        <v>260</v>
      </c>
      <c r="B82" s="67" t="s">
        <v>200</v>
      </c>
      <c r="C82" s="68" t="s">
        <v>364</v>
      </c>
      <c r="D82" s="67" t="s">
        <v>337</v>
      </c>
      <c r="E82" s="67" t="s">
        <v>267</v>
      </c>
      <c r="F82" s="69">
        <v>2024130010136</v>
      </c>
      <c r="G82" s="67" t="s">
        <v>326</v>
      </c>
      <c r="H82" s="70" t="s">
        <v>297</v>
      </c>
      <c r="I82" s="67" t="s">
        <v>414</v>
      </c>
      <c r="J82" s="182">
        <v>7166</v>
      </c>
      <c r="K82" s="222">
        <v>0.25</v>
      </c>
      <c r="L82" s="67" t="s">
        <v>302</v>
      </c>
      <c r="M82" s="71"/>
      <c r="N82" s="70" t="s">
        <v>814</v>
      </c>
      <c r="O82" s="70">
        <v>7166</v>
      </c>
      <c r="P82" s="223">
        <v>7000</v>
      </c>
      <c r="Q82" s="71">
        <v>429</v>
      </c>
      <c r="R82" s="353">
        <f t="shared" si="8"/>
        <v>6.1285714285714284E-2</v>
      </c>
      <c r="S82" s="198">
        <v>45660</v>
      </c>
      <c r="T82" s="198">
        <v>46022</v>
      </c>
      <c r="U82" s="199">
        <f t="shared" si="7"/>
        <v>362</v>
      </c>
      <c r="V82" s="67">
        <v>7000</v>
      </c>
      <c r="W82" s="70" t="s">
        <v>355</v>
      </c>
      <c r="X82" s="71" t="s">
        <v>363</v>
      </c>
      <c r="Y82" s="70" t="s">
        <v>404</v>
      </c>
      <c r="Z82" s="70" t="s">
        <v>405</v>
      </c>
      <c r="AA82" s="73" t="s">
        <v>354</v>
      </c>
      <c r="AB82" s="135" t="s">
        <v>599</v>
      </c>
      <c r="AC82" s="136">
        <v>31000000</v>
      </c>
      <c r="AD82" s="71" t="s">
        <v>55</v>
      </c>
      <c r="AE82" s="71" t="s">
        <v>49</v>
      </c>
      <c r="AF82" s="71"/>
      <c r="AG82" s="71"/>
      <c r="AH82" s="640"/>
      <c r="AI82" s="640"/>
      <c r="AJ82" s="71"/>
      <c r="AK82" s="71"/>
      <c r="AL82" s="71"/>
      <c r="AM82" s="643"/>
      <c r="AN82" s="70" t="s">
        <v>267</v>
      </c>
      <c r="AO82" s="120" t="s">
        <v>767</v>
      </c>
      <c r="AP82" s="635"/>
      <c r="AQ82" s="635"/>
      <c r="AR82" s="632"/>
      <c r="AS82" s="635"/>
      <c r="AT82" s="635"/>
      <c r="AU82" s="635"/>
      <c r="AV82" s="635"/>
      <c r="AW82" s="4"/>
      <c r="AX82" s="4"/>
      <c r="AY82" s="4"/>
      <c r="AZ82" s="4"/>
      <c r="BA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row>
    <row r="83" spans="1:119" s="167" customFormat="1" ht="82.8">
      <c r="A83" s="67" t="s">
        <v>260</v>
      </c>
      <c r="B83" s="67" t="s">
        <v>200</v>
      </c>
      <c r="C83" s="68" t="s">
        <v>364</v>
      </c>
      <c r="D83" s="67" t="s">
        <v>337</v>
      </c>
      <c r="E83" s="67" t="s">
        <v>267</v>
      </c>
      <c r="F83" s="69">
        <v>2024130010136</v>
      </c>
      <c r="G83" s="67" t="s">
        <v>326</v>
      </c>
      <c r="H83" s="70" t="s">
        <v>297</v>
      </c>
      <c r="I83" s="72" t="s">
        <v>415</v>
      </c>
      <c r="J83" s="182">
        <v>137</v>
      </c>
      <c r="K83" s="222">
        <v>0.25</v>
      </c>
      <c r="L83" s="67" t="s">
        <v>300</v>
      </c>
      <c r="M83" s="70"/>
      <c r="N83" s="70" t="s">
        <v>815</v>
      </c>
      <c r="O83" s="70">
        <v>7166</v>
      </c>
      <c r="P83" s="223">
        <v>7000</v>
      </c>
      <c r="Q83" s="71">
        <v>429</v>
      </c>
      <c r="R83" s="353">
        <f t="shared" si="8"/>
        <v>6.1285714285714284E-2</v>
      </c>
      <c r="S83" s="198">
        <v>45660</v>
      </c>
      <c r="T83" s="198">
        <v>46022</v>
      </c>
      <c r="U83" s="199">
        <f t="shared" si="7"/>
        <v>362</v>
      </c>
      <c r="V83" s="67">
        <v>7000</v>
      </c>
      <c r="W83" s="70" t="s">
        <v>355</v>
      </c>
      <c r="X83" s="71" t="s">
        <v>363</v>
      </c>
      <c r="Y83" s="70" t="s">
        <v>406</v>
      </c>
      <c r="Z83" s="70" t="s">
        <v>407</v>
      </c>
      <c r="AA83" s="73" t="s">
        <v>354</v>
      </c>
      <c r="AB83" s="135" t="s">
        <v>599</v>
      </c>
      <c r="AC83" s="136">
        <v>31000000</v>
      </c>
      <c r="AD83" s="71" t="s">
        <v>55</v>
      </c>
      <c r="AE83" s="71" t="s">
        <v>49</v>
      </c>
      <c r="AF83" s="71"/>
      <c r="AG83" s="71"/>
      <c r="AH83" s="640"/>
      <c r="AI83" s="640"/>
      <c r="AJ83" s="71"/>
      <c r="AK83" s="71"/>
      <c r="AL83" s="71"/>
      <c r="AM83" s="643"/>
      <c r="AN83" s="70" t="s">
        <v>267</v>
      </c>
      <c r="AO83" s="120" t="s">
        <v>767</v>
      </c>
      <c r="AP83" s="635"/>
      <c r="AQ83" s="635"/>
      <c r="AR83" s="632"/>
      <c r="AS83" s="635"/>
      <c r="AT83" s="635"/>
      <c r="AU83" s="635"/>
      <c r="AV83" s="635"/>
      <c r="AW83" s="4"/>
      <c r="AX83" s="4"/>
      <c r="AY83" s="4"/>
      <c r="AZ83" s="4"/>
      <c r="BA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row>
    <row r="84" spans="1:119" s="167" customFormat="1" ht="69">
      <c r="A84" s="67" t="s">
        <v>260</v>
      </c>
      <c r="B84" s="67" t="s">
        <v>200</v>
      </c>
      <c r="C84" s="68" t="s">
        <v>364</v>
      </c>
      <c r="D84" s="67" t="s">
        <v>218</v>
      </c>
      <c r="E84" s="67" t="s">
        <v>267</v>
      </c>
      <c r="F84" s="69">
        <v>2024130010136</v>
      </c>
      <c r="G84" s="67" t="s">
        <v>326</v>
      </c>
      <c r="H84" s="70" t="s">
        <v>297</v>
      </c>
      <c r="I84" s="72" t="s">
        <v>415</v>
      </c>
      <c r="J84" s="182">
        <v>137</v>
      </c>
      <c r="K84" s="222">
        <v>0.1</v>
      </c>
      <c r="L84" s="67" t="s">
        <v>299</v>
      </c>
      <c r="M84" s="70"/>
      <c r="N84" s="70" t="s">
        <v>666</v>
      </c>
      <c r="O84" s="70">
        <v>20</v>
      </c>
      <c r="P84" s="223">
        <v>7000</v>
      </c>
      <c r="Q84" s="71">
        <v>0</v>
      </c>
      <c r="R84" s="353">
        <f t="shared" si="8"/>
        <v>0</v>
      </c>
      <c r="S84" s="198">
        <v>45660</v>
      </c>
      <c r="T84" s="198">
        <v>46022</v>
      </c>
      <c r="U84" s="199">
        <f t="shared" si="7"/>
        <v>362</v>
      </c>
      <c r="V84" s="71" t="s">
        <v>353</v>
      </c>
      <c r="W84" s="70" t="s">
        <v>355</v>
      </c>
      <c r="X84" s="71" t="s">
        <v>363</v>
      </c>
      <c r="Y84" s="70" t="s">
        <v>386</v>
      </c>
      <c r="Z84" s="70" t="s">
        <v>387</v>
      </c>
      <c r="AA84" s="73" t="s">
        <v>354</v>
      </c>
      <c r="AB84" s="135" t="s">
        <v>599</v>
      </c>
      <c r="AC84" s="136">
        <v>31000000</v>
      </c>
      <c r="AD84" s="71" t="s">
        <v>55</v>
      </c>
      <c r="AE84" s="71" t="s">
        <v>49</v>
      </c>
      <c r="AF84" s="71"/>
      <c r="AG84" s="71"/>
      <c r="AH84" s="641"/>
      <c r="AI84" s="641"/>
      <c r="AJ84" s="71"/>
      <c r="AK84" s="71"/>
      <c r="AL84" s="71"/>
      <c r="AM84" s="644"/>
      <c r="AN84" s="70" t="s">
        <v>267</v>
      </c>
      <c r="AO84" s="120" t="s">
        <v>767</v>
      </c>
      <c r="AP84" s="636"/>
      <c r="AQ84" s="636"/>
      <c r="AR84" s="633"/>
      <c r="AS84" s="636"/>
      <c r="AT84" s="636"/>
      <c r="AU84" s="636"/>
      <c r="AV84" s="636"/>
      <c r="AW84" s="4"/>
      <c r="AX84" s="4"/>
      <c r="AY84" s="4"/>
      <c r="AZ84" s="4"/>
      <c r="BA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row>
    <row r="85" spans="1:119" s="167" customFormat="1" ht="60.75" customHeight="1">
      <c r="A85" s="67"/>
      <c r="B85" s="67"/>
      <c r="C85" s="68"/>
      <c r="D85" s="67"/>
      <c r="E85" s="586" t="s">
        <v>782</v>
      </c>
      <c r="F85" s="587"/>
      <c r="G85" s="587"/>
      <c r="H85" s="587"/>
      <c r="I85" s="587"/>
      <c r="J85" s="587"/>
      <c r="K85" s="587"/>
      <c r="L85" s="587"/>
      <c r="M85" s="587"/>
      <c r="N85" s="587"/>
      <c r="O85" s="587"/>
      <c r="P85" s="587"/>
      <c r="Q85" s="588"/>
      <c r="R85" s="354">
        <f>AVERAGE(R74:R84)</f>
        <v>3.9E-2</v>
      </c>
      <c r="S85" s="198"/>
      <c r="T85" s="198"/>
      <c r="U85" s="199"/>
      <c r="V85" s="71"/>
      <c r="W85" s="70"/>
      <c r="X85" s="71"/>
      <c r="Y85" s="70"/>
      <c r="Z85" s="70"/>
      <c r="AA85" s="73"/>
      <c r="AB85" s="135"/>
      <c r="AC85" s="136"/>
      <c r="AD85" s="71"/>
      <c r="AE85" s="71"/>
      <c r="AF85" s="71"/>
      <c r="AG85" s="71"/>
      <c r="AH85" s="306"/>
      <c r="AI85" s="306"/>
      <c r="AJ85" s="71"/>
      <c r="AK85" s="71"/>
      <c r="AL85" s="71"/>
      <c r="AM85" s="305"/>
      <c r="AN85" s="70"/>
      <c r="AO85" s="337" t="s">
        <v>778</v>
      </c>
      <c r="AP85" s="327">
        <f>SUM(AP74)</f>
        <v>565956339</v>
      </c>
      <c r="AQ85" s="327">
        <f t="shared" ref="AQ85:AT85" si="9">SUM(AQ74)</f>
        <v>60165000</v>
      </c>
      <c r="AR85" s="355">
        <f t="shared" si="9"/>
        <v>0.10630000000000001</v>
      </c>
      <c r="AS85" s="327">
        <f t="shared" si="9"/>
        <v>0</v>
      </c>
      <c r="AT85" s="327">
        <f t="shared" si="9"/>
        <v>0</v>
      </c>
      <c r="AU85" s="356">
        <v>0</v>
      </c>
      <c r="AV85" s="356">
        <v>0</v>
      </c>
      <c r="AW85" s="4"/>
      <c r="AX85" s="4"/>
      <c r="AY85" s="4"/>
      <c r="AZ85" s="4"/>
      <c r="BA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row>
    <row r="86" spans="1:119" s="168" customFormat="1" ht="60.75" customHeight="1">
      <c r="A86" s="76" t="s">
        <v>260</v>
      </c>
      <c r="B86" s="76" t="s">
        <v>201</v>
      </c>
      <c r="C86" s="77" t="s">
        <v>365</v>
      </c>
      <c r="D86" s="76" t="s">
        <v>219</v>
      </c>
      <c r="E86" s="76" t="s">
        <v>268</v>
      </c>
      <c r="F86" s="78">
        <v>2024130010135</v>
      </c>
      <c r="G86" s="76" t="s">
        <v>276</v>
      </c>
      <c r="H86" s="76" t="s">
        <v>289</v>
      </c>
      <c r="I86" s="76" t="s">
        <v>419</v>
      </c>
      <c r="J86" s="183">
        <v>10014</v>
      </c>
      <c r="K86" s="222">
        <v>1</v>
      </c>
      <c r="L86" s="80" t="s">
        <v>307</v>
      </c>
      <c r="M86" s="79"/>
      <c r="N86" s="80" t="s">
        <v>640</v>
      </c>
      <c r="O86" s="80">
        <v>15578</v>
      </c>
      <c r="P86" s="223">
        <v>15500</v>
      </c>
      <c r="Q86" s="79">
        <v>264</v>
      </c>
      <c r="R86" s="79"/>
      <c r="S86" s="198">
        <v>45660</v>
      </c>
      <c r="T86" s="198">
        <v>46022</v>
      </c>
      <c r="U86" s="199">
        <f t="shared" si="7"/>
        <v>362</v>
      </c>
      <c r="V86" s="76">
        <v>15250</v>
      </c>
      <c r="W86" s="80" t="s">
        <v>355</v>
      </c>
      <c r="X86" s="79" t="s">
        <v>363</v>
      </c>
      <c r="Y86" s="76" t="s">
        <v>451</v>
      </c>
      <c r="Z86" s="76" t="s">
        <v>452</v>
      </c>
      <c r="AA86" s="81" t="s">
        <v>354</v>
      </c>
      <c r="AB86" s="141" t="s">
        <v>596</v>
      </c>
      <c r="AC86" s="142">
        <v>180000000</v>
      </c>
      <c r="AD86" s="79" t="s">
        <v>55</v>
      </c>
      <c r="AE86" s="79" t="s">
        <v>51</v>
      </c>
      <c r="AF86" s="79"/>
      <c r="AG86" s="79"/>
      <c r="AH86" s="660">
        <v>4017092532</v>
      </c>
      <c r="AI86" s="663"/>
      <c r="AJ86" s="79"/>
      <c r="AK86" s="79"/>
      <c r="AL86" s="79"/>
      <c r="AM86" s="666" t="s">
        <v>653</v>
      </c>
      <c r="AN86" s="80" t="s">
        <v>268</v>
      </c>
      <c r="AO86" s="160" t="s">
        <v>761</v>
      </c>
      <c r="AP86" s="650">
        <v>4193305880.3099999</v>
      </c>
      <c r="AQ86" s="650">
        <v>2301233000</v>
      </c>
      <c r="AR86" s="669">
        <v>0.54879999999999995</v>
      </c>
      <c r="AS86" s="650">
        <v>0</v>
      </c>
      <c r="AT86" s="650">
        <v>0</v>
      </c>
      <c r="AU86" s="653">
        <v>0</v>
      </c>
      <c r="AV86" s="653">
        <v>0</v>
      </c>
      <c r="AW86" s="4"/>
      <c r="AX86" s="4"/>
      <c r="AY86" s="4"/>
      <c r="AZ86" s="4"/>
      <c r="BA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row>
    <row r="87" spans="1:119" s="168" customFormat="1" ht="55.2">
      <c r="A87" s="76" t="s">
        <v>260</v>
      </c>
      <c r="B87" s="76" t="s">
        <v>201</v>
      </c>
      <c r="C87" s="77" t="s">
        <v>365</v>
      </c>
      <c r="D87" s="76" t="s">
        <v>219</v>
      </c>
      <c r="E87" s="76" t="s">
        <v>268</v>
      </c>
      <c r="F87" s="78">
        <v>2024130010135</v>
      </c>
      <c r="G87" s="76" t="s">
        <v>276</v>
      </c>
      <c r="H87" s="76" t="s">
        <v>289</v>
      </c>
      <c r="I87" s="76" t="s">
        <v>419</v>
      </c>
      <c r="J87" s="183">
        <v>10014</v>
      </c>
      <c r="K87" s="222">
        <v>1</v>
      </c>
      <c r="L87" s="80" t="s">
        <v>307</v>
      </c>
      <c r="M87" s="79"/>
      <c r="N87" s="80" t="s">
        <v>640</v>
      </c>
      <c r="O87" s="80">
        <v>15578</v>
      </c>
      <c r="P87" s="223">
        <v>15250</v>
      </c>
      <c r="Q87" s="79">
        <v>264</v>
      </c>
      <c r="R87" s="79"/>
      <c r="S87" s="198">
        <v>45660</v>
      </c>
      <c r="T87" s="198">
        <v>46022</v>
      </c>
      <c r="U87" s="199">
        <f t="shared" si="7"/>
        <v>362</v>
      </c>
      <c r="V87" s="76">
        <v>15250</v>
      </c>
      <c r="W87" s="80" t="s">
        <v>355</v>
      </c>
      <c r="X87" s="79" t="s">
        <v>363</v>
      </c>
      <c r="Y87" s="76" t="s">
        <v>451</v>
      </c>
      <c r="Z87" s="76" t="s">
        <v>452</v>
      </c>
      <c r="AA87" s="81" t="s">
        <v>354</v>
      </c>
      <c r="AB87" s="141" t="s">
        <v>672</v>
      </c>
      <c r="AC87" s="142">
        <v>300000000</v>
      </c>
      <c r="AD87" s="80" t="s">
        <v>53</v>
      </c>
      <c r="AE87" s="79" t="s">
        <v>49</v>
      </c>
      <c r="AF87" s="79"/>
      <c r="AG87" s="79"/>
      <c r="AH87" s="661"/>
      <c r="AI87" s="664"/>
      <c r="AJ87" s="79"/>
      <c r="AK87" s="79"/>
      <c r="AL87" s="79"/>
      <c r="AM87" s="667"/>
      <c r="AN87" s="80" t="s">
        <v>268</v>
      </c>
      <c r="AO87" s="160" t="s">
        <v>761</v>
      </c>
      <c r="AP87" s="651"/>
      <c r="AQ87" s="651"/>
      <c r="AR87" s="670"/>
      <c r="AS87" s="651"/>
      <c r="AT87" s="651"/>
      <c r="AU87" s="651"/>
      <c r="AV87" s="651"/>
      <c r="AW87" s="4"/>
      <c r="AX87" s="4"/>
      <c r="AY87" s="4"/>
      <c r="AZ87" s="4"/>
      <c r="BA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168" customFormat="1" ht="55.2">
      <c r="A88" s="76" t="s">
        <v>260</v>
      </c>
      <c r="B88" s="76" t="s">
        <v>201</v>
      </c>
      <c r="C88" s="77" t="s">
        <v>365</v>
      </c>
      <c r="D88" s="76" t="s">
        <v>219</v>
      </c>
      <c r="E88" s="76" t="s">
        <v>268</v>
      </c>
      <c r="F88" s="78">
        <v>2024130010135</v>
      </c>
      <c r="G88" s="76" t="s">
        <v>276</v>
      </c>
      <c r="H88" s="76" t="s">
        <v>289</v>
      </c>
      <c r="I88" s="76" t="s">
        <v>419</v>
      </c>
      <c r="J88" s="183">
        <v>10014</v>
      </c>
      <c r="K88" s="222">
        <v>1</v>
      </c>
      <c r="L88" s="80" t="s">
        <v>671</v>
      </c>
      <c r="M88" s="79"/>
      <c r="N88" s="80" t="s">
        <v>816</v>
      </c>
      <c r="O88" s="80">
        <v>15578</v>
      </c>
      <c r="P88" s="223">
        <v>15250</v>
      </c>
      <c r="Q88" s="79">
        <v>264</v>
      </c>
      <c r="R88" s="79"/>
      <c r="S88" s="198">
        <v>45660</v>
      </c>
      <c r="T88" s="198">
        <v>46022</v>
      </c>
      <c r="U88" s="199">
        <f t="shared" si="7"/>
        <v>362</v>
      </c>
      <c r="V88" s="76">
        <v>15250</v>
      </c>
      <c r="W88" s="80" t="s">
        <v>355</v>
      </c>
      <c r="X88" s="79" t="s">
        <v>363</v>
      </c>
      <c r="Y88" s="76" t="s">
        <v>451</v>
      </c>
      <c r="Z88" s="76" t="s">
        <v>452</v>
      </c>
      <c r="AA88" s="81" t="s">
        <v>354</v>
      </c>
      <c r="AB88" s="141" t="s">
        <v>673</v>
      </c>
      <c r="AC88" s="142">
        <v>80000000</v>
      </c>
      <c r="AD88" s="80" t="s">
        <v>52</v>
      </c>
      <c r="AE88" s="79" t="s">
        <v>49</v>
      </c>
      <c r="AF88" s="79"/>
      <c r="AG88" s="79"/>
      <c r="AH88" s="661"/>
      <c r="AI88" s="664"/>
      <c r="AJ88" s="79"/>
      <c r="AK88" s="79"/>
      <c r="AL88" s="79"/>
      <c r="AM88" s="667"/>
      <c r="AN88" s="80" t="s">
        <v>268</v>
      </c>
      <c r="AO88" s="160" t="s">
        <v>761</v>
      </c>
      <c r="AP88" s="651"/>
      <c r="AQ88" s="651"/>
      <c r="AR88" s="670"/>
      <c r="AS88" s="651"/>
      <c r="AT88" s="651"/>
      <c r="AU88" s="651"/>
      <c r="AV88" s="651"/>
      <c r="AW88" s="4"/>
      <c r="AX88" s="4"/>
      <c r="AY88" s="4"/>
      <c r="AZ88" s="4"/>
      <c r="BA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168" customFormat="1" ht="55.2">
      <c r="A89" s="76" t="s">
        <v>260</v>
      </c>
      <c r="B89" s="76" t="s">
        <v>201</v>
      </c>
      <c r="C89" s="77" t="s">
        <v>365</v>
      </c>
      <c r="D89" s="76" t="s">
        <v>219</v>
      </c>
      <c r="E89" s="76" t="s">
        <v>268</v>
      </c>
      <c r="F89" s="78">
        <v>2024130010135</v>
      </c>
      <c r="G89" s="76" t="s">
        <v>276</v>
      </c>
      <c r="H89" s="76" t="s">
        <v>289</v>
      </c>
      <c r="I89" s="76" t="s">
        <v>419</v>
      </c>
      <c r="J89" s="183">
        <v>10014</v>
      </c>
      <c r="K89" s="222">
        <v>1</v>
      </c>
      <c r="L89" s="80" t="s">
        <v>305</v>
      </c>
      <c r="M89" s="79"/>
      <c r="N89" s="80" t="s">
        <v>817</v>
      </c>
      <c r="O89" s="80">
        <v>15578</v>
      </c>
      <c r="P89" s="223">
        <v>15250</v>
      </c>
      <c r="Q89" s="79">
        <v>264</v>
      </c>
      <c r="R89" s="79"/>
      <c r="S89" s="198">
        <v>45660</v>
      </c>
      <c r="T89" s="198">
        <v>46022</v>
      </c>
      <c r="U89" s="199">
        <f t="shared" si="7"/>
        <v>362</v>
      </c>
      <c r="V89" s="76">
        <v>15250</v>
      </c>
      <c r="W89" s="80" t="s">
        <v>355</v>
      </c>
      <c r="X89" s="79" t="s">
        <v>363</v>
      </c>
      <c r="Y89" s="76" t="s">
        <v>453</v>
      </c>
      <c r="Z89" s="76" t="s">
        <v>454</v>
      </c>
      <c r="AA89" s="81" t="s">
        <v>354</v>
      </c>
      <c r="AB89" s="141" t="s">
        <v>596</v>
      </c>
      <c r="AC89" s="142">
        <v>170000000</v>
      </c>
      <c r="AD89" s="79" t="s">
        <v>55</v>
      </c>
      <c r="AE89" s="79" t="s">
        <v>49</v>
      </c>
      <c r="AF89" s="79"/>
      <c r="AG89" s="79"/>
      <c r="AH89" s="661"/>
      <c r="AI89" s="664"/>
      <c r="AJ89" s="79"/>
      <c r="AK89" s="79"/>
      <c r="AL89" s="79"/>
      <c r="AM89" s="667"/>
      <c r="AN89" s="80" t="s">
        <v>268</v>
      </c>
      <c r="AO89" s="160" t="s">
        <v>761</v>
      </c>
      <c r="AP89" s="651"/>
      <c r="AQ89" s="651"/>
      <c r="AR89" s="670"/>
      <c r="AS89" s="651"/>
      <c r="AT89" s="651"/>
      <c r="AU89" s="651"/>
      <c r="AV89" s="651"/>
      <c r="AW89" s="4"/>
      <c r="AX89" s="4"/>
      <c r="AY89" s="4"/>
      <c r="AZ89" s="4"/>
      <c r="BA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row>
    <row r="90" spans="1:119" s="168" customFormat="1" ht="55.2">
      <c r="A90" s="76" t="s">
        <v>260</v>
      </c>
      <c r="B90" s="76" t="s">
        <v>201</v>
      </c>
      <c r="C90" s="77" t="s">
        <v>365</v>
      </c>
      <c r="D90" s="76" t="s">
        <v>219</v>
      </c>
      <c r="E90" s="76" t="s">
        <v>268</v>
      </c>
      <c r="F90" s="78">
        <v>2024130010135</v>
      </c>
      <c r="G90" s="76" t="s">
        <v>276</v>
      </c>
      <c r="H90" s="76" t="s">
        <v>289</v>
      </c>
      <c r="I90" s="76" t="s">
        <v>419</v>
      </c>
      <c r="J90" s="183">
        <v>10014</v>
      </c>
      <c r="K90" s="222">
        <v>1</v>
      </c>
      <c r="L90" s="80" t="s">
        <v>305</v>
      </c>
      <c r="M90" s="79"/>
      <c r="N90" s="80" t="s">
        <v>817</v>
      </c>
      <c r="O90" s="80">
        <v>15578</v>
      </c>
      <c r="P90" s="223">
        <v>15250</v>
      </c>
      <c r="Q90" s="79">
        <v>264</v>
      </c>
      <c r="R90" s="79"/>
      <c r="S90" s="198">
        <v>45660</v>
      </c>
      <c r="T90" s="198">
        <v>46022</v>
      </c>
      <c r="U90" s="199">
        <f t="shared" si="7"/>
        <v>362</v>
      </c>
      <c r="V90" s="76">
        <v>15250</v>
      </c>
      <c r="W90" s="80" t="s">
        <v>355</v>
      </c>
      <c r="X90" s="79" t="s">
        <v>363</v>
      </c>
      <c r="Y90" s="76" t="s">
        <v>455</v>
      </c>
      <c r="Z90" s="76" t="s">
        <v>456</v>
      </c>
      <c r="AA90" s="81" t="s">
        <v>354</v>
      </c>
      <c r="AB90" s="141" t="s">
        <v>674</v>
      </c>
      <c r="AC90" s="142">
        <v>480000000</v>
      </c>
      <c r="AD90" s="80" t="s">
        <v>53</v>
      </c>
      <c r="AE90" s="79" t="s">
        <v>49</v>
      </c>
      <c r="AF90" s="79"/>
      <c r="AG90" s="79"/>
      <c r="AH90" s="661"/>
      <c r="AI90" s="664"/>
      <c r="AJ90" s="79"/>
      <c r="AK90" s="79"/>
      <c r="AL90" s="79"/>
      <c r="AM90" s="667"/>
      <c r="AN90" s="80" t="s">
        <v>268</v>
      </c>
      <c r="AO90" s="160" t="s">
        <v>761</v>
      </c>
      <c r="AP90" s="651"/>
      <c r="AQ90" s="651"/>
      <c r="AR90" s="670"/>
      <c r="AS90" s="651"/>
      <c r="AT90" s="651"/>
      <c r="AU90" s="651"/>
      <c r="AV90" s="651"/>
      <c r="AW90" s="4"/>
      <c r="AX90" s="4"/>
      <c r="AY90" s="4"/>
      <c r="AZ90" s="4"/>
      <c r="BA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row>
    <row r="91" spans="1:119" s="168" customFormat="1" ht="55.2">
      <c r="A91" s="76" t="s">
        <v>260</v>
      </c>
      <c r="B91" s="76" t="s">
        <v>201</v>
      </c>
      <c r="C91" s="77" t="s">
        <v>365</v>
      </c>
      <c r="D91" s="76" t="s">
        <v>219</v>
      </c>
      <c r="E91" s="76" t="s">
        <v>268</v>
      </c>
      <c r="F91" s="78">
        <v>2024130010135</v>
      </c>
      <c r="G91" s="76" t="s">
        <v>276</v>
      </c>
      <c r="H91" s="76" t="s">
        <v>289</v>
      </c>
      <c r="I91" s="76" t="s">
        <v>419</v>
      </c>
      <c r="J91" s="183">
        <v>10014</v>
      </c>
      <c r="K91" s="222">
        <v>1</v>
      </c>
      <c r="L91" s="80" t="s">
        <v>306</v>
      </c>
      <c r="M91" s="79"/>
      <c r="N91" s="80" t="s">
        <v>817</v>
      </c>
      <c r="O91" s="80">
        <v>15578</v>
      </c>
      <c r="P91" s="223">
        <v>15250</v>
      </c>
      <c r="Q91" s="79">
        <v>264</v>
      </c>
      <c r="R91" s="79"/>
      <c r="S91" s="198">
        <v>45660</v>
      </c>
      <c r="T91" s="198">
        <v>46022</v>
      </c>
      <c r="U91" s="199">
        <f t="shared" si="7"/>
        <v>362</v>
      </c>
      <c r="V91" s="76">
        <v>15250</v>
      </c>
      <c r="W91" s="80" t="s">
        <v>355</v>
      </c>
      <c r="X91" s="79" t="s">
        <v>363</v>
      </c>
      <c r="Y91" s="76" t="s">
        <v>457</v>
      </c>
      <c r="Z91" s="76" t="s">
        <v>458</v>
      </c>
      <c r="AA91" s="81" t="s">
        <v>354</v>
      </c>
      <c r="AB91" s="141" t="s">
        <v>596</v>
      </c>
      <c r="AC91" s="142">
        <v>170000000</v>
      </c>
      <c r="AD91" s="79" t="s">
        <v>55</v>
      </c>
      <c r="AE91" s="79" t="s">
        <v>49</v>
      </c>
      <c r="AF91" s="79"/>
      <c r="AG91" s="79"/>
      <c r="AH91" s="661"/>
      <c r="AI91" s="664"/>
      <c r="AJ91" s="79"/>
      <c r="AK91" s="79"/>
      <c r="AL91" s="79"/>
      <c r="AM91" s="667"/>
      <c r="AN91" s="80" t="s">
        <v>268</v>
      </c>
      <c r="AO91" s="160" t="s">
        <v>761</v>
      </c>
      <c r="AP91" s="651"/>
      <c r="AQ91" s="651"/>
      <c r="AR91" s="670"/>
      <c r="AS91" s="651"/>
      <c r="AT91" s="651"/>
      <c r="AU91" s="651"/>
      <c r="AV91" s="651"/>
      <c r="AW91" s="4"/>
      <c r="AX91" s="4"/>
      <c r="AY91" s="4"/>
      <c r="AZ91" s="4"/>
      <c r="BA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row>
    <row r="92" spans="1:119" s="168" customFormat="1" ht="55.2">
      <c r="A92" s="76" t="s">
        <v>260</v>
      </c>
      <c r="B92" s="76" t="s">
        <v>201</v>
      </c>
      <c r="C92" s="77" t="s">
        <v>365</v>
      </c>
      <c r="D92" s="76" t="s">
        <v>219</v>
      </c>
      <c r="E92" s="76" t="s">
        <v>268</v>
      </c>
      <c r="F92" s="78">
        <v>2024130010135</v>
      </c>
      <c r="G92" s="76" t="s">
        <v>276</v>
      </c>
      <c r="H92" s="76" t="s">
        <v>330</v>
      </c>
      <c r="I92" s="76" t="s">
        <v>419</v>
      </c>
      <c r="J92" s="183">
        <v>10014</v>
      </c>
      <c r="K92" s="222">
        <v>1</v>
      </c>
      <c r="L92" s="80" t="s">
        <v>306</v>
      </c>
      <c r="M92" s="79"/>
      <c r="N92" s="80" t="s">
        <v>817</v>
      </c>
      <c r="O92" s="80">
        <v>15578</v>
      </c>
      <c r="P92" s="223">
        <v>15250</v>
      </c>
      <c r="Q92" s="79">
        <v>264</v>
      </c>
      <c r="R92" s="79"/>
      <c r="S92" s="198">
        <v>45660</v>
      </c>
      <c r="T92" s="198">
        <v>46022</v>
      </c>
      <c r="U92" s="199">
        <f t="shared" si="7"/>
        <v>362</v>
      </c>
      <c r="V92" s="76">
        <v>15250</v>
      </c>
      <c r="W92" s="80" t="s">
        <v>355</v>
      </c>
      <c r="X92" s="79" t="s">
        <v>363</v>
      </c>
      <c r="Y92" s="76" t="s">
        <v>459</v>
      </c>
      <c r="Z92" s="76" t="s">
        <v>460</v>
      </c>
      <c r="AA92" s="81" t="s">
        <v>354</v>
      </c>
      <c r="AB92" s="141" t="s">
        <v>675</v>
      </c>
      <c r="AC92" s="142">
        <v>540000000</v>
      </c>
      <c r="AD92" s="80" t="s">
        <v>53</v>
      </c>
      <c r="AE92" s="79" t="s">
        <v>49</v>
      </c>
      <c r="AF92" s="79"/>
      <c r="AG92" s="79"/>
      <c r="AH92" s="661"/>
      <c r="AI92" s="664"/>
      <c r="AJ92" s="79"/>
      <c r="AK92" s="79"/>
      <c r="AL92" s="79"/>
      <c r="AM92" s="667"/>
      <c r="AN92" s="80" t="s">
        <v>268</v>
      </c>
      <c r="AO92" s="160" t="s">
        <v>761</v>
      </c>
      <c r="AP92" s="651"/>
      <c r="AQ92" s="651"/>
      <c r="AR92" s="670"/>
      <c r="AS92" s="651"/>
      <c r="AT92" s="651"/>
      <c r="AU92" s="651"/>
      <c r="AV92" s="651"/>
      <c r="AW92" s="4"/>
      <c r="AX92" s="4"/>
      <c r="AY92" s="4"/>
      <c r="AZ92" s="4"/>
      <c r="BA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row>
    <row r="93" spans="1:119" s="168" customFormat="1" ht="82.8">
      <c r="A93" s="76" t="s">
        <v>260</v>
      </c>
      <c r="B93" s="76" t="s">
        <v>201</v>
      </c>
      <c r="C93" s="77" t="s">
        <v>365</v>
      </c>
      <c r="D93" s="76" t="s">
        <v>219</v>
      </c>
      <c r="E93" s="76" t="s">
        <v>268</v>
      </c>
      <c r="F93" s="78">
        <v>2024130010135</v>
      </c>
      <c r="G93" s="76" t="s">
        <v>276</v>
      </c>
      <c r="H93" s="76" t="s">
        <v>330</v>
      </c>
      <c r="I93" s="76" t="s">
        <v>419</v>
      </c>
      <c r="J93" s="183">
        <v>10014</v>
      </c>
      <c r="K93" s="222">
        <v>1</v>
      </c>
      <c r="L93" s="80" t="s">
        <v>304</v>
      </c>
      <c r="M93" s="79"/>
      <c r="N93" s="80" t="s">
        <v>817</v>
      </c>
      <c r="O93" s="80">
        <v>15578</v>
      </c>
      <c r="P93" s="223">
        <v>15250</v>
      </c>
      <c r="Q93" s="79">
        <v>264</v>
      </c>
      <c r="R93" s="79"/>
      <c r="S93" s="198">
        <v>45660</v>
      </c>
      <c r="T93" s="198">
        <v>46022</v>
      </c>
      <c r="U93" s="199">
        <f t="shared" si="7"/>
        <v>362</v>
      </c>
      <c r="V93" s="76">
        <v>15250</v>
      </c>
      <c r="W93" s="80" t="s">
        <v>355</v>
      </c>
      <c r="X93" s="79" t="s">
        <v>363</v>
      </c>
      <c r="Y93" s="76" t="s">
        <v>428</v>
      </c>
      <c r="Z93" s="76" t="s">
        <v>429</v>
      </c>
      <c r="AA93" s="81" t="s">
        <v>354</v>
      </c>
      <c r="AB93" s="141" t="s">
        <v>596</v>
      </c>
      <c r="AC93" s="142">
        <v>180000000</v>
      </c>
      <c r="AD93" s="79" t="s">
        <v>55</v>
      </c>
      <c r="AE93" s="79" t="s">
        <v>49</v>
      </c>
      <c r="AF93" s="79"/>
      <c r="AG93" s="79"/>
      <c r="AH93" s="661"/>
      <c r="AI93" s="664"/>
      <c r="AJ93" s="79"/>
      <c r="AK93" s="79"/>
      <c r="AL93" s="79"/>
      <c r="AM93" s="667"/>
      <c r="AN93" s="80" t="s">
        <v>268</v>
      </c>
      <c r="AO93" s="160" t="s">
        <v>761</v>
      </c>
      <c r="AP93" s="651"/>
      <c r="AQ93" s="651"/>
      <c r="AR93" s="670"/>
      <c r="AS93" s="651"/>
      <c r="AT93" s="651"/>
      <c r="AU93" s="651"/>
      <c r="AV93" s="651"/>
      <c r="AW93" s="4"/>
      <c r="AX93" s="4"/>
      <c r="AY93" s="4"/>
      <c r="AZ93" s="4"/>
      <c r="BA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row>
    <row r="94" spans="1:119" s="168" customFormat="1" ht="82.8">
      <c r="A94" s="76" t="s">
        <v>260</v>
      </c>
      <c r="B94" s="76" t="s">
        <v>201</v>
      </c>
      <c r="C94" s="77" t="s">
        <v>365</v>
      </c>
      <c r="D94" s="76" t="s">
        <v>219</v>
      </c>
      <c r="E94" s="76" t="s">
        <v>268</v>
      </c>
      <c r="F94" s="78">
        <v>2024130010135</v>
      </c>
      <c r="G94" s="76" t="s">
        <v>276</v>
      </c>
      <c r="H94" s="76" t="s">
        <v>330</v>
      </c>
      <c r="I94" s="76" t="s">
        <v>419</v>
      </c>
      <c r="J94" s="183">
        <v>10014</v>
      </c>
      <c r="K94" s="222">
        <v>1</v>
      </c>
      <c r="L94" s="80" t="s">
        <v>304</v>
      </c>
      <c r="M94" s="79"/>
      <c r="N94" s="80" t="s">
        <v>817</v>
      </c>
      <c r="O94" s="80">
        <v>15578</v>
      </c>
      <c r="P94" s="223">
        <v>15250</v>
      </c>
      <c r="Q94" s="79">
        <v>264</v>
      </c>
      <c r="R94" s="79"/>
      <c r="S94" s="198">
        <v>45660</v>
      </c>
      <c r="T94" s="198">
        <v>46022</v>
      </c>
      <c r="U94" s="199">
        <f t="shared" si="7"/>
        <v>362</v>
      </c>
      <c r="V94" s="76">
        <v>15250</v>
      </c>
      <c r="W94" s="80" t="s">
        <v>355</v>
      </c>
      <c r="X94" s="79" t="s">
        <v>363</v>
      </c>
      <c r="Y94" s="76" t="s">
        <v>428</v>
      </c>
      <c r="Z94" s="76" t="s">
        <v>429</v>
      </c>
      <c r="AA94" s="81" t="s">
        <v>354</v>
      </c>
      <c r="AB94" s="141" t="s">
        <v>676</v>
      </c>
      <c r="AC94" s="142">
        <v>1400000000</v>
      </c>
      <c r="AD94" s="80" t="s">
        <v>53</v>
      </c>
      <c r="AE94" s="79" t="s">
        <v>49</v>
      </c>
      <c r="AF94" s="79"/>
      <c r="AG94" s="79"/>
      <c r="AH94" s="661"/>
      <c r="AI94" s="664"/>
      <c r="AJ94" s="79"/>
      <c r="AK94" s="79"/>
      <c r="AL94" s="79"/>
      <c r="AM94" s="667"/>
      <c r="AN94" s="80" t="s">
        <v>268</v>
      </c>
      <c r="AO94" s="160" t="s">
        <v>761</v>
      </c>
      <c r="AP94" s="651"/>
      <c r="AQ94" s="651"/>
      <c r="AR94" s="670"/>
      <c r="AS94" s="651"/>
      <c r="AT94" s="651"/>
      <c r="AU94" s="651"/>
      <c r="AV94" s="651"/>
      <c r="AW94" s="4"/>
      <c r="AX94" s="4"/>
      <c r="AY94" s="4"/>
      <c r="AZ94" s="4"/>
      <c r="BA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row>
    <row r="95" spans="1:119" s="168" customFormat="1" ht="82.8">
      <c r="A95" s="76" t="s">
        <v>260</v>
      </c>
      <c r="B95" s="76" t="s">
        <v>201</v>
      </c>
      <c r="C95" s="77" t="s">
        <v>365</v>
      </c>
      <c r="D95" s="76" t="s">
        <v>219</v>
      </c>
      <c r="E95" s="76" t="s">
        <v>268</v>
      </c>
      <c r="F95" s="78">
        <v>2024130010135</v>
      </c>
      <c r="G95" s="76" t="s">
        <v>276</v>
      </c>
      <c r="H95" s="76" t="s">
        <v>330</v>
      </c>
      <c r="I95" s="76" t="s">
        <v>419</v>
      </c>
      <c r="J95" s="183">
        <v>10014</v>
      </c>
      <c r="K95" s="222">
        <v>1</v>
      </c>
      <c r="L95" s="80" t="s">
        <v>331</v>
      </c>
      <c r="M95" s="79"/>
      <c r="N95" s="80" t="s">
        <v>818</v>
      </c>
      <c r="O95" s="80">
        <v>15578</v>
      </c>
      <c r="P95" s="223">
        <v>15250</v>
      </c>
      <c r="Q95" s="79">
        <v>264</v>
      </c>
      <c r="R95" s="79"/>
      <c r="S95" s="198">
        <v>45660</v>
      </c>
      <c r="T95" s="198">
        <v>46022</v>
      </c>
      <c r="U95" s="199">
        <f t="shared" si="7"/>
        <v>362</v>
      </c>
      <c r="V95" s="76">
        <v>15250</v>
      </c>
      <c r="W95" s="80" t="s">
        <v>355</v>
      </c>
      <c r="X95" s="79" t="s">
        <v>363</v>
      </c>
      <c r="Y95" s="76" t="s">
        <v>428</v>
      </c>
      <c r="Z95" s="76" t="s">
        <v>429</v>
      </c>
      <c r="AA95" s="81" t="s">
        <v>354</v>
      </c>
      <c r="AB95" s="141" t="s">
        <v>596</v>
      </c>
      <c r="AC95" s="142">
        <v>17092532</v>
      </c>
      <c r="AD95" s="79" t="s">
        <v>55</v>
      </c>
      <c r="AE95" s="79" t="s">
        <v>49</v>
      </c>
      <c r="AF95" s="79"/>
      <c r="AG95" s="79"/>
      <c r="AH95" s="661"/>
      <c r="AI95" s="664"/>
      <c r="AJ95" s="79"/>
      <c r="AK95" s="79"/>
      <c r="AL95" s="79"/>
      <c r="AM95" s="667"/>
      <c r="AN95" s="80" t="s">
        <v>268</v>
      </c>
      <c r="AO95" s="160" t="s">
        <v>761</v>
      </c>
      <c r="AP95" s="651"/>
      <c r="AQ95" s="651"/>
      <c r="AR95" s="670"/>
      <c r="AS95" s="651"/>
      <c r="AT95" s="651"/>
      <c r="AU95" s="651"/>
      <c r="AV95" s="651"/>
      <c r="AW95" s="4"/>
      <c r="AX95" s="4"/>
      <c r="AY95" s="4"/>
      <c r="AZ95" s="4"/>
      <c r="BA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row>
    <row r="96" spans="1:119" s="168" customFormat="1" ht="82.8">
      <c r="A96" s="76" t="s">
        <v>260</v>
      </c>
      <c r="B96" s="76" t="s">
        <v>201</v>
      </c>
      <c r="C96" s="77" t="s">
        <v>365</v>
      </c>
      <c r="D96" s="76" t="s">
        <v>219</v>
      </c>
      <c r="E96" s="76" t="s">
        <v>268</v>
      </c>
      <c r="F96" s="78">
        <v>2024130010135</v>
      </c>
      <c r="G96" s="76" t="s">
        <v>276</v>
      </c>
      <c r="H96" s="76" t="s">
        <v>330</v>
      </c>
      <c r="I96" s="76" t="s">
        <v>419</v>
      </c>
      <c r="J96" s="183">
        <v>10014</v>
      </c>
      <c r="K96" s="222">
        <v>1</v>
      </c>
      <c r="L96" s="80" t="s">
        <v>331</v>
      </c>
      <c r="M96" s="79"/>
      <c r="N96" s="80" t="s">
        <v>818</v>
      </c>
      <c r="O96" s="80">
        <v>15578</v>
      </c>
      <c r="P96" s="223">
        <v>15250</v>
      </c>
      <c r="Q96" s="79">
        <v>264</v>
      </c>
      <c r="R96" s="79"/>
      <c r="S96" s="198">
        <v>45660</v>
      </c>
      <c r="T96" s="198">
        <v>46022</v>
      </c>
      <c r="U96" s="199">
        <f t="shared" si="7"/>
        <v>362</v>
      </c>
      <c r="V96" s="76">
        <v>15250</v>
      </c>
      <c r="W96" s="80" t="s">
        <v>355</v>
      </c>
      <c r="X96" s="79" t="s">
        <v>363</v>
      </c>
      <c r="Y96" s="76" t="s">
        <v>428</v>
      </c>
      <c r="Z96" s="76" t="s">
        <v>429</v>
      </c>
      <c r="AA96" s="81" t="s">
        <v>354</v>
      </c>
      <c r="AB96" s="141" t="s">
        <v>670</v>
      </c>
      <c r="AC96" s="142">
        <v>400000000</v>
      </c>
      <c r="AD96" s="80" t="s">
        <v>53</v>
      </c>
      <c r="AE96" s="79" t="s">
        <v>49</v>
      </c>
      <c r="AF96" s="79"/>
      <c r="AG96" s="79"/>
      <c r="AH96" s="661"/>
      <c r="AI96" s="664"/>
      <c r="AJ96" s="79"/>
      <c r="AK96" s="79"/>
      <c r="AL96" s="79"/>
      <c r="AM96" s="667"/>
      <c r="AN96" s="80" t="s">
        <v>268</v>
      </c>
      <c r="AO96" s="160" t="s">
        <v>761</v>
      </c>
      <c r="AP96" s="651"/>
      <c r="AQ96" s="651"/>
      <c r="AR96" s="670"/>
      <c r="AS96" s="651"/>
      <c r="AT96" s="651"/>
      <c r="AU96" s="651"/>
      <c r="AV96" s="651"/>
      <c r="AW96" s="4"/>
      <c r="AX96" s="4"/>
      <c r="AY96" s="4"/>
      <c r="AZ96" s="4"/>
      <c r="BA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row>
    <row r="97" spans="1:119" s="168" customFormat="1" ht="82.8">
      <c r="A97" s="76" t="s">
        <v>260</v>
      </c>
      <c r="B97" s="76" t="s">
        <v>201</v>
      </c>
      <c r="C97" s="77" t="s">
        <v>365</v>
      </c>
      <c r="D97" s="76" t="s">
        <v>219</v>
      </c>
      <c r="E97" s="76" t="s">
        <v>268</v>
      </c>
      <c r="F97" s="78">
        <v>2024130010135</v>
      </c>
      <c r="G97" s="76" t="s">
        <v>276</v>
      </c>
      <c r="H97" s="76" t="s">
        <v>330</v>
      </c>
      <c r="I97" s="76" t="s">
        <v>419</v>
      </c>
      <c r="J97" s="183">
        <v>10014</v>
      </c>
      <c r="K97" s="222">
        <v>1</v>
      </c>
      <c r="L97" s="80" t="s">
        <v>299</v>
      </c>
      <c r="M97" s="79"/>
      <c r="N97" s="80" t="s">
        <v>666</v>
      </c>
      <c r="O97" s="80">
        <v>15578</v>
      </c>
      <c r="P97" s="223">
        <f>6*4</f>
        <v>24</v>
      </c>
      <c r="Q97" s="79">
        <v>264</v>
      </c>
      <c r="R97" s="79"/>
      <c r="S97" s="198">
        <v>45660</v>
      </c>
      <c r="T97" s="198">
        <v>46022</v>
      </c>
      <c r="U97" s="199">
        <f t="shared" si="7"/>
        <v>362</v>
      </c>
      <c r="V97" s="76">
        <v>15250</v>
      </c>
      <c r="W97" s="80" t="s">
        <v>355</v>
      </c>
      <c r="X97" s="79" t="s">
        <v>363</v>
      </c>
      <c r="Y97" s="76" t="s">
        <v>428</v>
      </c>
      <c r="Z97" s="76" t="s">
        <v>429</v>
      </c>
      <c r="AA97" s="81" t="s">
        <v>354</v>
      </c>
      <c r="AB97" s="141" t="s">
        <v>669</v>
      </c>
      <c r="AC97" s="142">
        <v>100000000</v>
      </c>
      <c r="AD97" s="80" t="s">
        <v>52</v>
      </c>
      <c r="AE97" s="79" t="s">
        <v>49</v>
      </c>
      <c r="AF97" s="79"/>
      <c r="AG97" s="79"/>
      <c r="AH97" s="662"/>
      <c r="AI97" s="665"/>
      <c r="AJ97" s="79"/>
      <c r="AK97" s="79"/>
      <c r="AL97" s="79"/>
      <c r="AM97" s="668"/>
      <c r="AN97" s="80" t="s">
        <v>268</v>
      </c>
      <c r="AO97" s="160" t="s">
        <v>761</v>
      </c>
      <c r="AP97" s="652"/>
      <c r="AQ97" s="652"/>
      <c r="AR97" s="671"/>
      <c r="AS97" s="652"/>
      <c r="AT97" s="652"/>
      <c r="AU97" s="652"/>
      <c r="AV97" s="652"/>
      <c r="AW97" s="4"/>
      <c r="AX97" s="4"/>
      <c r="AY97" s="4"/>
      <c r="AZ97" s="4"/>
      <c r="BA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row>
    <row r="98" spans="1:119" s="168" customFormat="1" ht="72" customHeight="1">
      <c r="A98" s="76"/>
      <c r="B98" s="76"/>
      <c r="C98" s="77"/>
      <c r="D98" s="76"/>
      <c r="E98" s="586" t="s">
        <v>783</v>
      </c>
      <c r="F98" s="587"/>
      <c r="G98" s="587"/>
      <c r="H98" s="587"/>
      <c r="I98" s="587"/>
      <c r="J98" s="587"/>
      <c r="K98" s="587"/>
      <c r="L98" s="587"/>
      <c r="M98" s="587"/>
      <c r="N98" s="587"/>
      <c r="O98" s="587"/>
      <c r="P98" s="587"/>
      <c r="Q98" s="588"/>
      <c r="R98" s="79"/>
      <c r="S98" s="198"/>
      <c r="T98" s="198"/>
      <c r="U98" s="199"/>
      <c r="V98" s="76"/>
      <c r="W98" s="80"/>
      <c r="X98" s="79"/>
      <c r="Y98" s="76"/>
      <c r="Z98" s="76"/>
      <c r="AA98" s="81"/>
      <c r="AB98" s="141"/>
      <c r="AC98" s="142"/>
      <c r="AD98" s="80"/>
      <c r="AE98" s="79"/>
      <c r="AF98" s="79"/>
      <c r="AG98" s="79"/>
      <c r="AH98" s="308"/>
      <c r="AI98" s="309"/>
      <c r="AJ98" s="79"/>
      <c r="AK98" s="79"/>
      <c r="AL98" s="79"/>
      <c r="AM98" s="307"/>
      <c r="AN98" s="80"/>
      <c r="AO98" s="337" t="s">
        <v>778</v>
      </c>
      <c r="AP98" s="328">
        <f>SUM(AP86)</f>
        <v>4193305880.3099999</v>
      </c>
      <c r="AQ98" s="328">
        <f t="shared" ref="AQ98:AT98" si="10">SUM(AQ86)</f>
        <v>2301233000</v>
      </c>
      <c r="AR98" s="357">
        <f t="shared" si="10"/>
        <v>0.54879999999999995</v>
      </c>
      <c r="AS98" s="328">
        <f t="shared" si="10"/>
        <v>0</v>
      </c>
      <c r="AT98" s="328">
        <f t="shared" si="10"/>
        <v>0</v>
      </c>
      <c r="AU98" s="358">
        <v>0</v>
      </c>
      <c r="AV98" s="358">
        <v>0</v>
      </c>
      <c r="AW98" s="4"/>
      <c r="AX98" s="4"/>
      <c r="AY98" s="4"/>
      <c r="AZ98" s="4"/>
      <c r="BA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row>
    <row r="99" spans="1:119" s="169" customFormat="1" ht="220.8">
      <c r="A99" s="82" t="s">
        <v>262</v>
      </c>
      <c r="B99" s="82" t="s">
        <v>202</v>
      </c>
      <c r="C99" s="83" t="s">
        <v>366</v>
      </c>
      <c r="D99" s="82" t="s">
        <v>220</v>
      </c>
      <c r="E99" s="88" t="s">
        <v>269</v>
      </c>
      <c r="F99" s="84">
        <v>2024130010129</v>
      </c>
      <c r="G99" s="82" t="s">
        <v>277</v>
      </c>
      <c r="H99" s="82" t="s">
        <v>308</v>
      </c>
      <c r="I99" s="82" t="s">
        <v>420</v>
      </c>
      <c r="J99" s="195">
        <v>4292</v>
      </c>
      <c r="K99" s="222">
        <v>0.55000000000000004</v>
      </c>
      <c r="L99" s="85" t="s">
        <v>309</v>
      </c>
      <c r="M99" s="85"/>
      <c r="N99" s="85" t="s">
        <v>819</v>
      </c>
      <c r="O99" s="85">
        <v>57272</v>
      </c>
      <c r="P99" s="223">
        <v>47300</v>
      </c>
      <c r="Q99" s="86">
        <v>4292</v>
      </c>
      <c r="R99" s="86"/>
      <c r="S99" s="198">
        <v>45660</v>
      </c>
      <c r="T99" s="198">
        <v>46022</v>
      </c>
      <c r="U99" s="199">
        <f t="shared" si="7"/>
        <v>362</v>
      </c>
      <c r="V99" s="195">
        <v>47300</v>
      </c>
      <c r="W99" s="85" t="s">
        <v>355</v>
      </c>
      <c r="X99" s="86" t="s">
        <v>371</v>
      </c>
      <c r="Y99" s="82" t="s">
        <v>430</v>
      </c>
      <c r="Z99" s="82" t="s">
        <v>431</v>
      </c>
      <c r="AA99" s="87" t="s">
        <v>354</v>
      </c>
      <c r="AB99" s="116" t="s">
        <v>599</v>
      </c>
      <c r="AC99" s="88">
        <v>49140000</v>
      </c>
      <c r="AD99" s="86" t="s">
        <v>55</v>
      </c>
      <c r="AE99" s="86" t="s">
        <v>49</v>
      </c>
      <c r="AF99" s="86"/>
      <c r="AG99" s="86"/>
      <c r="AH99" s="654">
        <v>2103471540</v>
      </c>
      <c r="AI99" s="656"/>
      <c r="AJ99" s="86"/>
      <c r="AK99" s="86"/>
      <c r="AL99" s="86"/>
      <c r="AM99" s="658" t="s">
        <v>653</v>
      </c>
      <c r="AN99" s="85" t="s">
        <v>269</v>
      </c>
      <c r="AO99" s="85" t="s">
        <v>752</v>
      </c>
      <c r="AP99" s="647">
        <v>2572740622.8499999</v>
      </c>
      <c r="AQ99" s="647">
        <v>489232000</v>
      </c>
      <c r="AR99" s="645">
        <v>0.19020000000000001</v>
      </c>
      <c r="AS99" s="647">
        <v>0</v>
      </c>
      <c r="AT99" s="647">
        <v>0</v>
      </c>
      <c r="AU99" s="649">
        <v>0</v>
      </c>
      <c r="AV99" s="649">
        <v>0</v>
      </c>
      <c r="AW99" s="4"/>
      <c r="AX99" s="4"/>
      <c r="AY99" s="4"/>
      <c r="AZ99" s="4"/>
      <c r="BA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row>
    <row r="100" spans="1:119" s="169" customFormat="1" ht="220.8">
      <c r="A100" s="82" t="s">
        <v>262</v>
      </c>
      <c r="B100" s="82" t="s">
        <v>202</v>
      </c>
      <c r="C100" s="83" t="s">
        <v>366</v>
      </c>
      <c r="D100" s="82" t="s">
        <v>220</v>
      </c>
      <c r="E100" s="88" t="s">
        <v>269</v>
      </c>
      <c r="F100" s="84">
        <v>2024130010129</v>
      </c>
      <c r="G100" s="82" t="s">
        <v>277</v>
      </c>
      <c r="H100" s="82" t="s">
        <v>308</v>
      </c>
      <c r="I100" s="82" t="s">
        <v>420</v>
      </c>
      <c r="J100" s="195">
        <v>4292</v>
      </c>
      <c r="K100" s="222">
        <v>0.55000000000000004</v>
      </c>
      <c r="L100" s="85" t="s">
        <v>309</v>
      </c>
      <c r="M100" s="85"/>
      <c r="N100" s="85" t="s">
        <v>819</v>
      </c>
      <c r="O100" s="85">
        <v>57272</v>
      </c>
      <c r="P100" s="223">
        <v>47300</v>
      </c>
      <c r="Q100" s="86">
        <v>4292</v>
      </c>
      <c r="R100" s="86"/>
      <c r="S100" s="198">
        <v>45660</v>
      </c>
      <c r="T100" s="198">
        <v>46022</v>
      </c>
      <c r="U100" s="199">
        <f t="shared" si="7"/>
        <v>362</v>
      </c>
      <c r="V100" s="195">
        <v>47300</v>
      </c>
      <c r="W100" s="85" t="s">
        <v>355</v>
      </c>
      <c r="X100" s="86" t="s">
        <v>371</v>
      </c>
      <c r="Y100" s="82" t="s">
        <v>432</v>
      </c>
      <c r="Z100" s="82" t="s">
        <v>433</v>
      </c>
      <c r="AA100" s="87" t="s">
        <v>354</v>
      </c>
      <c r="AB100" s="116" t="s">
        <v>700</v>
      </c>
      <c r="AC100" s="88">
        <v>33509575</v>
      </c>
      <c r="AD100" s="85" t="s">
        <v>56</v>
      </c>
      <c r="AE100" s="86" t="s">
        <v>49</v>
      </c>
      <c r="AF100" s="86"/>
      <c r="AG100" s="86"/>
      <c r="AH100" s="655"/>
      <c r="AI100" s="657"/>
      <c r="AJ100" s="86"/>
      <c r="AK100" s="86"/>
      <c r="AL100" s="86"/>
      <c r="AM100" s="659"/>
      <c r="AN100" s="85" t="s">
        <v>269</v>
      </c>
      <c r="AO100" s="85" t="s">
        <v>752</v>
      </c>
      <c r="AP100" s="648"/>
      <c r="AQ100" s="648"/>
      <c r="AR100" s="646"/>
      <c r="AS100" s="648"/>
      <c r="AT100" s="648"/>
      <c r="AU100" s="648"/>
      <c r="AV100" s="648"/>
      <c r="AW100" s="4"/>
      <c r="AX100" s="4"/>
      <c r="AY100" s="4"/>
      <c r="AZ100" s="4"/>
      <c r="BA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row>
    <row r="101" spans="1:119" s="169" customFormat="1" ht="220.8">
      <c r="A101" s="82" t="s">
        <v>262</v>
      </c>
      <c r="B101" s="82" t="s">
        <v>202</v>
      </c>
      <c r="C101" s="83" t="s">
        <v>366</v>
      </c>
      <c r="D101" s="82" t="s">
        <v>220</v>
      </c>
      <c r="E101" s="88" t="s">
        <v>269</v>
      </c>
      <c r="F101" s="84">
        <v>2024130010129</v>
      </c>
      <c r="G101" s="82" t="s">
        <v>277</v>
      </c>
      <c r="H101" s="116" t="s">
        <v>308</v>
      </c>
      <c r="I101" s="82" t="s">
        <v>420</v>
      </c>
      <c r="J101" s="195">
        <v>4292</v>
      </c>
      <c r="K101" s="222">
        <v>0.55000000000000004</v>
      </c>
      <c r="L101" s="85" t="s">
        <v>310</v>
      </c>
      <c r="M101" s="85"/>
      <c r="N101" s="85" t="s">
        <v>666</v>
      </c>
      <c r="O101" s="85">
        <v>57272</v>
      </c>
      <c r="P101" s="223">
        <v>20</v>
      </c>
      <c r="Q101" s="86">
        <v>4292</v>
      </c>
      <c r="R101" s="86"/>
      <c r="S101" s="198">
        <v>45660</v>
      </c>
      <c r="T101" s="198">
        <v>46022</v>
      </c>
      <c r="U101" s="199">
        <f t="shared" si="7"/>
        <v>362</v>
      </c>
      <c r="V101" s="195">
        <v>47300</v>
      </c>
      <c r="W101" s="85" t="s">
        <v>355</v>
      </c>
      <c r="X101" s="86" t="s">
        <v>371</v>
      </c>
      <c r="Y101" s="82" t="s">
        <v>450</v>
      </c>
      <c r="Z101" s="82" t="s">
        <v>439</v>
      </c>
      <c r="AA101" s="87" t="s">
        <v>354</v>
      </c>
      <c r="AB101" s="116" t="s">
        <v>599</v>
      </c>
      <c r="AC101" s="88">
        <v>51912000</v>
      </c>
      <c r="AD101" s="86" t="s">
        <v>55</v>
      </c>
      <c r="AE101" s="86" t="s">
        <v>49</v>
      </c>
      <c r="AF101" s="86"/>
      <c r="AG101" s="86"/>
      <c r="AH101" s="655"/>
      <c r="AI101" s="657"/>
      <c r="AJ101" s="86"/>
      <c r="AK101" s="86"/>
      <c r="AL101" s="86"/>
      <c r="AM101" s="659"/>
      <c r="AN101" s="85" t="s">
        <v>269</v>
      </c>
      <c r="AO101" s="85" t="s">
        <v>752</v>
      </c>
      <c r="AP101" s="648"/>
      <c r="AQ101" s="648"/>
      <c r="AR101" s="646"/>
      <c r="AS101" s="648"/>
      <c r="AT101" s="648"/>
      <c r="AU101" s="648"/>
      <c r="AV101" s="648"/>
      <c r="AW101" s="4"/>
      <c r="AX101" s="4"/>
      <c r="AY101" s="4"/>
      <c r="AZ101" s="4"/>
      <c r="BA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row>
    <row r="102" spans="1:119" s="169" customFormat="1" ht="220.8">
      <c r="A102" s="82" t="s">
        <v>262</v>
      </c>
      <c r="B102" s="82" t="s">
        <v>202</v>
      </c>
      <c r="C102" s="83" t="s">
        <v>366</v>
      </c>
      <c r="D102" s="82" t="s">
        <v>220</v>
      </c>
      <c r="E102" s="88" t="s">
        <v>269</v>
      </c>
      <c r="F102" s="84">
        <v>2024130010129</v>
      </c>
      <c r="G102" s="82" t="s">
        <v>277</v>
      </c>
      <c r="H102" s="82" t="s">
        <v>308</v>
      </c>
      <c r="I102" s="82" t="s">
        <v>420</v>
      </c>
      <c r="J102" s="195">
        <v>4292</v>
      </c>
      <c r="K102" s="222">
        <v>0.55000000000000004</v>
      </c>
      <c r="L102" s="85" t="s">
        <v>310</v>
      </c>
      <c r="M102" s="85"/>
      <c r="N102" s="85" t="s">
        <v>666</v>
      </c>
      <c r="O102" s="85">
        <v>57272</v>
      </c>
      <c r="P102" s="223">
        <v>20</v>
      </c>
      <c r="Q102" s="86">
        <v>4292</v>
      </c>
      <c r="R102" s="86"/>
      <c r="S102" s="198">
        <v>45660</v>
      </c>
      <c r="T102" s="198">
        <v>46022</v>
      </c>
      <c r="U102" s="199">
        <f t="shared" si="7"/>
        <v>362</v>
      </c>
      <c r="V102" s="195">
        <v>47300</v>
      </c>
      <c r="W102" s="85" t="s">
        <v>355</v>
      </c>
      <c r="X102" s="86" t="s">
        <v>371</v>
      </c>
      <c r="Y102" s="82" t="s">
        <v>432</v>
      </c>
      <c r="Z102" s="82" t="s">
        <v>433</v>
      </c>
      <c r="AA102" s="87" t="s">
        <v>354</v>
      </c>
      <c r="AB102" s="116" t="s">
        <v>669</v>
      </c>
      <c r="AC102" s="88">
        <v>100000000</v>
      </c>
      <c r="AD102" s="85" t="s">
        <v>52</v>
      </c>
      <c r="AE102" s="86" t="s">
        <v>49</v>
      </c>
      <c r="AF102" s="86"/>
      <c r="AG102" s="86"/>
      <c r="AH102" s="655"/>
      <c r="AI102" s="657"/>
      <c r="AJ102" s="86"/>
      <c r="AK102" s="86"/>
      <c r="AL102" s="86"/>
      <c r="AM102" s="659"/>
      <c r="AN102" s="85" t="s">
        <v>269</v>
      </c>
      <c r="AO102" s="85" t="s">
        <v>752</v>
      </c>
      <c r="AP102" s="648"/>
      <c r="AQ102" s="648"/>
      <c r="AR102" s="646"/>
      <c r="AS102" s="648"/>
      <c r="AT102" s="648"/>
      <c r="AU102" s="648"/>
      <c r="AV102" s="648"/>
      <c r="AW102" s="4"/>
      <c r="AX102" s="4"/>
      <c r="AY102" s="4"/>
      <c r="AZ102" s="4"/>
      <c r="BA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row>
    <row r="103" spans="1:119" s="169" customFormat="1" ht="220.8">
      <c r="A103" s="82" t="s">
        <v>262</v>
      </c>
      <c r="B103" s="82" t="s">
        <v>202</v>
      </c>
      <c r="C103" s="83" t="s">
        <v>366</v>
      </c>
      <c r="D103" s="82" t="s">
        <v>220</v>
      </c>
      <c r="E103" s="88" t="s">
        <v>269</v>
      </c>
      <c r="F103" s="84">
        <v>2024130010129</v>
      </c>
      <c r="G103" s="82" t="s">
        <v>277</v>
      </c>
      <c r="H103" s="82" t="s">
        <v>290</v>
      </c>
      <c r="I103" s="82" t="s">
        <v>420</v>
      </c>
      <c r="J103" s="195">
        <v>4292</v>
      </c>
      <c r="K103" s="222">
        <v>0.55000000000000004</v>
      </c>
      <c r="L103" s="85" t="s">
        <v>315</v>
      </c>
      <c r="M103" s="85"/>
      <c r="N103" s="85" t="s">
        <v>820</v>
      </c>
      <c r="O103" s="85">
        <v>57272</v>
      </c>
      <c r="P103" s="223">
        <v>47300</v>
      </c>
      <c r="Q103" s="86">
        <v>4292</v>
      </c>
      <c r="R103" s="86"/>
      <c r="S103" s="198">
        <v>45660</v>
      </c>
      <c r="T103" s="198">
        <v>46022</v>
      </c>
      <c r="U103" s="199">
        <f t="shared" si="7"/>
        <v>362</v>
      </c>
      <c r="V103" s="195">
        <v>47300</v>
      </c>
      <c r="W103" s="85" t="s">
        <v>355</v>
      </c>
      <c r="X103" s="86" t="s">
        <v>371</v>
      </c>
      <c r="Y103" s="82" t="s">
        <v>434</v>
      </c>
      <c r="Z103" s="82" t="s">
        <v>435</v>
      </c>
      <c r="AA103" s="87" t="s">
        <v>354</v>
      </c>
      <c r="AB103" s="116" t="s">
        <v>599</v>
      </c>
      <c r="AC103" s="88">
        <v>316512000</v>
      </c>
      <c r="AD103" s="86"/>
      <c r="AE103" s="116" t="s">
        <v>684</v>
      </c>
      <c r="AF103" s="86"/>
      <c r="AG103" s="86"/>
      <c r="AH103" s="655"/>
      <c r="AI103" s="657"/>
      <c r="AJ103" s="86"/>
      <c r="AK103" s="86"/>
      <c r="AL103" s="86"/>
      <c r="AM103" s="659"/>
      <c r="AN103" s="85" t="s">
        <v>269</v>
      </c>
      <c r="AO103" s="85" t="s">
        <v>752</v>
      </c>
      <c r="AP103" s="648"/>
      <c r="AQ103" s="648"/>
      <c r="AR103" s="646"/>
      <c r="AS103" s="648"/>
      <c r="AT103" s="648"/>
      <c r="AU103" s="648"/>
      <c r="AV103" s="648"/>
      <c r="AW103" s="4"/>
      <c r="AX103" s="4"/>
      <c r="AY103" s="4"/>
      <c r="AZ103" s="4"/>
      <c r="BA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row>
    <row r="104" spans="1:119" s="169" customFormat="1" ht="220.8">
      <c r="A104" s="82" t="s">
        <v>262</v>
      </c>
      <c r="B104" s="82" t="s">
        <v>202</v>
      </c>
      <c r="C104" s="83" t="s">
        <v>366</v>
      </c>
      <c r="D104" s="82" t="s">
        <v>220</v>
      </c>
      <c r="E104" s="88" t="s">
        <v>269</v>
      </c>
      <c r="F104" s="84">
        <v>2024130010129</v>
      </c>
      <c r="G104" s="82" t="s">
        <v>277</v>
      </c>
      <c r="H104" s="82" t="s">
        <v>290</v>
      </c>
      <c r="I104" s="82" t="s">
        <v>420</v>
      </c>
      <c r="J104" s="195">
        <v>4292</v>
      </c>
      <c r="K104" s="222">
        <v>0.55000000000000004</v>
      </c>
      <c r="L104" s="85" t="s">
        <v>315</v>
      </c>
      <c r="M104" s="85"/>
      <c r="N104" s="85" t="s">
        <v>821</v>
      </c>
      <c r="O104" s="85">
        <v>57272</v>
      </c>
      <c r="P104" s="223">
        <v>47300</v>
      </c>
      <c r="Q104" s="86">
        <v>4292</v>
      </c>
      <c r="R104" s="86"/>
      <c r="S104" s="198">
        <v>45660</v>
      </c>
      <c r="T104" s="198">
        <v>46022</v>
      </c>
      <c r="U104" s="199">
        <f t="shared" si="7"/>
        <v>362</v>
      </c>
      <c r="V104" s="195">
        <v>47300</v>
      </c>
      <c r="W104" s="85" t="s">
        <v>355</v>
      </c>
      <c r="X104" s="86" t="s">
        <v>371</v>
      </c>
      <c r="Y104" s="82" t="s">
        <v>434</v>
      </c>
      <c r="Z104" s="82" t="s">
        <v>435</v>
      </c>
      <c r="AA104" s="87" t="s">
        <v>354</v>
      </c>
      <c r="AB104" s="116" t="s">
        <v>700</v>
      </c>
      <c r="AC104" s="88">
        <v>97000000</v>
      </c>
      <c r="AD104" s="86"/>
      <c r="AE104" s="116" t="s">
        <v>684</v>
      </c>
      <c r="AF104" s="86"/>
      <c r="AG104" s="86"/>
      <c r="AH104" s="655"/>
      <c r="AI104" s="657"/>
      <c r="AJ104" s="86"/>
      <c r="AK104" s="86"/>
      <c r="AL104" s="86"/>
      <c r="AM104" s="659"/>
      <c r="AN104" s="85" t="s">
        <v>269</v>
      </c>
      <c r="AO104" s="85" t="s">
        <v>752</v>
      </c>
      <c r="AP104" s="648"/>
      <c r="AQ104" s="648"/>
      <c r="AR104" s="646"/>
      <c r="AS104" s="648"/>
      <c r="AT104" s="648"/>
      <c r="AU104" s="648"/>
      <c r="AV104" s="648"/>
      <c r="AW104" s="4"/>
      <c r="AX104" s="4"/>
      <c r="AY104" s="4"/>
      <c r="AZ104" s="4"/>
      <c r="BA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s="169" customFormat="1" ht="220.8">
      <c r="A105" s="82" t="s">
        <v>262</v>
      </c>
      <c r="B105" s="82" t="s">
        <v>202</v>
      </c>
      <c r="C105" s="83" t="s">
        <v>366</v>
      </c>
      <c r="D105" s="82" t="s">
        <v>220</v>
      </c>
      <c r="E105" s="88" t="s">
        <v>269</v>
      </c>
      <c r="F105" s="84">
        <v>2024130010129</v>
      </c>
      <c r="G105" s="82" t="s">
        <v>277</v>
      </c>
      <c r="H105" s="82" t="s">
        <v>290</v>
      </c>
      <c r="I105" s="82" t="s">
        <v>420</v>
      </c>
      <c r="J105" s="195">
        <v>4292</v>
      </c>
      <c r="K105" s="222">
        <v>0.55000000000000004</v>
      </c>
      <c r="L105" s="85" t="s">
        <v>312</v>
      </c>
      <c r="M105" s="85"/>
      <c r="N105" s="85" t="s">
        <v>821</v>
      </c>
      <c r="O105" s="85">
        <v>57272</v>
      </c>
      <c r="P105" s="223">
        <v>47300</v>
      </c>
      <c r="Q105" s="86">
        <v>4292</v>
      </c>
      <c r="R105" s="86"/>
      <c r="S105" s="198">
        <v>45660</v>
      </c>
      <c r="T105" s="198">
        <v>46022</v>
      </c>
      <c r="U105" s="199">
        <f t="shared" si="7"/>
        <v>362</v>
      </c>
      <c r="V105" s="195">
        <v>47300</v>
      </c>
      <c r="W105" s="85" t="s">
        <v>355</v>
      </c>
      <c r="X105" s="86" t="s">
        <v>371</v>
      </c>
      <c r="Y105" s="82" t="s">
        <v>434</v>
      </c>
      <c r="Z105" s="82" t="s">
        <v>435</v>
      </c>
      <c r="AA105" s="87" t="s">
        <v>354</v>
      </c>
      <c r="AB105" s="116" t="s">
        <v>599</v>
      </c>
      <c r="AC105" s="88">
        <v>50400000</v>
      </c>
      <c r="AD105" s="86"/>
      <c r="AE105" s="86" t="s">
        <v>49</v>
      </c>
      <c r="AF105" s="86"/>
      <c r="AG105" s="86"/>
      <c r="AH105" s="655"/>
      <c r="AI105" s="657"/>
      <c r="AJ105" s="86"/>
      <c r="AK105" s="86"/>
      <c r="AL105" s="86"/>
      <c r="AM105" s="659"/>
      <c r="AN105" s="85" t="s">
        <v>269</v>
      </c>
      <c r="AO105" s="85" t="s">
        <v>752</v>
      </c>
      <c r="AP105" s="648"/>
      <c r="AQ105" s="648"/>
      <c r="AR105" s="646"/>
      <c r="AS105" s="648"/>
      <c r="AT105" s="648"/>
      <c r="AU105" s="648"/>
      <c r="AV105" s="648"/>
      <c r="AW105" s="4"/>
      <c r="AX105" s="4"/>
      <c r="AY105" s="4"/>
      <c r="AZ105" s="4"/>
      <c r="BA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row>
    <row r="106" spans="1:119" s="169" customFormat="1" ht="220.8">
      <c r="A106" s="82" t="s">
        <v>262</v>
      </c>
      <c r="B106" s="82" t="s">
        <v>202</v>
      </c>
      <c r="C106" s="83" t="s">
        <v>366</v>
      </c>
      <c r="D106" s="82" t="s">
        <v>220</v>
      </c>
      <c r="E106" s="88" t="s">
        <v>269</v>
      </c>
      <c r="F106" s="84">
        <v>2024130010129</v>
      </c>
      <c r="G106" s="82" t="s">
        <v>277</v>
      </c>
      <c r="H106" s="82" t="s">
        <v>290</v>
      </c>
      <c r="I106" s="82" t="s">
        <v>420</v>
      </c>
      <c r="J106" s="195">
        <v>4292</v>
      </c>
      <c r="K106" s="222">
        <v>0.55000000000000004</v>
      </c>
      <c r="L106" s="85" t="s">
        <v>311</v>
      </c>
      <c r="M106" s="85"/>
      <c r="N106" s="85" t="s">
        <v>821</v>
      </c>
      <c r="O106" s="85">
        <v>57272</v>
      </c>
      <c r="P106" s="223">
        <v>47300</v>
      </c>
      <c r="Q106" s="86"/>
      <c r="R106" s="86"/>
      <c r="S106" s="198">
        <v>45660</v>
      </c>
      <c r="T106" s="198">
        <v>46022</v>
      </c>
      <c r="U106" s="199">
        <f t="shared" si="7"/>
        <v>362</v>
      </c>
      <c r="V106" s="195">
        <v>47300</v>
      </c>
      <c r="W106" s="85" t="s">
        <v>355</v>
      </c>
      <c r="X106" s="86" t="s">
        <v>371</v>
      </c>
      <c r="Y106" s="82" t="s">
        <v>434</v>
      </c>
      <c r="Z106" s="82" t="s">
        <v>435</v>
      </c>
      <c r="AA106" s="87" t="s">
        <v>354</v>
      </c>
      <c r="AB106" s="116" t="s">
        <v>599</v>
      </c>
      <c r="AC106" s="88">
        <v>90720000</v>
      </c>
      <c r="AD106" s="86"/>
      <c r="AE106" s="86" t="s">
        <v>49</v>
      </c>
      <c r="AF106" s="86"/>
      <c r="AG106" s="86"/>
      <c r="AH106" s="655"/>
      <c r="AI106" s="657"/>
      <c r="AJ106" s="86"/>
      <c r="AK106" s="86"/>
      <c r="AL106" s="86"/>
      <c r="AM106" s="659"/>
      <c r="AN106" s="85" t="s">
        <v>269</v>
      </c>
      <c r="AO106" s="85" t="s">
        <v>752</v>
      </c>
      <c r="AP106" s="648"/>
      <c r="AQ106" s="648"/>
      <c r="AR106" s="646"/>
      <c r="AS106" s="648"/>
      <c r="AT106" s="648"/>
      <c r="AU106" s="648"/>
      <c r="AV106" s="648"/>
      <c r="AW106" s="4"/>
      <c r="AX106" s="4"/>
      <c r="AY106" s="4"/>
      <c r="AZ106" s="4"/>
      <c r="BA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row>
    <row r="107" spans="1:119" s="169" customFormat="1" ht="220.8">
      <c r="A107" s="82" t="s">
        <v>262</v>
      </c>
      <c r="B107" s="82" t="s">
        <v>202</v>
      </c>
      <c r="C107" s="83" t="s">
        <v>366</v>
      </c>
      <c r="D107" s="82" t="s">
        <v>220</v>
      </c>
      <c r="E107" s="88" t="s">
        <v>269</v>
      </c>
      <c r="F107" s="84">
        <v>2024130010129</v>
      </c>
      <c r="G107" s="82" t="s">
        <v>277</v>
      </c>
      <c r="H107" s="82" t="s">
        <v>290</v>
      </c>
      <c r="I107" s="82" t="s">
        <v>420</v>
      </c>
      <c r="J107" s="195">
        <v>4292</v>
      </c>
      <c r="K107" s="222">
        <v>0.55000000000000004</v>
      </c>
      <c r="L107" s="85" t="s">
        <v>317</v>
      </c>
      <c r="M107" s="85"/>
      <c r="N107" s="85" t="s">
        <v>821</v>
      </c>
      <c r="O107" s="85">
        <v>57272</v>
      </c>
      <c r="P107" s="223">
        <v>47300</v>
      </c>
      <c r="Q107" s="86"/>
      <c r="R107" s="86"/>
      <c r="S107" s="198">
        <v>45660</v>
      </c>
      <c r="T107" s="198">
        <v>46022</v>
      </c>
      <c r="U107" s="199">
        <f t="shared" si="7"/>
        <v>362</v>
      </c>
      <c r="V107" s="195">
        <v>47300</v>
      </c>
      <c r="W107" s="85" t="s">
        <v>355</v>
      </c>
      <c r="X107" s="86" t="s">
        <v>371</v>
      </c>
      <c r="Y107" s="82" t="s">
        <v>436</v>
      </c>
      <c r="Z107" s="82" t="s">
        <v>437</v>
      </c>
      <c r="AA107" s="87" t="s">
        <v>354</v>
      </c>
      <c r="AB107" s="116" t="s">
        <v>599</v>
      </c>
      <c r="AC107" s="88">
        <v>293580000</v>
      </c>
      <c r="AD107" s="86"/>
      <c r="AE107" s="116" t="s">
        <v>684</v>
      </c>
      <c r="AF107" s="86"/>
      <c r="AG107" s="86"/>
      <c r="AH107" s="655"/>
      <c r="AI107" s="657"/>
      <c r="AJ107" s="86"/>
      <c r="AK107" s="86"/>
      <c r="AL107" s="86"/>
      <c r="AM107" s="659"/>
      <c r="AN107" s="85" t="s">
        <v>269</v>
      </c>
      <c r="AO107" s="85" t="s">
        <v>752</v>
      </c>
      <c r="AP107" s="648"/>
      <c r="AQ107" s="648"/>
      <c r="AR107" s="646"/>
      <c r="AS107" s="648"/>
      <c r="AT107" s="648"/>
      <c r="AU107" s="648"/>
      <c r="AV107" s="648"/>
      <c r="AW107" s="4"/>
      <c r="AX107" s="4"/>
      <c r="AY107" s="4"/>
      <c r="AZ107" s="4"/>
      <c r="BA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row>
    <row r="108" spans="1:119" s="169" customFormat="1" ht="220.8">
      <c r="A108" s="82" t="s">
        <v>262</v>
      </c>
      <c r="B108" s="82" t="s">
        <v>202</v>
      </c>
      <c r="C108" s="83" t="s">
        <v>366</v>
      </c>
      <c r="D108" s="82" t="s">
        <v>220</v>
      </c>
      <c r="E108" s="88" t="s">
        <v>269</v>
      </c>
      <c r="F108" s="84">
        <v>2024130010129</v>
      </c>
      <c r="G108" s="82" t="s">
        <v>277</v>
      </c>
      <c r="H108" s="82" t="s">
        <v>290</v>
      </c>
      <c r="I108" s="82" t="s">
        <v>420</v>
      </c>
      <c r="J108" s="195">
        <v>4292</v>
      </c>
      <c r="K108" s="222">
        <v>0.55000000000000004</v>
      </c>
      <c r="L108" s="85" t="s">
        <v>316</v>
      </c>
      <c r="M108" s="85"/>
      <c r="N108" s="85" t="s">
        <v>821</v>
      </c>
      <c r="O108" s="85">
        <v>57272</v>
      </c>
      <c r="P108" s="223">
        <v>47300</v>
      </c>
      <c r="Q108" s="86"/>
      <c r="R108" s="86"/>
      <c r="S108" s="198">
        <v>45660</v>
      </c>
      <c r="T108" s="198">
        <v>46022</v>
      </c>
      <c r="U108" s="199">
        <f t="shared" si="7"/>
        <v>362</v>
      </c>
      <c r="V108" s="195">
        <v>47300</v>
      </c>
      <c r="W108" s="85" t="s">
        <v>355</v>
      </c>
      <c r="X108" s="86" t="s">
        <v>371</v>
      </c>
      <c r="Y108" s="82" t="s">
        <v>436</v>
      </c>
      <c r="Z108" s="82" t="s">
        <v>437</v>
      </c>
      <c r="AA108" s="87" t="s">
        <v>354</v>
      </c>
      <c r="AB108" s="116" t="s">
        <v>599</v>
      </c>
      <c r="AC108" s="88">
        <v>50400000</v>
      </c>
      <c r="AD108" s="86"/>
      <c r="AE108" s="86" t="s">
        <v>49</v>
      </c>
      <c r="AF108" s="86"/>
      <c r="AG108" s="86"/>
      <c r="AH108" s="655"/>
      <c r="AI108" s="657"/>
      <c r="AJ108" s="86"/>
      <c r="AK108" s="86"/>
      <c r="AL108" s="86"/>
      <c r="AM108" s="659"/>
      <c r="AN108" s="85" t="s">
        <v>269</v>
      </c>
      <c r="AO108" s="85" t="s">
        <v>752</v>
      </c>
      <c r="AP108" s="648"/>
      <c r="AQ108" s="648"/>
      <c r="AR108" s="646"/>
      <c r="AS108" s="648"/>
      <c r="AT108" s="648"/>
      <c r="AU108" s="648"/>
      <c r="AV108" s="648"/>
      <c r="AW108" s="4"/>
      <c r="AX108" s="4"/>
      <c r="AY108" s="4"/>
      <c r="AZ108" s="4"/>
      <c r="BA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row>
    <row r="109" spans="1:119" s="169" customFormat="1" ht="220.8">
      <c r="A109" s="82" t="s">
        <v>262</v>
      </c>
      <c r="B109" s="82" t="s">
        <v>202</v>
      </c>
      <c r="C109" s="83" t="s">
        <v>366</v>
      </c>
      <c r="D109" s="82" t="s">
        <v>220</v>
      </c>
      <c r="E109" s="88" t="s">
        <v>269</v>
      </c>
      <c r="F109" s="84">
        <v>2024130010129</v>
      </c>
      <c r="G109" s="82" t="s">
        <v>277</v>
      </c>
      <c r="H109" s="82" t="s">
        <v>290</v>
      </c>
      <c r="I109" s="82" t="s">
        <v>420</v>
      </c>
      <c r="J109" s="195">
        <v>4292</v>
      </c>
      <c r="K109" s="222">
        <v>0.55000000000000004</v>
      </c>
      <c r="L109" s="85" t="s">
        <v>316</v>
      </c>
      <c r="M109" s="85"/>
      <c r="N109" s="85" t="s">
        <v>821</v>
      </c>
      <c r="O109" s="85">
        <v>57272</v>
      </c>
      <c r="P109" s="223">
        <v>47300</v>
      </c>
      <c r="Q109" s="86"/>
      <c r="R109" s="86"/>
      <c r="S109" s="198">
        <v>45660</v>
      </c>
      <c r="T109" s="198">
        <v>46022</v>
      </c>
      <c r="U109" s="199">
        <f t="shared" si="7"/>
        <v>362</v>
      </c>
      <c r="V109" s="195">
        <v>47300</v>
      </c>
      <c r="W109" s="85" t="s">
        <v>355</v>
      </c>
      <c r="X109" s="86" t="s">
        <v>371</v>
      </c>
      <c r="Y109" s="82" t="s">
        <v>436</v>
      </c>
      <c r="Z109" s="82" t="s">
        <v>437</v>
      </c>
      <c r="AA109" s="87" t="s">
        <v>354</v>
      </c>
      <c r="AB109" s="116" t="s">
        <v>700</v>
      </c>
      <c r="AC109" s="88">
        <v>97000000</v>
      </c>
      <c r="AD109" s="86"/>
      <c r="AE109" s="86" t="s">
        <v>49</v>
      </c>
      <c r="AF109" s="86"/>
      <c r="AG109" s="86"/>
      <c r="AH109" s="655"/>
      <c r="AI109" s="657"/>
      <c r="AJ109" s="86"/>
      <c r="AK109" s="86"/>
      <c r="AL109" s="86"/>
      <c r="AM109" s="659"/>
      <c r="AN109" s="85" t="s">
        <v>269</v>
      </c>
      <c r="AO109" s="85" t="s">
        <v>752</v>
      </c>
      <c r="AP109" s="648"/>
      <c r="AQ109" s="648"/>
      <c r="AR109" s="646"/>
      <c r="AS109" s="648"/>
      <c r="AT109" s="648"/>
      <c r="AU109" s="648"/>
      <c r="AV109" s="648"/>
      <c r="AW109" s="4"/>
      <c r="AX109" s="4"/>
      <c r="AY109" s="4"/>
      <c r="AZ109" s="4"/>
      <c r="BA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169" customFormat="1" ht="409.6">
      <c r="A110" s="82" t="s">
        <v>262</v>
      </c>
      <c r="B110" s="82" t="s">
        <v>202</v>
      </c>
      <c r="C110" s="83" t="s">
        <v>366</v>
      </c>
      <c r="D110" s="82" t="s">
        <v>220</v>
      </c>
      <c r="E110" s="88" t="s">
        <v>269</v>
      </c>
      <c r="F110" s="84">
        <v>2024130010129</v>
      </c>
      <c r="G110" s="82" t="s">
        <v>277</v>
      </c>
      <c r="H110" s="82" t="s">
        <v>290</v>
      </c>
      <c r="I110" s="82" t="s">
        <v>420</v>
      </c>
      <c r="J110" s="195">
        <v>4292</v>
      </c>
      <c r="K110" s="222">
        <v>0.55000000000000004</v>
      </c>
      <c r="L110" s="85" t="s">
        <v>313</v>
      </c>
      <c r="M110" s="85" t="s">
        <v>635</v>
      </c>
      <c r="N110" s="85" t="s">
        <v>821</v>
      </c>
      <c r="O110" s="85">
        <v>57272</v>
      </c>
      <c r="P110" s="223">
        <v>47300</v>
      </c>
      <c r="Q110" s="86"/>
      <c r="R110" s="86"/>
      <c r="S110" s="198">
        <v>45660</v>
      </c>
      <c r="T110" s="198">
        <v>46022</v>
      </c>
      <c r="U110" s="199">
        <f t="shared" si="7"/>
        <v>362</v>
      </c>
      <c r="V110" s="195">
        <v>47300</v>
      </c>
      <c r="W110" s="85" t="s">
        <v>355</v>
      </c>
      <c r="X110" s="86" t="s">
        <v>371</v>
      </c>
      <c r="Y110" s="82" t="s">
        <v>436</v>
      </c>
      <c r="Z110" s="82" t="s">
        <v>437</v>
      </c>
      <c r="AA110" s="87" t="s">
        <v>354</v>
      </c>
      <c r="AB110" s="116" t="s">
        <v>599</v>
      </c>
      <c r="AC110" s="88">
        <v>236880000</v>
      </c>
      <c r="AD110" s="86"/>
      <c r="AE110" s="86" t="s">
        <v>49</v>
      </c>
      <c r="AF110" s="86"/>
      <c r="AG110" s="86"/>
      <c r="AH110" s="655"/>
      <c r="AI110" s="657"/>
      <c r="AJ110" s="86"/>
      <c r="AK110" s="86"/>
      <c r="AL110" s="86"/>
      <c r="AM110" s="659"/>
      <c r="AN110" s="85" t="s">
        <v>269</v>
      </c>
      <c r="AO110" s="85" t="s">
        <v>752</v>
      </c>
      <c r="AP110" s="648"/>
      <c r="AQ110" s="648"/>
      <c r="AR110" s="646"/>
      <c r="AS110" s="648"/>
      <c r="AT110" s="648"/>
      <c r="AU110" s="648"/>
      <c r="AV110" s="648"/>
      <c r="AW110" s="4"/>
      <c r="AX110" s="4"/>
      <c r="AY110" s="4"/>
      <c r="AZ110" s="4"/>
      <c r="BA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row>
    <row r="111" spans="1:119" s="169" customFormat="1" ht="220.8">
      <c r="A111" s="82" t="s">
        <v>262</v>
      </c>
      <c r="B111" s="82" t="s">
        <v>202</v>
      </c>
      <c r="C111" s="83" t="s">
        <v>366</v>
      </c>
      <c r="D111" s="82" t="s">
        <v>220</v>
      </c>
      <c r="E111" s="88" t="s">
        <v>269</v>
      </c>
      <c r="F111" s="84">
        <v>2024130010129</v>
      </c>
      <c r="G111" s="82" t="s">
        <v>277</v>
      </c>
      <c r="H111" s="82" t="s">
        <v>290</v>
      </c>
      <c r="I111" s="82" t="s">
        <v>420</v>
      </c>
      <c r="J111" s="195">
        <v>4292</v>
      </c>
      <c r="K111" s="222">
        <v>0.55000000000000004</v>
      </c>
      <c r="L111" s="85" t="s">
        <v>314</v>
      </c>
      <c r="M111" s="85"/>
      <c r="N111" s="85" t="s">
        <v>822</v>
      </c>
      <c r="O111" s="85">
        <v>57272</v>
      </c>
      <c r="P111" s="223">
        <v>47300</v>
      </c>
      <c r="Q111" s="86"/>
      <c r="R111" s="86"/>
      <c r="S111" s="198">
        <v>45660</v>
      </c>
      <c r="T111" s="198">
        <v>46022</v>
      </c>
      <c r="U111" s="199">
        <f t="shared" si="7"/>
        <v>362</v>
      </c>
      <c r="V111" s="195">
        <v>47300</v>
      </c>
      <c r="W111" s="85" t="s">
        <v>355</v>
      </c>
      <c r="X111" s="86" t="s">
        <v>371</v>
      </c>
      <c r="Y111" s="82" t="s">
        <v>438</v>
      </c>
      <c r="Z111" s="82" t="s">
        <v>439</v>
      </c>
      <c r="AA111" s="87" t="s">
        <v>354</v>
      </c>
      <c r="AB111" s="116" t="s">
        <v>599</v>
      </c>
      <c r="AC111" s="88">
        <v>216720000</v>
      </c>
      <c r="AD111" s="86"/>
      <c r="AE111" s="116" t="s">
        <v>684</v>
      </c>
      <c r="AF111" s="86"/>
      <c r="AG111" s="86"/>
      <c r="AH111" s="655"/>
      <c r="AI111" s="657"/>
      <c r="AJ111" s="86"/>
      <c r="AK111" s="86"/>
      <c r="AL111" s="86"/>
      <c r="AM111" s="659"/>
      <c r="AN111" s="85" t="s">
        <v>269</v>
      </c>
      <c r="AO111" s="85" t="s">
        <v>752</v>
      </c>
      <c r="AP111" s="648"/>
      <c r="AQ111" s="648"/>
      <c r="AR111" s="646"/>
      <c r="AS111" s="648"/>
      <c r="AT111" s="648"/>
      <c r="AU111" s="648"/>
      <c r="AV111" s="648"/>
      <c r="AW111" s="4"/>
      <c r="AX111" s="4"/>
      <c r="AY111" s="4"/>
      <c r="AZ111" s="4"/>
      <c r="BA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row>
    <row r="112" spans="1:119" s="169" customFormat="1" ht="220.8">
      <c r="A112" s="82" t="s">
        <v>262</v>
      </c>
      <c r="B112" s="82" t="s">
        <v>202</v>
      </c>
      <c r="C112" s="83" t="s">
        <v>366</v>
      </c>
      <c r="D112" s="82" t="s">
        <v>220</v>
      </c>
      <c r="E112" s="88" t="s">
        <v>269</v>
      </c>
      <c r="F112" s="84">
        <v>2024130010129</v>
      </c>
      <c r="G112" s="82" t="s">
        <v>277</v>
      </c>
      <c r="H112" s="82" t="s">
        <v>290</v>
      </c>
      <c r="I112" s="82" t="s">
        <v>420</v>
      </c>
      <c r="J112" s="195">
        <v>4292</v>
      </c>
      <c r="K112" s="222">
        <v>0.5</v>
      </c>
      <c r="L112" s="85" t="s">
        <v>314</v>
      </c>
      <c r="M112" s="85"/>
      <c r="N112" s="85" t="s">
        <v>822</v>
      </c>
      <c r="O112" s="85">
        <v>57272</v>
      </c>
      <c r="P112" s="223">
        <v>47300</v>
      </c>
      <c r="Q112" s="86"/>
      <c r="R112" s="86"/>
      <c r="S112" s="198">
        <v>45660</v>
      </c>
      <c r="T112" s="198">
        <v>46022</v>
      </c>
      <c r="U112" s="199">
        <f t="shared" si="7"/>
        <v>362</v>
      </c>
      <c r="V112" s="195">
        <v>47300</v>
      </c>
      <c r="W112" s="85" t="s">
        <v>355</v>
      </c>
      <c r="X112" s="86" t="s">
        <v>371</v>
      </c>
      <c r="Y112" s="87" t="s">
        <v>440</v>
      </c>
      <c r="Z112" s="82" t="s">
        <v>439</v>
      </c>
      <c r="AA112" s="87" t="s">
        <v>354</v>
      </c>
      <c r="AB112" s="116" t="s">
        <v>701</v>
      </c>
      <c r="AC112" s="88">
        <v>233697961</v>
      </c>
      <c r="AD112" s="86"/>
      <c r="AE112" s="116" t="s">
        <v>684</v>
      </c>
      <c r="AF112" s="86"/>
      <c r="AG112" s="86"/>
      <c r="AH112" s="655"/>
      <c r="AI112" s="657"/>
      <c r="AJ112" s="86"/>
      <c r="AK112" s="86"/>
      <c r="AL112" s="86"/>
      <c r="AM112" s="659"/>
      <c r="AN112" s="85" t="s">
        <v>269</v>
      </c>
      <c r="AO112" s="85" t="s">
        <v>752</v>
      </c>
      <c r="AP112" s="648"/>
      <c r="AQ112" s="648"/>
      <c r="AR112" s="646"/>
      <c r="AS112" s="648"/>
      <c r="AT112" s="648"/>
      <c r="AU112" s="648"/>
      <c r="AV112" s="648"/>
      <c r="AW112" s="4"/>
      <c r="AX112" s="4"/>
      <c r="AY112" s="4"/>
      <c r="AZ112" s="4"/>
      <c r="BA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row>
    <row r="113" spans="1:119" s="169" customFormat="1" ht="220.8">
      <c r="A113" s="82" t="s">
        <v>262</v>
      </c>
      <c r="B113" s="82" t="s">
        <v>202</v>
      </c>
      <c r="C113" s="83" t="s">
        <v>366</v>
      </c>
      <c r="D113" s="82" t="s">
        <v>220</v>
      </c>
      <c r="E113" s="88" t="s">
        <v>269</v>
      </c>
      <c r="F113" s="84">
        <v>2024130010129</v>
      </c>
      <c r="G113" s="82" t="s">
        <v>277</v>
      </c>
      <c r="H113" s="82" t="s">
        <v>290</v>
      </c>
      <c r="I113" s="82" t="s">
        <v>420</v>
      </c>
      <c r="J113" s="195">
        <v>4292</v>
      </c>
      <c r="K113" s="222">
        <v>0.55000000000000004</v>
      </c>
      <c r="L113" s="85" t="s">
        <v>314</v>
      </c>
      <c r="M113" s="85"/>
      <c r="N113" s="85" t="s">
        <v>822</v>
      </c>
      <c r="O113" s="85">
        <v>57272</v>
      </c>
      <c r="P113" s="223">
        <v>47300</v>
      </c>
      <c r="Q113" s="86"/>
      <c r="R113" s="86"/>
      <c r="S113" s="198">
        <v>45660</v>
      </c>
      <c r="T113" s="198">
        <v>46022</v>
      </c>
      <c r="U113" s="199">
        <f t="shared" si="7"/>
        <v>362</v>
      </c>
      <c r="V113" s="195">
        <v>47300</v>
      </c>
      <c r="W113" s="85" t="s">
        <v>355</v>
      </c>
      <c r="X113" s="86" t="s">
        <v>371</v>
      </c>
      <c r="Y113" s="87" t="s">
        <v>440</v>
      </c>
      <c r="Z113" s="82" t="s">
        <v>439</v>
      </c>
      <c r="AA113" s="87" t="s">
        <v>354</v>
      </c>
      <c r="AB113" s="116" t="s">
        <v>702</v>
      </c>
      <c r="AC113" s="88">
        <v>84000004</v>
      </c>
      <c r="AD113" s="86"/>
      <c r="AE113" s="116" t="s">
        <v>684</v>
      </c>
      <c r="AF113" s="86"/>
      <c r="AG113" s="86"/>
      <c r="AH113" s="655"/>
      <c r="AI113" s="657"/>
      <c r="AJ113" s="86"/>
      <c r="AK113" s="86"/>
      <c r="AL113" s="86"/>
      <c r="AM113" s="659"/>
      <c r="AN113" s="85" t="s">
        <v>269</v>
      </c>
      <c r="AO113" s="85" t="s">
        <v>752</v>
      </c>
      <c r="AP113" s="648"/>
      <c r="AQ113" s="648"/>
      <c r="AR113" s="646"/>
      <c r="AS113" s="648"/>
      <c r="AT113" s="648"/>
      <c r="AU113" s="648"/>
      <c r="AV113" s="648"/>
      <c r="AW113" s="4"/>
      <c r="AX113" s="4"/>
      <c r="AY113" s="4"/>
      <c r="AZ113" s="4"/>
      <c r="BA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row>
    <row r="114" spans="1:119" s="169" customFormat="1" ht="220.8">
      <c r="A114" s="82" t="s">
        <v>262</v>
      </c>
      <c r="B114" s="82" t="s">
        <v>202</v>
      </c>
      <c r="C114" s="83" t="s">
        <v>366</v>
      </c>
      <c r="D114" s="82" t="s">
        <v>220</v>
      </c>
      <c r="E114" s="88" t="s">
        <v>269</v>
      </c>
      <c r="F114" s="84">
        <v>2024130010129</v>
      </c>
      <c r="G114" s="82" t="s">
        <v>277</v>
      </c>
      <c r="H114" s="82" t="s">
        <v>290</v>
      </c>
      <c r="I114" s="82" t="s">
        <v>420</v>
      </c>
      <c r="J114" s="195">
        <v>4292</v>
      </c>
      <c r="K114" s="222">
        <v>0.55000000000000004</v>
      </c>
      <c r="L114" s="85" t="s">
        <v>314</v>
      </c>
      <c r="M114" s="85"/>
      <c r="N114" s="85" t="s">
        <v>823</v>
      </c>
      <c r="O114" s="85">
        <v>57272</v>
      </c>
      <c r="P114" s="223">
        <v>47300</v>
      </c>
      <c r="Q114" s="86"/>
      <c r="R114" s="86"/>
      <c r="S114" s="198">
        <v>45660</v>
      </c>
      <c r="T114" s="198">
        <v>46022</v>
      </c>
      <c r="U114" s="199">
        <f t="shared" si="7"/>
        <v>362</v>
      </c>
      <c r="V114" s="195">
        <v>47300</v>
      </c>
      <c r="W114" s="85" t="s">
        <v>355</v>
      </c>
      <c r="X114" s="86" t="s">
        <v>371</v>
      </c>
      <c r="Y114" s="82" t="s">
        <v>442</v>
      </c>
      <c r="Z114" s="82" t="s">
        <v>441</v>
      </c>
      <c r="AA114" s="87" t="s">
        <v>354</v>
      </c>
      <c r="AB114" s="116" t="s">
        <v>700</v>
      </c>
      <c r="AC114" s="88">
        <v>102000000</v>
      </c>
      <c r="AD114" s="86"/>
      <c r="AE114" s="116" t="s">
        <v>684</v>
      </c>
      <c r="AF114" s="86"/>
      <c r="AG114" s="86"/>
      <c r="AH114" s="655"/>
      <c r="AI114" s="657"/>
      <c r="AJ114" s="86"/>
      <c r="AK114" s="86"/>
      <c r="AL114" s="86"/>
      <c r="AM114" s="659"/>
      <c r="AN114" s="85" t="s">
        <v>269</v>
      </c>
      <c r="AO114" s="85" t="s">
        <v>752</v>
      </c>
      <c r="AP114" s="648"/>
      <c r="AQ114" s="648"/>
      <c r="AR114" s="646"/>
      <c r="AS114" s="648"/>
      <c r="AT114" s="648"/>
      <c r="AU114" s="648"/>
      <c r="AV114" s="648"/>
      <c r="AW114" s="4"/>
      <c r="AX114" s="4"/>
      <c r="AY114" s="4"/>
      <c r="AZ114" s="4"/>
      <c r="BA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row>
    <row r="115" spans="1:119" s="169" customFormat="1" ht="53.25" customHeight="1">
      <c r="A115" s="82"/>
      <c r="B115" s="82"/>
      <c r="C115" s="83"/>
      <c r="D115" s="82"/>
      <c r="E115" s="586" t="s">
        <v>784</v>
      </c>
      <c r="F115" s="587"/>
      <c r="G115" s="587"/>
      <c r="H115" s="587"/>
      <c r="I115" s="587"/>
      <c r="J115" s="587"/>
      <c r="K115" s="587"/>
      <c r="L115" s="587"/>
      <c r="M115" s="587"/>
      <c r="N115" s="587"/>
      <c r="O115" s="587"/>
      <c r="P115" s="587"/>
      <c r="Q115" s="588"/>
      <c r="R115" s="86"/>
      <c r="S115" s="198"/>
      <c r="T115" s="198"/>
      <c r="U115" s="199"/>
      <c r="V115" s="195"/>
      <c r="W115" s="85"/>
      <c r="X115" s="86"/>
      <c r="Y115" s="82"/>
      <c r="Z115" s="82"/>
      <c r="AA115" s="87"/>
      <c r="AB115" s="116"/>
      <c r="AC115" s="88"/>
      <c r="AD115" s="86"/>
      <c r="AE115" s="116"/>
      <c r="AF115" s="86"/>
      <c r="AG115" s="86"/>
      <c r="AH115" s="310"/>
      <c r="AI115" s="311"/>
      <c r="AJ115" s="86"/>
      <c r="AK115" s="86"/>
      <c r="AL115" s="86"/>
      <c r="AM115" s="312"/>
      <c r="AN115" s="85"/>
      <c r="AO115" s="337" t="s">
        <v>778</v>
      </c>
      <c r="AP115" s="326">
        <f>SUM(AP99)</f>
        <v>2572740622.8499999</v>
      </c>
      <c r="AQ115" s="326">
        <f t="shared" ref="AQ115:AT115" si="11">SUM(AQ99)</f>
        <v>489232000</v>
      </c>
      <c r="AR115" s="359">
        <f t="shared" si="11"/>
        <v>0.19020000000000001</v>
      </c>
      <c r="AS115" s="326">
        <f t="shared" si="11"/>
        <v>0</v>
      </c>
      <c r="AT115" s="326">
        <f t="shared" si="11"/>
        <v>0</v>
      </c>
      <c r="AU115" s="360">
        <v>0</v>
      </c>
      <c r="AV115" s="360">
        <v>0</v>
      </c>
      <c r="AW115" s="4"/>
      <c r="AX115" s="4"/>
      <c r="AY115" s="4"/>
      <c r="AZ115" s="4"/>
      <c r="BA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row>
    <row r="116" spans="1:119" s="170" customFormat="1" ht="151.80000000000001">
      <c r="A116" s="89" t="s">
        <v>262</v>
      </c>
      <c r="B116" s="89" t="s">
        <v>202</v>
      </c>
      <c r="C116" s="90" t="s">
        <v>366</v>
      </c>
      <c r="D116" s="89" t="s">
        <v>221</v>
      </c>
      <c r="E116" s="89" t="s">
        <v>270</v>
      </c>
      <c r="F116" s="196">
        <v>2024130010139</v>
      </c>
      <c r="G116" s="89" t="s">
        <v>278</v>
      </c>
      <c r="H116" s="89" t="s">
        <v>291</v>
      </c>
      <c r="I116" s="89" t="s">
        <v>250</v>
      </c>
      <c r="J116" s="184">
        <v>15796</v>
      </c>
      <c r="K116" s="222">
        <v>0.45</v>
      </c>
      <c r="L116" s="91" t="s">
        <v>322</v>
      </c>
      <c r="M116" s="92"/>
      <c r="N116" s="91" t="s">
        <v>824</v>
      </c>
      <c r="O116" s="91">
        <v>33718</v>
      </c>
      <c r="P116" s="223">
        <v>30744</v>
      </c>
      <c r="Q116" s="92">
        <v>10000</v>
      </c>
      <c r="R116" s="92">
        <f>+Q116/P116</f>
        <v>0.32526671870934165</v>
      </c>
      <c r="S116" s="198">
        <v>45660</v>
      </c>
      <c r="T116" s="198">
        <v>46022</v>
      </c>
      <c r="U116" s="199">
        <f t="shared" si="7"/>
        <v>362</v>
      </c>
      <c r="V116" s="89">
        <v>30744</v>
      </c>
      <c r="W116" s="91" t="s">
        <v>355</v>
      </c>
      <c r="X116" s="92" t="s">
        <v>371</v>
      </c>
      <c r="Y116" s="197" t="s">
        <v>443</v>
      </c>
      <c r="Z116" s="91" t="s">
        <v>444</v>
      </c>
      <c r="AA116" s="93" t="s">
        <v>354</v>
      </c>
      <c r="AB116" s="143" t="s">
        <v>599</v>
      </c>
      <c r="AC116" s="144">
        <v>336672000</v>
      </c>
      <c r="AD116" s="91" t="s">
        <v>55</v>
      </c>
      <c r="AE116" s="92" t="s">
        <v>49</v>
      </c>
      <c r="AF116" s="92"/>
      <c r="AG116" s="92"/>
      <c r="AH116" s="691">
        <v>3456124347</v>
      </c>
      <c r="AI116" s="694"/>
      <c r="AJ116" s="92"/>
      <c r="AK116" s="92"/>
      <c r="AL116" s="92"/>
      <c r="AM116" s="697" t="s">
        <v>654</v>
      </c>
      <c r="AN116" s="91" t="s">
        <v>270</v>
      </c>
      <c r="AO116" s="91" t="s">
        <v>753</v>
      </c>
      <c r="AP116" s="681">
        <v>3656986372.5799999</v>
      </c>
      <c r="AQ116" s="681">
        <v>1390029739.48</v>
      </c>
      <c r="AR116" s="700">
        <v>0.38009999999999999</v>
      </c>
      <c r="AS116" s="681">
        <v>0</v>
      </c>
      <c r="AT116" s="681">
        <v>0</v>
      </c>
      <c r="AU116" s="684">
        <v>0</v>
      </c>
      <c r="AV116" s="684">
        <v>0</v>
      </c>
      <c r="AW116" s="4"/>
      <c r="AX116" s="4"/>
      <c r="AY116" s="4"/>
      <c r="AZ116" s="4"/>
      <c r="BA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row>
    <row r="117" spans="1:119" s="170" customFormat="1" ht="151.80000000000001">
      <c r="A117" s="89" t="s">
        <v>262</v>
      </c>
      <c r="B117" s="89" t="s">
        <v>202</v>
      </c>
      <c r="C117" s="90" t="s">
        <v>366</v>
      </c>
      <c r="D117" s="89" t="s">
        <v>221</v>
      </c>
      <c r="E117" s="89" t="s">
        <v>270</v>
      </c>
      <c r="F117" s="196">
        <v>2024130010139</v>
      </c>
      <c r="G117" s="89" t="s">
        <v>278</v>
      </c>
      <c r="H117" s="89" t="s">
        <v>291</v>
      </c>
      <c r="I117" s="89" t="s">
        <v>250</v>
      </c>
      <c r="J117" s="184">
        <v>15796</v>
      </c>
      <c r="K117" s="222">
        <v>0.45</v>
      </c>
      <c r="L117" s="91" t="s">
        <v>324</v>
      </c>
      <c r="M117" s="92"/>
      <c r="N117" s="91" t="s">
        <v>825</v>
      </c>
      <c r="O117" s="91">
        <v>33718</v>
      </c>
      <c r="P117" s="223">
        <v>30744</v>
      </c>
      <c r="Q117" s="92">
        <v>10000</v>
      </c>
      <c r="R117" s="92"/>
      <c r="S117" s="198">
        <v>45660</v>
      </c>
      <c r="T117" s="198">
        <v>46022</v>
      </c>
      <c r="U117" s="199">
        <f t="shared" si="7"/>
        <v>362</v>
      </c>
      <c r="V117" s="89">
        <v>30744</v>
      </c>
      <c r="W117" s="91" t="s">
        <v>355</v>
      </c>
      <c r="X117" s="92" t="s">
        <v>371</v>
      </c>
      <c r="Y117" s="91" t="s">
        <v>445</v>
      </c>
      <c r="Z117" s="91" t="s">
        <v>446</v>
      </c>
      <c r="AA117" s="93" t="s">
        <v>354</v>
      </c>
      <c r="AB117" s="143" t="s">
        <v>703</v>
      </c>
      <c r="AC117" s="144">
        <v>134061978</v>
      </c>
      <c r="AD117" s="91" t="s">
        <v>50</v>
      </c>
      <c r="AE117" s="92" t="s">
        <v>49</v>
      </c>
      <c r="AF117" s="92"/>
      <c r="AG117" s="92"/>
      <c r="AH117" s="692"/>
      <c r="AI117" s="695"/>
      <c r="AJ117" s="92"/>
      <c r="AK117" s="92"/>
      <c r="AL117" s="92"/>
      <c r="AM117" s="698"/>
      <c r="AN117" s="91" t="s">
        <v>270</v>
      </c>
      <c r="AO117" s="91" t="s">
        <v>753</v>
      </c>
      <c r="AP117" s="682"/>
      <c r="AQ117" s="682"/>
      <c r="AR117" s="701"/>
      <c r="AS117" s="682"/>
      <c r="AT117" s="682"/>
      <c r="AU117" s="682"/>
      <c r="AV117" s="682"/>
      <c r="AW117" s="4"/>
      <c r="AX117" s="4"/>
      <c r="AY117" s="4"/>
      <c r="AZ117" s="4"/>
      <c r="BA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row>
    <row r="118" spans="1:119" s="170" customFormat="1" ht="151.80000000000001">
      <c r="A118" s="89" t="s">
        <v>262</v>
      </c>
      <c r="B118" s="89" t="s">
        <v>202</v>
      </c>
      <c r="C118" s="90" t="s">
        <v>366</v>
      </c>
      <c r="D118" s="89" t="s">
        <v>221</v>
      </c>
      <c r="E118" s="89" t="s">
        <v>270</v>
      </c>
      <c r="F118" s="196">
        <v>2024130010139</v>
      </c>
      <c r="G118" s="89" t="s">
        <v>278</v>
      </c>
      <c r="H118" s="89" t="s">
        <v>291</v>
      </c>
      <c r="I118" s="89" t="s">
        <v>250</v>
      </c>
      <c r="J118" s="184">
        <v>15796</v>
      </c>
      <c r="K118" s="222">
        <v>0.45</v>
      </c>
      <c r="L118" s="91" t="s">
        <v>324</v>
      </c>
      <c r="M118" s="92"/>
      <c r="N118" s="91" t="s">
        <v>825</v>
      </c>
      <c r="O118" s="91">
        <v>33718</v>
      </c>
      <c r="P118" s="223">
        <v>30744</v>
      </c>
      <c r="Q118" s="92">
        <v>10000</v>
      </c>
      <c r="R118" s="92"/>
      <c r="S118" s="198">
        <v>45660</v>
      </c>
      <c r="T118" s="198">
        <v>46022</v>
      </c>
      <c r="U118" s="199">
        <f t="shared" si="7"/>
        <v>362</v>
      </c>
      <c r="V118" s="89">
        <v>30744</v>
      </c>
      <c r="W118" s="91" t="s">
        <v>355</v>
      </c>
      <c r="X118" s="92" t="s">
        <v>371</v>
      </c>
      <c r="Y118" s="91" t="s">
        <v>426</v>
      </c>
      <c r="Z118" s="91" t="s">
        <v>447</v>
      </c>
      <c r="AA118" s="93" t="s">
        <v>354</v>
      </c>
      <c r="AB118" s="143" t="s">
        <v>707</v>
      </c>
      <c r="AC118" s="144">
        <v>83999999.995999992</v>
      </c>
      <c r="AD118" s="91" t="s">
        <v>52</v>
      </c>
      <c r="AE118" s="92" t="s">
        <v>49</v>
      </c>
      <c r="AF118" s="92"/>
      <c r="AG118" s="92"/>
      <c r="AH118" s="692"/>
      <c r="AI118" s="695"/>
      <c r="AJ118" s="92"/>
      <c r="AK118" s="92"/>
      <c r="AL118" s="92"/>
      <c r="AM118" s="698"/>
      <c r="AN118" s="91" t="s">
        <v>270</v>
      </c>
      <c r="AO118" s="91" t="s">
        <v>753</v>
      </c>
      <c r="AP118" s="682"/>
      <c r="AQ118" s="682"/>
      <c r="AR118" s="701"/>
      <c r="AS118" s="682"/>
      <c r="AT118" s="682"/>
      <c r="AU118" s="682"/>
      <c r="AV118" s="682"/>
      <c r="AW118" s="4"/>
      <c r="AX118" s="4"/>
      <c r="AY118" s="4"/>
      <c r="AZ118" s="4"/>
      <c r="BA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row>
    <row r="119" spans="1:119" s="170" customFormat="1" ht="151.80000000000001">
      <c r="A119" s="89" t="s">
        <v>262</v>
      </c>
      <c r="B119" s="89" t="s">
        <v>202</v>
      </c>
      <c r="C119" s="90" t="s">
        <v>366</v>
      </c>
      <c r="D119" s="89" t="s">
        <v>221</v>
      </c>
      <c r="E119" s="89" t="s">
        <v>270</v>
      </c>
      <c r="F119" s="196">
        <v>2024130010139</v>
      </c>
      <c r="G119" s="89" t="s">
        <v>278</v>
      </c>
      <c r="H119" s="89" t="s">
        <v>291</v>
      </c>
      <c r="I119" s="89" t="s">
        <v>250</v>
      </c>
      <c r="J119" s="184">
        <v>15796</v>
      </c>
      <c r="K119" s="222">
        <v>0.45</v>
      </c>
      <c r="L119" s="91" t="s">
        <v>324</v>
      </c>
      <c r="M119" s="92"/>
      <c r="N119" s="91" t="s">
        <v>825</v>
      </c>
      <c r="O119" s="91">
        <v>33718</v>
      </c>
      <c r="P119" s="223">
        <v>30744</v>
      </c>
      <c r="Q119" s="92">
        <v>10000</v>
      </c>
      <c r="R119" s="92"/>
      <c r="S119" s="198">
        <v>45660</v>
      </c>
      <c r="T119" s="198">
        <v>46022</v>
      </c>
      <c r="U119" s="199">
        <f t="shared" si="7"/>
        <v>362</v>
      </c>
      <c r="V119" s="89">
        <v>30744</v>
      </c>
      <c r="W119" s="91" t="s">
        <v>355</v>
      </c>
      <c r="X119" s="92" t="s">
        <v>371</v>
      </c>
      <c r="Y119" s="91" t="s">
        <v>426</v>
      </c>
      <c r="Z119" s="91" t="s">
        <v>447</v>
      </c>
      <c r="AA119" s="93" t="s">
        <v>354</v>
      </c>
      <c r="AB119" s="143" t="s">
        <v>706</v>
      </c>
      <c r="AC119" s="144">
        <v>100000000</v>
      </c>
      <c r="AD119" s="91" t="s">
        <v>56</v>
      </c>
      <c r="AE119" s="92" t="s">
        <v>49</v>
      </c>
      <c r="AF119" s="92"/>
      <c r="AG119" s="92"/>
      <c r="AH119" s="692"/>
      <c r="AI119" s="695"/>
      <c r="AJ119" s="92"/>
      <c r="AK119" s="92"/>
      <c r="AL119" s="92"/>
      <c r="AM119" s="698"/>
      <c r="AN119" s="91" t="s">
        <v>270</v>
      </c>
      <c r="AO119" s="91" t="s">
        <v>753</v>
      </c>
      <c r="AP119" s="682"/>
      <c r="AQ119" s="682"/>
      <c r="AR119" s="701"/>
      <c r="AS119" s="682"/>
      <c r="AT119" s="682"/>
      <c r="AU119" s="682"/>
      <c r="AV119" s="682"/>
      <c r="AW119" s="4"/>
      <c r="AX119" s="4"/>
      <c r="AY119" s="4"/>
      <c r="AZ119" s="4"/>
      <c r="BA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row>
    <row r="120" spans="1:119" s="170" customFormat="1" ht="151.80000000000001">
      <c r="A120" s="89" t="s">
        <v>262</v>
      </c>
      <c r="B120" s="89" t="s">
        <v>202</v>
      </c>
      <c r="C120" s="90" t="s">
        <v>366</v>
      </c>
      <c r="D120" s="89" t="s">
        <v>221</v>
      </c>
      <c r="E120" s="89" t="s">
        <v>270</v>
      </c>
      <c r="F120" s="196">
        <v>2024130010139</v>
      </c>
      <c r="G120" s="89" t="s">
        <v>278</v>
      </c>
      <c r="H120" s="89" t="s">
        <v>291</v>
      </c>
      <c r="I120" s="89" t="s">
        <v>250</v>
      </c>
      <c r="J120" s="184">
        <v>15796</v>
      </c>
      <c r="K120" s="222">
        <v>0.45</v>
      </c>
      <c r="L120" s="91" t="s">
        <v>323</v>
      </c>
      <c r="M120" s="92"/>
      <c r="N120" s="91" t="s">
        <v>826</v>
      </c>
      <c r="O120" s="91">
        <v>33718</v>
      </c>
      <c r="P120" s="223">
        <v>30744</v>
      </c>
      <c r="Q120" s="92">
        <v>10000</v>
      </c>
      <c r="R120" s="92"/>
      <c r="S120" s="198">
        <v>45660</v>
      </c>
      <c r="T120" s="198">
        <v>46022</v>
      </c>
      <c r="U120" s="199">
        <f t="shared" si="7"/>
        <v>362</v>
      </c>
      <c r="V120" s="89">
        <v>30744</v>
      </c>
      <c r="W120" s="91" t="s">
        <v>355</v>
      </c>
      <c r="X120" s="92" t="s">
        <v>371</v>
      </c>
      <c r="Y120" s="91" t="s">
        <v>426</v>
      </c>
      <c r="Z120" s="91" t="s">
        <v>447</v>
      </c>
      <c r="AA120" s="93" t="s">
        <v>354</v>
      </c>
      <c r="AB120" s="143" t="s">
        <v>599</v>
      </c>
      <c r="AC120" s="144">
        <v>1532412000</v>
      </c>
      <c r="AD120" s="91" t="s">
        <v>55</v>
      </c>
      <c r="AE120" s="143" t="s">
        <v>682</v>
      </c>
      <c r="AF120" s="92"/>
      <c r="AG120" s="92"/>
      <c r="AH120" s="692"/>
      <c r="AI120" s="695"/>
      <c r="AJ120" s="92"/>
      <c r="AK120" s="92"/>
      <c r="AL120" s="92"/>
      <c r="AM120" s="698"/>
      <c r="AN120" s="91" t="s">
        <v>270</v>
      </c>
      <c r="AO120" s="91" t="s">
        <v>753</v>
      </c>
      <c r="AP120" s="682"/>
      <c r="AQ120" s="682"/>
      <c r="AR120" s="701"/>
      <c r="AS120" s="682"/>
      <c r="AT120" s="682"/>
      <c r="AU120" s="682"/>
      <c r="AV120" s="682"/>
      <c r="AW120" s="4"/>
      <c r="AX120" s="4"/>
      <c r="AY120" s="4"/>
      <c r="AZ120" s="4"/>
      <c r="BA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row>
    <row r="121" spans="1:119" s="170" customFormat="1" ht="151.80000000000001">
      <c r="A121" s="89" t="s">
        <v>262</v>
      </c>
      <c r="B121" s="89" t="s">
        <v>202</v>
      </c>
      <c r="C121" s="90" t="s">
        <v>366</v>
      </c>
      <c r="D121" s="89" t="s">
        <v>221</v>
      </c>
      <c r="E121" s="89" t="s">
        <v>270</v>
      </c>
      <c r="F121" s="196">
        <v>2024130010139</v>
      </c>
      <c r="G121" s="89" t="s">
        <v>278</v>
      </c>
      <c r="H121" s="89" t="s">
        <v>291</v>
      </c>
      <c r="I121" s="89" t="s">
        <v>250</v>
      </c>
      <c r="J121" s="184">
        <v>15796</v>
      </c>
      <c r="K121" s="222">
        <v>0.45</v>
      </c>
      <c r="L121" s="91" t="s">
        <v>323</v>
      </c>
      <c r="M121" s="92"/>
      <c r="N121" s="91" t="s">
        <v>826</v>
      </c>
      <c r="O121" s="91">
        <v>33718</v>
      </c>
      <c r="P121" s="223">
        <v>30744</v>
      </c>
      <c r="Q121" s="92">
        <v>10000</v>
      </c>
      <c r="R121" s="92"/>
      <c r="S121" s="198">
        <v>45660</v>
      </c>
      <c r="T121" s="198">
        <v>46022</v>
      </c>
      <c r="U121" s="199">
        <f t="shared" si="7"/>
        <v>362</v>
      </c>
      <c r="V121" s="89">
        <v>30744</v>
      </c>
      <c r="W121" s="91" t="s">
        <v>355</v>
      </c>
      <c r="X121" s="92" t="s">
        <v>371</v>
      </c>
      <c r="Y121" s="91" t="s">
        <v>448</v>
      </c>
      <c r="Z121" s="91" t="s">
        <v>449</v>
      </c>
      <c r="AA121" s="93" t="s">
        <v>354</v>
      </c>
      <c r="AB121" s="143" t="s">
        <v>706</v>
      </c>
      <c r="AC121" s="144">
        <v>100000000</v>
      </c>
      <c r="AD121" s="91" t="s">
        <v>56</v>
      </c>
      <c r="AE121" s="92" t="s">
        <v>49</v>
      </c>
      <c r="AF121" s="92"/>
      <c r="AG121" s="92"/>
      <c r="AH121" s="692"/>
      <c r="AI121" s="695"/>
      <c r="AJ121" s="92"/>
      <c r="AK121" s="92"/>
      <c r="AL121" s="92"/>
      <c r="AM121" s="698"/>
      <c r="AN121" s="91" t="s">
        <v>270</v>
      </c>
      <c r="AO121" s="91" t="s">
        <v>753</v>
      </c>
      <c r="AP121" s="682"/>
      <c r="AQ121" s="682"/>
      <c r="AR121" s="701"/>
      <c r="AS121" s="682"/>
      <c r="AT121" s="682"/>
      <c r="AU121" s="682"/>
      <c r="AV121" s="682"/>
      <c r="AW121" s="4"/>
      <c r="AX121" s="4"/>
      <c r="AY121" s="4"/>
      <c r="AZ121" s="4"/>
      <c r="BA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row>
    <row r="122" spans="1:119" s="170" customFormat="1" ht="151.80000000000001">
      <c r="A122" s="89" t="s">
        <v>262</v>
      </c>
      <c r="B122" s="89" t="s">
        <v>202</v>
      </c>
      <c r="C122" s="90" t="s">
        <v>366</v>
      </c>
      <c r="D122" s="89" t="s">
        <v>221</v>
      </c>
      <c r="E122" s="89" t="s">
        <v>270</v>
      </c>
      <c r="F122" s="196">
        <v>2024130010139</v>
      </c>
      <c r="G122" s="89" t="s">
        <v>278</v>
      </c>
      <c r="H122" s="89" t="s">
        <v>291</v>
      </c>
      <c r="I122" s="89" t="s">
        <v>250</v>
      </c>
      <c r="J122" s="184">
        <v>15796</v>
      </c>
      <c r="K122" s="222">
        <v>0.45</v>
      </c>
      <c r="L122" s="91" t="s">
        <v>320</v>
      </c>
      <c r="M122" s="92"/>
      <c r="N122" s="91" t="s">
        <v>826</v>
      </c>
      <c r="O122" s="91">
        <v>33718</v>
      </c>
      <c r="P122" s="223">
        <v>30744</v>
      </c>
      <c r="Q122" s="92">
        <v>10000</v>
      </c>
      <c r="R122" s="92"/>
      <c r="S122" s="198">
        <v>45660</v>
      </c>
      <c r="T122" s="198">
        <v>46022</v>
      </c>
      <c r="U122" s="199">
        <f t="shared" si="7"/>
        <v>362</v>
      </c>
      <c r="V122" s="89">
        <v>30744</v>
      </c>
      <c r="W122" s="91" t="s">
        <v>355</v>
      </c>
      <c r="X122" s="92" t="s">
        <v>371</v>
      </c>
      <c r="Y122" s="91" t="s">
        <v>448</v>
      </c>
      <c r="Z122" s="91" t="s">
        <v>449</v>
      </c>
      <c r="AA122" s="93" t="s">
        <v>354</v>
      </c>
      <c r="AB122" s="143" t="s">
        <v>599</v>
      </c>
      <c r="AC122" s="144">
        <v>475398000</v>
      </c>
      <c r="AD122" s="91" t="s">
        <v>55</v>
      </c>
      <c r="AE122" s="92" t="s">
        <v>49</v>
      </c>
      <c r="AF122" s="92"/>
      <c r="AG122" s="92"/>
      <c r="AH122" s="692"/>
      <c r="AI122" s="695"/>
      <c r="AJ122" s="92"/>
      <c r="AK122" s="92"/>
      <c r="AL122" s="92"/>
      <c r="AM122" s="698"/>
      <c r="AN122" s="91" t="s">
        <v>270</v>
      </c>
      <c r="AO122" s="91" t="s">
        <v>753</v>
      </c>
      <c r="AP122" s="682"/>
      <c r="AQ122" s="682"/>
      <c r="AR122" s="701"/>
      <c r="AS122" s="682"/>
      <c r="AT122" s="682"/>
      <c r="AU122" s="682"/>
      <c r="AV122" s="682"/>
      <c r="AW122" s="4"/>
      <c r="AX122" s="4"/>
      <c r="AY122" s="4"/>
      <c r="AZ122" s="4"/>
      <c r="BA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row>
    <row r="123" spans="1:119" s="170" customFormat="1" ht="151.80000000000001">
      <c r="A123" s="89" t="s">
        <v>262</v>
      </c>
      <c r="B123" s="89" t="s">
        <v>202</v>
      </c>
      <c r="C123" s="90" t="s">
        <v>366</v>
      </c>
      <c r="D123" s="89" t="s">
        <v>221</v>
      </c>
      <c r="E123" s="89" t="s">
        <v>270</v>
      </c>
      <c r="F123" s="196">
        <v>2024130010139</v>
      </c>
      <c r="G123" s="89" t="s">
        <v>278</v>
      </c>
      <c r="H123" s="89" t="s">
        <v>291</v>
      </c>
      <c r="I123" s="89" t="s">
        <v>250</v>
      </c>
      <c r="J123" s="184">
        <v>15796</v>
      </c>
      <c r="K123" s="222">
        <v>0.45</v>
      </c>
      <c r="L123" s="91" t="s">
        <v>321</v>
      </c>
      <c r="M123" s="92"/>
      <c r="N123" s="91" t="s">
        <v>826</v>
      </c>
      <c r="O123" s="91">
        <v>33718</v>
      </c>
      <c r="P123" s="223">
        <v>30744</v>
      </c>
      <c r="Q123" s="92">
        <v>10000</v>
      </c>
      <c r="R123" s="92"/>
      <c r="S123" s="198">
        <v>45660</v>
      </c>
      <c r="T123" s="198">
        <v>46022</v>
      </c>
      <c r="U123" s="199">
        <f t="shared" si="7"/>
        <v>362</v>
      </c>
      <c r="V123" s="89">
        <v>30744</v>
      </c>
      <c r="W123" s="91" t="s">
        <v>355</v>
      </c>
      <c r="X123" s="92" t="s">
        <v>371</v>
      </c>
      <c r="Y123" s="91" t="s">
        <v>448</v>
      </c>
      <c r="Z123" s="91" t="s">
        <v>449</v>
      </c>
      <c r="AA123" s="93" t="s">
        <v>354</v>
      </c>
      <c r="AB123" s="143" t="s">
        <v>599</v>
      </c>
      <c r="AC123" s="144">
        <v>104328000</v>
      </c>
      <c r="AD123" s="91" t="s">
        <v>55</v>
      </c>
      <c r="AE123" s="92" t="s">
        <v>49</v>
      </c>
      <c r="AF123" s="92"/>
      <c r="AG123" s="92"/>
      <c r="AH123" s="692"/>
      <c r="AI123" s="695"/>
      <c r="AJ123" s="92"/>
      <c r="AK123" s="92"/>
      <c r="AL123" s="92"/>
      <c r="AM123" s="698"/>
      <c r="AN123" s="91" t="s">
        <v>270</v>
      </c>
      <c r="AO123" s="91" t="s">
        <v>753</v>
      </c>
      <c r="AP123" s="682"/>
      <c r="AQ123" s="682"/>
      <c r="AR123" s="701"/>
      <c r="AS123" s="682"/>
      <c r="AT123" s="682"/>
      <c r="AU123" s="682"/>
      <c r="AV123" s="682"/>
      <c r="AW123" s="4"/>
      <c r="AX123" s="4"/>
      <c r="AY123" s="4"/>
      <c r="AZ123" s="4"/>
      <c r="BA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row>
    <row r="124" spans="1:119" s="170" customFormat="1" ht="151.80000000000001">
      <c r="A124" s="89" t="s">
        <v>262</v>
      </c>
      <c r="B124" s="89" t="s">
        <v>202</v>
      </c>
      <c r="C124" s="90" t="s">
        <v>366</v>
      </c>
      <c r="D124" s="89" t="s">
        <v>221</v>
      </c>
      <c r="E124" s="89" t="s">
        <v>270</v>
      </c>
      <c r="F124" s="196">
        <v>2024130010139</v>
      </c>
      <c r="G124" s="89" t="s">
        <v>278</v>
      </c>
      <c r="H124" s="89" t="s">
        <v>421</v>
      </c>
      <c r="I124" s="89" t="s">
        <v>250</v>
      </c>
      <c r="J124" s="184">
        <v>15796</v>
      </c>
      <c r="K124" s="222">
        <v>0.45</v>
      </c>
      <c r="L124" s="91" t="s">
        <v>318</v>
      </c>
      <c r="M124" s="92"/>
      <c r="N124" s="91" t="s">
        <v>827</v>
      </c>
      <c r="O124" s="91">
        <v>33718</v>
      </c>
      <c r="P124" s="223">
        <v>30744</v>
      </c>
      <c r="Q124" s="92">
        <v>10000</v>
      </c>
      <c r="R124" s="92"/>
      <c r="S124" s="198">
        <v>45660</v>
      </c>
      <c r="T124" s="198">
        <v>46022</v>
      </c>
      <c r="U124" s="199">
        <f t="shared" si="7"/>
        <v>362</v>
      </c>
      <c r="V124" s="89">
        <v>30744</v>
      </c>
      <c r="W124" s="91" t="s">
        <v>355</v>
      </c>
      <c r="X124" s="92" t="s">
        <v>371</v>
      </c>
      <c r="Y124" s="91" t="s">
        <v>450</v>
      </c>
      <c r="Z124" s="91" t="s">
        <v>441</v>
      </c>
      <c r="AA124" s="93" t="s">
        <v>354</v>
      </c>
      <c r="AB124" s="143" t="s">
        <v>703</v>
      </c>
      <c r="AC124" s="144">
        <v>134061978</v>
      </c>
      <c r="AD124" s="91" t="s">
        <v>50</v>
      </c>
      <c r="AE124" s="92" t="s">
        <v>49</v>
      </c>
      <c r="AF124" s="92"/>
      <c r="AG124" s="92"/>
      <c r="AH124" s="692"/>
      <c r="AI124" s="695"/>
      <c r="AJ124" s="92"/>
      <c r="AK124" s="92"/>
      <c r="AL124" s="92"/>
      <c r="AM124" s="698"/>
      <c r="AN124" s="91" t="s">
        <v>270</v>
      </c>
      <c r="AO124" s="91" t="s">
        <v>753</v>
      </c>
      <c r="AP124" s="682"/>
      <c r="AQ124" s="682"/>
      <c r="AR124" s="701"/>
      <c r="AS124" s="682"/>
      <c r="AT124" s="682"/>
      <c r="AU124" s="682"/>
      <c r="AV124" s="682"/>
      <c r="AW124" s="4"/>
      <c r="AX124" s="4"/>
      <c r="AY124" s="4"/>
      <c r="AZ124" s="4"/>
      <c r="BA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row>
    <row r="125" spans="1:119" s="170" customFormat="1" ht="151.80000000000001">
      <c r="A125" s="89" t="s">
        <v>262</v>
      </c>
      <c r="B125" s="89" t="s">
        <v>202</v>
      </c>
      <c r="C125" s="90" t="s">
        <v>366</v>
      </c>
      <c r="D125" s="89" t="s">
        <v>221</v>
      </c>
      <c r="E125" s="89" t="s">
        <v>270</v>
      </c>
      <c r="F125" s="196">
        <v>2024130010139</v>
      </c>
      <c r="G125" s="89" t="s">
        <v>278</v>
      </c>
      <c r="H125" s="89" t="s">
        <v>421</v>
      </c>
      <c r="I125" s="89" t="s">
        <v>250</v>
      </c>
      <c r="J125" s="184">
        <v>15796</v>
      </c>
      <c r="K125" s="222">
        <v>0.45</v>
      </c>
      <c r="L125" s="91" t="s">
        <v>318</v>
      </c>
      <c r="M125" s="92"/>
      <c r="N125" s="91" t="s">
        <v>827</v>
      </c>
      <c r="O125" s="91">
        <v>33718</v>
      </c>
      <c r="P125" s="223">
        <v>30744</v>
      </c>
      <c r="Q125" s="92">
        <v>10000</v>
      </c>
      <c r="R125" s="92"/>
      <c r="S125" s="198">
        <v>45660</v>
      </c>
      <c r="T125" s="198">
        <v>46022</v>
      </c>
      <c r="U125" s="199">
        <f t="shared" si="7"/>
        <v>362</v>
      </c>
      <c r="V125" s="89">
        <v>30744</v>
      </c>
      <c r="W125" s="91" t="s">
        <v>355</v>
      </c>
      <c r="X125" s="92" t="s">
        <v>371</v>
      </c>
      <c r="Y125" s="91" t="s">
        <v>450</v>
      </c>
      <c r="Z125" s="91" t="s">
        <v>441</v>
      </c>
      <c r="AA125" s="93" t="s">
        <v>354</v>
      </c>
      <c r="AB125" s="143" t="s">
        <v>704</v>
      </c>
      <c r="AC125" s="144">
        <v>100000000</v>
      </c>
      <c r="AD125" s="91" t="s">
        <v>53</v>
      </c>
      <c r="AE125" s="92" t="s">
        <v>49</v>
      </c>
      <c r="AF125" s="92"/>
      <c r="AG125" s="92"/>
      <c r="AH125" s="692"/>
      <c r="AI125" s="695"/>
      <c r="AJ125" s="92"/>
      <c r="AK125" s="92"/>
      <c r="AL125" s="92"/>
      <c r="AM125" s="698"/>
      <c r="AN125" s="91" t="s">
        <v>270</v>
      </c>
      <c r="AO125" s="91" t="s">
        <v>753</v>
      </c>
      <c r="AP125" s="682"/>
      <c r="AQ125" s="682"/>
      <c r="AR125" s="701"/>
      <c r="AS125" s="682"/>
      <c r="AT125" s="682"/>
      <c r="AU125" s="682"/>
      <c r="AV125" s="682"/>
      <c r="AW125" s="4"/>
      <c r="AX125" s="4"/>
      <c r="AY125" s="4"/>
      <c r="AZ125" s="4"/>
      <c r="BA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row>
    <row r="126" spans="1:119" s="170" customFormat="1" ht="151.80000000000001">
      <c r="A126" s="89" t="s">
        <v>262</v>
      </c>
      <c r="B126" s="89" t="s">
        <v>202</v>
      </c>
      <c r="C126" s="90" t="s">
        <v>366</v>
      </c>
      <c r="D126" s="89" t="s">
        <v>221</v>
      </c>
      <c r="E126" s="89" t="s">
        <v>270</v>
      </c>
      <c r="F126" s="196">
        <v>2024130010139</v>
      </c>
      <c r="G126" s="89" t="s">
        <v>278</v>
      </c>
      <c r="H126" s="89" t="s">
        <v>421</v>
      </c>
      <c r="I126" s="89" t="s">
        <v>250</v>
      </c>
      <c r="J126" s="184">
        <v>15796</v>
      </c>
      <c r="K126" s="222">
        <v>0.45</v>
      </c>
      <c r="L126" s="91" t="s">
        <v>318</v>
      </c>
      <c r="M126" s="92"/>
      <c r="N126" s="91" t="s">
        <v>827</v>
      </c>
      <c r="O126" s="91">
        <v>33718</v>
      </c>
      <c r="P126" s="223">
        <v>30744</v>
      </c>
      <c r="Q126" s="92">
        <v>10000</v>
      </c>
      <c r="R126" s="92"/>
      <c r="S126" s="198">
        <v>45660</v>
      </c>
      <c r="T126" s="198">
        <v>46022</v>
      </c>
      <c r="U126" s="199">
        <f t="shared" si="7"/>
        <v>362</v>
      </c>
      <c r="V126" s="89">
        <v>30744</v>
      </c>
      <c r="W126" s="91" t="s">
        <v>355</v>
      </c>
      <c r="X126" s="92" t="s">
        <v>371</v>
      </c>
      <c r="Y126" s="91" t="s">
        <v>450</v>
      </c>
      <c r="Z126" s="91" t="s">
        <v>441</v>
      </c>
      <c r="AA126" s="93" t="s">
        <v>354</v>
      </c>
      <c r="AB126" s="143" t="s">
        <v>705</v>
      </c>
      <c r="AC126" s="144">
        <v>20000000</v>
      </c>
      <c r="AD126" s="91" t="s">
        <v>53</v>
      </c>
      <c r="AE126" s="92" t="s">
        <v>49</v>
      </c>
      <c r="AF126" s="92"/>
      <c r="AG126" s="92"/>
      <c r="AH126" s="692"/>
      <c r="AI126" s="695"/>
      <c r="AJ126" s="92"/>
      <c r="AK126" s="92"/>
      <c r="AL126" s="92"/>
      <c r="AM126" s="698"/>
      <c r="AN126" s="91" t="s">
        <v>270</v>
      </c>
      <c r="AO126" s="91" t="s">
        <v>753</v>
      </c>
      <c r="AP126" s="682"/>
      <c r="AQ126" s="682"/>
      <c r="AR126" s="701"/>
      <c r="AS126" s="682"/>
      <c r="AT126" s="682"/>
      <c r="AU126" s="682"/>
      <c r="AV126" s="682"/>
      <c r="AW126" s="4"/>
      <c r="AX126" s="4"/>
      <c r="AY126" s="4"/>
      <c r="AZ126" s="4"/>
      <c r="BA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row>
    <row r="127" spans="1:119" s="170" customFormat="1" ht="151.80000000000001">
      <c r="A127" s="89" t="s">
        <v>262</v>
      </c>
      <c r="B127" s="89" t="s">
        <v>202</v>
      </c>
      <c r="C127" s="90" t="s">
        <v>366</v>
      </c>
      <c r="D127" s="89" t="s">
        <v>221</v>
      </c>
      <c r="E127" s="89" t="s">
        <v>270</v>
      </c>
      <c r="F127" s="196">
        <v>2024130010139</v>
      </c>
      <c r="G127" s="89" t="s">
        <v>278</v>
      </c>
      <c r="H127" s="89" t="s">
        <v>421</v>
      </c>
      <c r="I127" s="89" t="s">
        <v>250</v>
      </c>
      <c r="J127" s="184">
        <v>15796</v>
      </c>
      <c r="K127" s="222">
        <v>0.45</v>
      </c>
      <c r="L127" s="91" t="s">
        <v>318</v>
      </c>
      <c r="M127" s="92"/>
      <c r="N127" s="91" t="s">
        <v>827</v>
      </c>
      <c r="O127" s="91">
        <v>33718</v>
      </c>
      <c r="P127" s="223">
        <v>30744</v>
      </c>
      <c r="Q127" s="92">
        <v>10000</v>
      </c>
      <c r="R127" s="92"/>
      <c r="S127" s="198">
        <v>45660</v>
      </c>
      <c r="T127" s="198">
        <v>46022</v>
      </c>
      <c r="U127" s="199">
        <f t="shared" si="7"/>
        <v>362</v>
      </c>
      <c r="V127" s="89">
        <v>30744</v>
      </c>
      <c r="W127" s="91" t="s">
        <v>355</v>
      </c>
      <c r="X127" s="92" t="s">
        <v>371</v>
      </c>
      <c r="Y127" s="91" t="s">
        <v>450</v>
      </c>
      <c r="Z127" s="91" t="s">
        <v>441</v>
      </c>
      <c r="AA127" s="93" t="s">
        <v>354</v>
      </c>
      <c r="AB127" s="143" t="s">
        <v>706</v>
      </c>
      <c r="AC127" s="144">
        <v>126578391.00399999</v>
      </c>
      <c r="AD127" s="91" t="s">
        <v>54</v>
      </c>
      <c r="AE127" s="92" t="s">
        <v>49</v>
      </c>
      <c r="AF127" s="92"/>
      <c r="AG127" s="92"/>
      <c r="AH127" s="692"/>
      <c r="AI127" s="695"/>
      <c r="AJ127" s="92"/>
      <c r="AK127" s="92"/>
      <c r="AL127" s="92"/>
      <c r="AM127" s="698"/>
      <c r="AN127" s="91" t="s">
        <v>270</v>
      </c>
      <c r="AO127" s="91" t="s">
        <v>753</v>
      </c>
      <c r="AP127" s="682"/>
      <c r="AQ127" s="682"/>
      <c r="AR127" s="701"/>
      <c r="AS127" s="682"/>
      <c r="AT127" s="682"/>
      <c r="AU127" s="682"/>
      <c r="AV127" s="682"/>
      <c r="AW127" s="4"/>
      <c r="AX127" s="4"/>
      <c r="AY127" s="4"/>
      <c r="AZ127" s="4"/>
      <c r="BA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row>
    <row r="128" spans="1:119" s="170" customFormat="1" ht="151.80000000000001">
      <c r="A128" s="89" t="s">
        <v>262</v>
      </c>
      <c r="B128" s="89" t="s">
        <v>202</v>
      </c>
      <c r="C128" s="90" t="s">
        <v>366</v>
      </c>
      <c r="D128" s="89" t="s">
        <v>221</v>
      </c>
      <c r="E128" s="89" t="s">
        <v>270</v>
      </c>
      <c r="F128" s="196">
        <v>2024130010139</v>
      </c>
      <c r="G128" s="89" t="s">
        <v>278</v>
      </c>
      <c r="H128" s="89" t="s">
        <v>421</v>
      </c>
      <c r="I128" s="89" t="s">
        <v>250</v>
      </c>
      <c r="J128" s="184">
        <v>15796</v>
      </c>
      <c r="K128" s="222">
        <v>0.45</v>
      </c>
      <c r="L128" s="91" t="s">
        <v>319</v>
      </c>
      <c r="M128" s="92"/>
      <c r="N128" s="91" t="s">
        <v>666</v>
      </c>
      <c r="O128" s="91">
        <v>33718</v>
      </c>
      <c r="P128" s="223">
        <v>20</v>
      </c>
      <c r="Q128" s="92">
        <v>10000</v>
      </c>
      <c r="R128" s="92"/>
      <c r="S128" s="198">
        <v>45660</v>
      </c>
      <c r="T128" s="198">
        <v>46022</v>
      </c>
      <c r="U128" s="199">
        <f t="shared" si="7"/>
        <v>362</v>
      </c>
      <c r="V128" s="89">
        <v>30744</v>
      </c>
      <c r="W128" s="91" t="s">
        <v>355</v>
      </c>
      <c r="X128" s="92" t="s">
        <v>371</v>
      </c>
      <c r="Y128" s="91" t="s">
        <v>450</v>
      </c>
      <c r="Z128" s="91" t="s">
        <v>441</v>
      </c>
      <c r="AA128" s="93" t="s">
        <v>354</v>
      </c>
      <c r="AB128" s="143" t="s">
        <v>599</v>
      </c>
      <c r="AC128" s="144">
        <v>108612000</v>
      </c>
      <c r="AD128" s="91" t="s">
        <v>55</v>
      </c>
      <c r="AE128" s="92" t="s">
        <v>49</v>
      </c>
      <c r="AF128" s="92"/>
      <c r="AG128" s="92"/>
      <c r="AH128" s="692"/>
      <c r="AI128" s="695"/>
      <c r="AJ128" s="92"/>
      <c r="AK128" s="92"/>
      <c r="AL128" s="92"/>
      <c r="AM128" s="698"/>
      <c r="AN128" s="91" t="s">
        <v>270</v>
      </c>
      <c r="AO128" s="91" t="s">
        <v>753</v>
      </c>
      <c r="AP128" s="682"/>
      <c r="AQ128" s="682"/>
      <c r="AR128" s="701"/>
      <c r="AS128" s="682"/>
      <c r="AT128" s="682"/>
      <c r="AU128" s="682"/>
      <c r="AV128" s="682"/>
      <c r="AW128" s="4"/>
      <c r="AX128" s="4"/>
      <c r="AY128" s="4"/>
      <c r="AZ128" s="4"/>
      <c r="BA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row>
    <row r="129" spans="1:119" s="170" customFormat="1" ht="151.80000000000001">
      <c r="A129" s="89" t="s">
        <v>262</v>
      </c>
      <c r="B129" s="89" t="s">
        <v>202</v>
      </c>
      <c r="C129" s="90" t="s">
        <v>366</v>
      </c>
      <c r="D129" s="89" t="s">
        <v>221</v>
      </c>
      <c r="E129" s="89" t="s">
        <v>270</v>
      </c>
      <c r="F129" s="196">
        <v>2024130010139</v>
      </c>
      <c r="G129" s="89" t="s">
        <v>278</v>
      </c>
      <c r="H129" s="89" t="s">
        <v>421</v>
      </c>
      <c r="I129" s="89" t="s">
        <v>250</v>
      </c>
      <c r="J129" s="184">
        <v>15796</v>
      </c>
      <c r="K129" s="222">
        <v>0.45</v>
      </c>
      <c r="L129" s="91" t="s">
        <v>319</v>
      </c>
      <c r="M129" s="92"/>
      <c r="N129" s="91" t="s">
        <v>666</v>
      </c>
      <c r="O129" s="91">
        <v>33718</v>
      </c>
      <c r="P129" s="223">
        <v>20</v>
      </c>
      <c r="Q129" s="92">
        <v>10000</v>
      </c>
      <c r="R129" s="92"/>
      <c r="S129" s="198">
        <v>45660</v>
      </c>
      <c r="T129" s="198">
        <v>46022</v>
      </c>
      <c r="U129" s="199">
        <f t="shared" si="7"/>
        <v>362</v>
      </c>
      <c r="V129" s="89">
        <v>30744</v>
      </c>
      <c r="W129" s="91" t="s">
        <v>355</v>
      </c>
      <c r="X129" s="92" t="s">
        <v>371</v>
      </c>
      <c r="Y129" s="91" t="s">
        <v>450</v>
      </c>
      <c r="Z129" s="91" t="s">
        <v>441</v>
      </c>
      <c r="AA129" s="93" t="s">
        <v>354</v>
      </c>
      <c r="AB129" s="143" t="s">
        <v>669</v>
      </c>
      <c r="AC129" s="144">
        <v>100000000</v>
      </c>
      <c r="AD129" s="91" t="s">
        <v>52</v>
      </c>
      <c r="AE129" s="92" t="s">
        <v>49</v>
      </c>
      <c r="AF129" s="92"/>
      <c r="AG129" s="92"/>
      <c r="AH129" s="693"/>
      <c r="AI129" s="696"/>
      <c r="AJ129" s="92"/>
      <c r="AK129" s="92"/>
      <c r="AL129" s="92"/>
      <c r="AM129" s="699"/>
      <c r="AN129" s="91" t="s">
        <v>270</v>
      </c>
      <c r="AO129" s="91" t="s">
        <v>753</v>
      </c>
      <c r="AP129" s="683"/>
      <c r="AQ129" s="683"/>
      <c r="AR129" s="702"/>
      <c r="AS129" s="683"/>
      <c r="AT129" s="683"/>
      <c r="AU129" s="683"/>
      <c r="AV129" s="683"/>
      <c r="AW129" s="4"/>
      <c r="AX129" s="4"/>
      <c r="AY129" s="4"/>
      <c r="AZ129" s="4"/>
      <c r="BA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row>
    <row r="130" spans="1:119" s="170" customFormat="1" ht="42.75" customHeight="1">
      <c r="A130" s="89"/>
      <c r="B130" s="89"/>
      <c r="C130" s="90"/>
      <c r="D130" s="89"/>
      <c r="E130" s="586" t="s">
        <v>785</v>
      </c>
      <c r="F130" s="587"/>
      <c r="G130" s="587"/>
      <c r="H130" s="587"/>
      <c r="I130" s="587"/>
      <c r="J130" s="587"/>
      <c r="K130" s="587"/>
      <c r="L130" s="587"/>
      <c r="M130" s="587"/>
      <c r="N130" s="587"/>
      <c r="O130" s="587"/>
      <c r="P130" s="587"/>
      <c r="Q130" s="588"/>
      <c r="R130" s="92"/>
      <c r="S130" s="198"/>
      <c r="T130" s="198"/>
      <c r="U130" s="199"/>
      <c r="V130" s="89"/>
      <c r="W130" s="91"/>
      <c r="X130" s="92"/>
      <c r="Y130" s="91"/>
      <c r="Z130" s="91"/>
      <c r="AA130" s="93"/>
      <c r="AB130" s="143"/>
      <c r="AC130" s="144"/>
      <c r="AD130" s="91"/>
      <c r="AE130" s="92"/>
      <c r="AF130" s="92"/>
      <c r="AG130" s="92"/>
      <c r="AH130" s="316"/>
      <c r="AI130" s="317"/>
      <c r="AJ130" s="92"/>
      <c r="AK130" s="92"/>
      <c r="AL130" s="92"/>
      <c r="AM130" s="320"/>
      <c r="AN130" s="91"/>
      <c r="AO130" s="337" t="s">
        <v>778</v>
      </c>
      <c r="AP130" s="329">
        <f>SUM(AP116)</f>
        <v>3656986372.5799999</v>
      </c>
      <c r="AQ130" s="329">
        <f t="shared" ref="AQ130:AT130" si="12">SUM(AQ116)</f>
        <v>1390029739.48</v>
      </c>
      <c r="AR130" s="361">
        <f t="shared" si="12"/>
        <v>0.38009999999999999</v>
      </c>
      <c r="AS130" s="329">
        <f t="shared" si="12"/>
        <v>0</v>
      </c>
      <c r="AT130" s="329">
        <f t="shared" si="12"/>
        <v>0</v>
      </c>
      <c r="AU130" s="362">
        <v>0</v>
      </c>
      <c r="AV130" s="362">
        <v>0</v>
      </c>
      <c r="AW130" s="4"/>
      <c r="AX130" s="4"/>
      <c r="AY130" s="4"/>
      <c r="AZ130" s="4"/>
      <c r="BA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row>
    <row r="131" spans="1:119" s="171" customFormat="1" ht="55.2">
      <c r="A131" s="94" t="s">
        <v>260</v>
      </c>
      <c r="B131" s="94" t="s">
        <v>203</v>
      </c>
      <c r="C131" s="95" t="s">
        <v>367</v>
      </c>
      <c r="D131" s="94" t="s">
        <v>222</v>
      </c>
      <c r="E131" s="94" t="s">
        <v>271</v>
      </c>
      <c r="F131" s="96">
        <v>2024130010142</v>
      </c>
      <c r="G131" s="94" t="s">
        <v>279</v>
      </c>
      <c r="H131" s="94" t="s">
        <v>292</v>
      </c>
      <c r="I131" s="94" t="s">
        <v>251</v>
      </c>
      <c r="J131" s="185">
        <v>40</v>
      </c>
      <c r="K131" s="222">
        <v>0.2</v>
      </c>
      <c r="L131" s="97" t="s">
        <v>606</v>
      </c>
      <c r="M131" s="98"/>
      <c r="N131" s="97" t="s">
        <v>665</v>
      </c>
      <c r="O131" s="97">
        <v>70</v>
      </c>
      <c r="P131" s="223">
        <v>85</v>
      </c>
      <c r="Q131" s="98">
        <v>5</v>
      </c>
      <c r="R131" s="98"/>
      <c r="S131" s="198">
        <v>45660</v>
      </c>
      <c r="T131" s="198">
        <v>46022</v>
      </c>
      <c r="U131" s="199">
        <f t="shared" si="7"/>
        <v>362</v>
      </c>
      <c r="V131" s="98"/>
      <c r="W131" s="97" t="s">
        <v>355</v>
      </c>
      <c r="X131" s="97" t="s">
        <v>372</v>
      </c>
      <c r="Y131" s="94" t="s">
        <v>422</v>
      </c>
      <c r="Z131" s="94" t="s">
        <v>423</v>
      </c>
      <c r="AA131" s="99" t="s">
        <v>354</v>
      </c>
      <c r="AB131" s="97" t="s">
        <v>667</v>
      </c>
      <c r="AC131" s="137">
        <v>500000000</v>
      </c>
      <c r="AD131" s="97" t="s">
        <v>53</v>
      </c>
      <c r="AE131" s="98" t="s">
        <v>49</v>
      </c>
      <c r="AF131" s="98"/>
      <c r="AG131" s="98"/>
      <c r="AH131" s="685">
        <v>770484000</v>
      </c>
      <c r="AI131" s="685"/>
      <c r="AJ131" s="98"/>
      <c r="AK131" s="98"/>
      <c r="AL131" s="98"/>
      <c r="AM131" s="688" t="s">
        <v>655</v>
      </c>
      <c r="AN131" s="97" t="s">
        <v>271</v>
      </c>
      <c r="AO131" s="161" t="s">
        <v>755</v>
      </c>
      <c r="AP131" s="675">
        <v>770484000</v>
      </c>
      <c r="AQ131" s="675">
        <v>453484000</v>
      </c>
      <c r="AR131" s="672">
        <v>0.58860000000000001</v>
      </c>
      <c r="AS131" s="675">
        <v>198800000</v>
      </c>
      <c r="AT131" s="675">
        <v>198800000</v>
      </c>
      <c r="AU131" s="678">
        <f>+AS131/AP131</f>
        <v>0.25801963441161657</v>
      </c>
      <c r="AV131" s="678">
        <f>+AT131/AP131</f>
        <v>0.25801963441161657</v>
      </c>
      <c r="AW131" s="4"/>
      <c r="AX131" s="4"/>
      <c r="AY131" s="4"/>
      <c r="AZ131" s="4"/>
      <c r="BA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row>
    <row r="132" spans="1:119" s="171" customFormat="1" ht="69">
      <c r="A132" s="94" t="s">
        <v>260</v>
      </c>
      <c r="B132" s="94" t="s">
        <v>203</v>
      </c>
      <c r="C132" s="95" t="s">
        <v>367</v>
      </c>
      <c r="D132" s="94" t="s">
        <v>223</v>
      </c>
      <c r="E132" s="94" t="s">
        <v>271</v>
      </c>
      <c r="F132" s="96">
        <v>2024130010142</v>
      </c>
      <c r="G132" s="94" t="s">
        <v>279</v>
      </c>
      <c r="H132" s="94" t="s">
        <v>292</v>
      </c>
      <c r="I132" s="94" t="s">
        <v>252</v>
      </c>
      <c r="J132" s="185">
        <v>18000</v>
      </c>
      <c r="K132" s="222">
        <v>0.35</v>
      </c>
      <c r="L132" s="100" t="s">
        <v>325</v>
      </c>
      <c r="M132" s="98"/>
      <c r="N132" s="97" t="s">
        <v>641</v>
      </c>
      <c r="O132" s="97">
        <v>20000</v>
      </c>
      <c r="P132" s="223">
        <v>15000</v>
      </c>
      <c r="Q132" s="98">
        <v>14328</v>
      </c>
      <c r="R132" s="98"/>
      <c r="S132" s="198">
        <v>45660</v>
      </c>
      <c r="T132" s="198">
        <v>46022</v>
      </c>
      <c r="U132" s="199">
        <f t="shared" si="7"/>
        <v>362</v>
      </c>
      <c r="V132" s="94">
        <v>15000</v>
      </c>
      <c r="W132" s="97" t="s">
        <v>355</v>
      </c>
      <c r="X132" s="97" t="s">
        <v>372</v>
      </c>
      <c r="Y132" s="94" t="s">
        <v>424</v>
      </c>
      <c r="Z132" s="97" t="s">
        <v>425</v>
      </c>
      <c r="AA132" s="99" t="s">
        <v>354</v>
      </c>
      <c r="AB132" s="97" t="s">
        <v>667</v>
      </c>
      <c r="AC132" s="137">
        <v>50000000</v>
      </c>
      <c r="AD132" s="97" t="s">
        <v>53</v>
      </c>
      <c r="AE132" s="98" t="s">
        <v>49</v>
      </c>
      <c r="AF132" s="98"/>
      <c r="AG132" s="98"/>
      <c r="AH132" s="686"/>
      <c r="AI132" s="686"/>
      <c r="AJ132" s="98"/>
      <c r="AK132" s="98"/>
      <c r="AL132" s="98"/>
      <c r="AM132" s="689"/>
      <c r="AN132" s="97" t="s">
        <v>271</v>
      </c>
      <c r="AO132" s="161" t="s">
        <v>756</v>
      </c>
      <c r="AP132" s="676"/>
      <c r="AQ132" s="676"/>
      <c r="AR132" s="673"/>
      <c r="AS132" s="676"/>
      <c r="AT132" s="676"/>
      <c r="AU132" s="679"/>
      <c r="AV132" s="679"/>
      <c r="AW132" s="4"/>
      <c r="AX132" s="4"/>
      <c r="AY132" s="4"/>
      <c r="AZ132" s="4"/>
      <c r="BA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row>
    <row r="133" spans="1:119" s="171" customFormat="1" ht="55.2">
      <c r="A133" s="94" t="s">
        <v>260</v>
      </c>
      <c r="B133" s="94" t="s">
        <v>203</v>
      </c>
      <c r="C133" s="95" t="s">
        <v>367</v>
      </c>
      <c r="D133" s="94" t="s">
        <v>225</v>
      </c>
      <c r="E133" s="94" t="s">
        <v>271</v>
      </c>
      <c r="F133" s="96">
        <v>2024130010142</v>
      </c>
      <c r="G133" s="94" t="s">
        <v>279</v>
      </c>
      <c r="H133" s="94" t="s">
        <v>292</v>
      </c>
      <c r="I133" s="94" t="s">
        <v>254</v>
      </c>
      <c r="J133" s="185">
        <f>16391+18871+1258</f>
        <v>36520</v>
      </c>
      <c r="K133" s="222">
        <v>0.25</v>
      </c>
      <c r="L133" s="97" t="s">
        <v>333</v>
      </c>
      <c r="M133" s="98"/>
      <c r="N133" s="97" t="s">
        <v>642</v>
      </c>
      <c r="O133" s="97">
        <v>32637</v>
      </c>
      <c r="P133" s="223">
        <v>17000</v>
      </c>
      <c r="Q133" s="98">
        <v>493</v>
      </c>
      <c r="R133" s="98"/>
      <c r="S133" s="198">
        <v>45660</v>
      </c>
      <c r="T133" s="198">
        <v>46022</v>
      </c>
      <c r="U133" s="199">
        <f t="shared" si="7"/>
        <v>362</v>
      </c>
      <c r="V133" s="94">
        <v>17000</v>
      </c>
      <c r="W133" s="97" t="s">
        <v>355</v>
      </c>
      <c r="X133" s="97" t="s">
        <v>372</v>
      </c>
      <c r="Y133" s="94" t="s">
        <v>426</v>
      </c>
      <c r="Z133" s="97" t="s">
        <v>427</v>
      </c>
      <c r="AA133" s="99" t="s">
        <v>354</v>
      </c>
      <c r="AB133" s="97" t="s">
        <v>667</v>
      </c>
      <c r="AC133" s="137">
        <v>50000000</v>
      </c>
      <c r="AD133" s="97" t="s">
        <v>53</v>
      </c>
      <c r="AE133" s="98" t="s">
        <v>49</v>
      </c>
      <c r="AF133" s="98"/>
      <c r="AG133" s="98"/>
      <c r="AH133" s="686"/>
      <c r="AI133" s="686"/>
      <c r="AJ133" s="98"/>
      <c r="AK133" s="98"/>
      <c r="AL133" s="98"/>
      <c r="AM133" s="689"/>
      <c r="AN133" s="97" t="s">
        <v>271</v>
      </c>
      <c r="AO133" s="161" t="s">
        <v>757</v>
      </c>
      <c r="AP133" s="676"/>
      <c r="AQ133" s="676"/>
      <c r="AR133" s="673"/>
      <c r="AS133" s="676"/>
      <c r="AT133" s="676"/>
      <c r="AU133" s="679"/>
      <c r="AV133" s="679"/>
      <c r="AW133" s="4"/>
      <c r="AX133" s="4"/>
      <c r="AY133" s="4"/>
      <c r="AZ133" s="4"/>
      <c r="BA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row>
    <row r="134" spans="1:119" s="171" customFormat="1" ht="82.8">
      <c r="A134" s="94" t="s">
        <v>260</v>
      </c>
      <c r="B134" s="94" t="s">
        <v>203</v>
      </c>
      <c r="C134" s="95" t="s">
        <v>367</v>
      </c>
      <c r="D134" s="94" t="s">
        <v>225</v>
      </c>
      <c r="E134" s="94" t="s">
        <v>271</v>
      </c>
      <c r="F134" s="96">
        <v>2024130010142</v>
      </c>
      <c r="G134" s="94" t="s">
        <v>279</v>
      </c>
      <c r="H134" s="94" t="s">
        <v>332</v>
      </c>
      <c r="I134" s="94" t="s">
        <v>254</v>
      </c>
      <c r="J134" s="185">
        <f t="shared" ref="J134:J135" si="13">16391+18871+1258</f>
        <v>36520</v>
      </c>
      <c r="K134" s="222">
        <v>0.25</v>
      </c>
      <c r="L134" s="100" t="s">
        <v>334</v>
      </c>
      <c r="M134" s="98"/>
      <c r="N134" s="97" t="s">
        <v>828</v>
      </c>
      <c r="O134" s="97">
        <v>32637</v>
      </c>
      <c r="P134" s="223">
        <v>3</v>
      </c>
      <c r="Q134" s="98">
        <v>493</v>
      </c>
      <c r="R134" s="98"/>
      <c r="S134" s="198">
        <v>45660</v>
      </c>
      <c r="T134" s="198">
        <v>46022</v>
      </c>
      <c r="U134" s="199">
        <f t="shared" si="7"/>
        <v>362</v>
      </c>
      <c r="V134" s="94">
        <v>17000</v>
      </c>
      <c r="W134" s="97" t="s">
        <v>355</v>
      </c>
      <c r="X134" s="97" t="s">
        <v>372</v>
      </c>
      <c r="Y134" s="94" t="s">
        <v>428</v>
      </c>
      <c r="Z134" s="97" t="s">
        <v>429</v>
      </c>
      <c r="AA134" s="98" t="s">
        <v>354</v>
      </c>
      <c r="AB134" s="97" t="s">
        <v>668</v>
      </c>
      <c r="AC134" s="137">
        <v>70484000</v>
      </c>
      <c r="AD134" s="97" t="s">
        <v>53</v>
      </c>
      <c r="AE134" s="98" t="s">
        <v>49</v>
      </c>
      <c r="AF134" s="98"/>
      <c r="AG134" s="98"/>
      <c r="AH134" s="686"/>
      <c r="AI134" s="686"/>
      <c r="AJ134" s="98"/>
      <c r="AK134" s="98"/>
      <c r="AL134" s="378"/>
      <c r="AM134" s="689"/>
      <c r="AN134" s="97" t="s">
        <v>271</v>
      </c>
      <c r="AO134" s="161" t="s">
        <v>757</v>
      </c>
      <c r="AP134" s="676"/>
      <c r="AQ134" s="676"/>
      <c r="AR134" s="673"/>
      <c r="AS134" s="676"/>
      <c r="AT134" s="676"/>
      <c r="AU134" s="679"/>
      <c r="AV134" s="679"/>
      <c r="AW134" s="4"/>
      <c r="AX134" s="4"/>
      <c r="AY134" s="4"/>
      <c r="AZ134" s="4"/>
      <c r="BA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row>
    <row r="135" spans="1:119" s="171" customFormat="1" ht="82.8">
      <c r="A135" s="94" t="s">
        <v>260</v>
      </c>
      <c r="B135" s="94" t="s">
        <v>203</v>
      </c>
      <c r="C135" s="95" t="s">
        <v>367</v>
      </c>
      <c r="D135" s="94" t="s">
        <v>225</v>
      </c>
      <c r="E135" s="94" t="s">
        <v>271</v>
      </c>
      <c r="F135" s="96">
        <v>2024130010142</v>
      </c>
      <c r="G135" s="94" t="s">
        <v>279</v>
      </c>
      <c r="H135" s="94" t="s">
        <v>332</v>
      </c>
      <c r="I135" s="94" t="s">
        <v>254</v>
      </c>
      <c r="J135" s="185">
        <f t="shared" si="13"/>
        <v>36520</v>
      </c>
      <c r="K135" s="222">
        <v>0.25</v>
      </c>
      <c r="L135" s="97" t="s">
        <v>335</v>
      </c>
      <c r="M135" s="98"/>
      <c r="N135" s="97" t="s">
        <v>666</v>
      </c>
      <c r="O135" s="97">
        <v>100</v>
      </c>
      <c r="P135" s="223">
        <f>2*85</f>
        <v>170</v>
      </c>
      <c r="Q135" s="98">
        <v>493</v>
      </c>
      <c r="R135" s="98"/>
      <c r="S135" s="198">
        <v>45660</v>
      </c>
      <c r="T135" s="198">
        <v>46022</v>
      </c>
      <c r="U135" s="199">
        <f t="shared" si="7"/>
        <v>362</v>
      </c>
      <c r="V135" s="94">
        <f>+V134+V132</f>
        <v>32000</v>
      </c>
      <c r="W135" s="97" t="s">
        <v>355</v>
      </c>
      <c r="X135" s="97" t="s">
        <v>372</v>
      </c>
      <c r="Y135" s="94" t="s">
        <v>428</v>
      </c>
      <c r="Z135" s="97" t="s">
        <v>429</v>
      </c>
      <c r="AA135" s="98" t="s">
        <v>354</v>
      </c>
      <c r="AB135" s="97" t="s">
        <v>667</v>
      </c>
      <c r="AC135" s="137">
        <v>100000000</v>
      </c>
      <c r="AD135" s="97" t="s">
        <v>53</v>
      </c>
      <c r="AE135" s="98" t="s">
        <v>49</v>
      </c>
      <c r="AF135" s="98"/>
      <c r="AG135" s="98"/>
      <c r="AH135" s="687"/>
      <c r="AI135" s="687"/>
      <c r="AJ135" s="98"/>
      <c r="AK135" s="98"/>
      <c r="AL135" s="378"/>
      <c r="AM135" s="690"/>
      <c r="AN135" s="97" t="s">
        <v>271</v>
      </c>
      <c r="AO135" s="161" t="s">
        <v>757</v>
      </c>
      <c r="AP135" s="677"/>
      <c r="AQ135" s="677"/>
      <c r="AR135" s="674"/>
      <c r="AS135" s="677"/>
      <c r="AT135" s="677"/>
      <c r="AU135" s="680"/>
      <c r="AV135" s="680"/>
      <c r="AW135" s="4"/>
      <c r="AX135" s="4"/>
      <c r="AY135" s="4"/>
      <c r="AZ135" s="4"/>
      <c r="BA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row>
    <row r="136" spans="1:119" s="171" customFormat="1" ht="49.5" customHeight="1">
      <c r="A136" s="94"/>
      <c r="B136" s="94"/>
      <c r="C136" s="95"/>
      <c r="D136" s="94"/>
      <c r="E136" s="586" t="s">
        <v>786</v>
      </c>
      <c r="F136" s="587"/>
      <c r="G136" s="587"/>
      <c r="H136" s="587"/>
      <c r="I136" s="587"/>
      <c r="J136" s="587"/>
      <c r="K136" s="587"/>
      <c r="L136" s="587"/>
      <c r="M136" s="587"/>
      <c r="N136" s="587"/>
      <c r="O136" s="587"/>
      <c r="P136" s="587"/>
      <c r="Q136" s="588"/>
      <c r="R136" s="98"/>
      <c r="S136" s="198"/>
      <c r="T136" s="198"/>
      <c r="U136" s="199"/>
      <c r="V136" s="94"/>
      <c r="W136" s="97"/>
      <c r="X136" s="97"/>
      <c r="Y136" s="94"/>
      <c r="Z136" s="97"/>
      <c r="AA136" s="98"/>
      <c r="AB136" s="97"/>
      <c r="AC136" s="137"/>
      <c r="AD136" s="97"/>
      <c r="AE136" s="98"/>
      <c r="AF136" s="98"/>
      <c r="AG136" s="98"/>
      <c r="AH136" s="318"/>
      <c r="AI136" s="318"/>
      <c r="AJ136" s="98"/>
      <c r="AK136" s="98"/>
      <c r="AL136" s="378"/>
      <c r="AM136" s="319"/>
      <c r="AN136" s="97"/>
      <c r="AO136" s="337" t="s">
        <v>778</v>
      </c>
      <c r="AP136" s="330">
        <f>SUM(AP131)</f>
        <v>770484000</v>
      </c>
      <c r="AQ136" s="330">
        <f t="shared" ref="AQ136:AT136" si="14">SUM(AQ131)</f>
        <v>453484000</v>
      </c>
      <c r="AR136" s="332">
        <f t="shared" si="14"/>
        <v>0.58860000000000001</v>
      </c>
      <c r="AS136" s="330">
        <f t="shared" si="14"/>
        <v>198800000</v>
      </c>
      <c r="AT136" s="330">
        <f t="shared" si="14"/>
        <v>198800000</v>
      </c>
      <c r="AU136" s="332">
        <f>AVERAGE(AU131)</f>
        <v>0.25801963441161657</v>
      </c>
      <c r="AV136" s="332">
        <f>AVERAGE(AV131)</f>
        <v>0.25801963441161657</v>
      </c>
      <c r="AW136" s="4"/>
      <c r="AX136" s="4"/>
      <c r="AY136" s="4"/>
      <c r="AZ136" s="4"/>
      <c r="BA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row>
    <row r="137" spans="1:119" s="172" customFormat="1" ht="195">
      <c r="A137" s="101" t="s">
        <v>260</v>
      </c>
      <c r="B137" s="101" t="s">
        <v>204</v>
      </c>
      <c r="C137" s="102" t="s">
        <v>368</v>
      </c>
      <c r="D137" s="101" t="s">
        <v>226</v>
      </c>
      <c r="E137" s="101" t="s">
        <v>272</v>
      </c>
      <c r="F137" s="103">
        <v>2024130010144</v>
      </c>
      <c r="G137" s="101" t="s">
        <v>611</v>
      </c>
      <c r="H137" s="101" t="s">
        <v>612</v>
      </c>
      <c r="I137" s="101" t="s">
        <v>613</v>
      </c>
      <c r="J137" s="186">
        <v>0</v>
      </c>
      <c r="K137" s="222">
        <v>0.5</v>
      </c>
      <c r="L137" s="101" t="s">
        <v>658</v>
      </c>
      <c r="M137" s="219"/>
      <c r="N137" s="104" t="s">
        <v>643</v>
      </c>
      <c r="O137" s="104">
        <v>0</v>
      </c>
      <c r="P137" s="223">
        <v>1</v>
      </c>
      <c r="Q137" s="105">
        <v>0</v>
      </c>
      <c r="R137" s="363">
        <v>0</v>
      </c>
      <c r="S137" s="198">
        <v>45660</v>
      </c>
      <c r="T137" s="198">
        <v>46022</v>
      </c>
      <c r="U137" s="199">
        <f t="shared" si="7"/>
        <v>362</v>
      </c>
      <c r="V137" s="104">
        <f>1500/2</f>
        <v>750</v>
      </c>
      <c r="W137" s="104" t="s">
        <v>355</v>
      </c>
      <c r="X137" s="105" t="s">
        <v>363</v>
      </c>
      <c r="Y137" s="104" t="s">
        <v>428</v>
      </c>
      <c r="Z137" s="104" t="s">
        <v>429</v>
      </c>
      <c r="AA137" s="105" t="s">
        <v>354</v>
      </c>
      <c r="AB137" s="139" t="s">
        <v>661</v>
      </c>
      <c r="AC137" s="140">
        <v>150000000</v>
      </c>
      <c r="AD137" s="104" t="s">
        <v>54</v>
      </c>
      <c r="AE137" s="105" t="s">
        <v>49</v>
      </c>
      <c r="AF137" s="105"/>
      <c r="AG137" s="105"/>
      <c r="AH137" s="720">
        <v>385776000</v>
      </c>
      <c r="AI137" s="720"/>
      <c r="AJ137" s="105"/>
      <c r="AK137" s="105"/>
      <c r="AL137" s="379"/>
      <c r="AM137" s="723" t="s">
        <v>656</v>
      </c>
      <c r="AN137" s="104" t="s">
        <v>272</v>
      </c>
      <c r="AO137" s="121" t="s">
        <v>741</v>
      </c>
      <c r="AP137" s="712">
        <v>385776000</v>
      </c>
      <c r="AQ137" s="712">
        <v>0</v>
      </c>
      <c r="AR137" s="726">
        <v>0</v>
      </c>
      <c r="AS137" s="712">
        <v>0</v>
      </c>
      <c r="AT137" s="712">
        <v>0</v>
      </c>
      <c r="AU137" s="715">
        <v>0</v>
      </c>
      <c r="AV137" s="715">
        <v>0</v>
      </c>
      <c r="AW137" s="4"/>
      <c r="AX137" s="4"/>
      <c r="AY137" s="4"/>
      <c r="AZ137" s="4"/>
      <c r="BA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row>
    <row r="138" spans="1:119" s="172" customFormat="1" ht="195">
      <c r="A138" s="101" t="s">
        <v>260</v>
      </c>
      <c r="B138" s="101" t="s">
        <v>204</v>
      </c>
      <c r="C138" s="102" t="s">
        <v>368</v>
      </c>
      <c r="D138" s="101" t="s">
        <v>227</v>
      </c>
      <c r="E138" s="101" t="s">
        <v>272</v>
      </c>
      <c r="F138" s="103">
        <v>2024130010144</v>
      </c>
      <c r="G138" s="101" t="s">
        <v>611</v>
      </c>
      <c r="H138" s="101" t="s">
        <v>612</v>
      </c>
      <c r="I138" s="101" t="s">
        <v>613</v>
      </c>
      <c r="J138" s="186">
        <v>0</v>
      </c>
      <c r="K138" s="222">
        <v>0.5</v>
      </c>
      <c r="L138" s="101" t="s">
        <v>657</v>
      </c>
      <c r="M138" s="219"/>
      <c r="N138" s="104" t="s">
        <v>644</v>
      </c>
      <c r="O138" s="104">
        <v>0</v>
      </c>
      <c r="P138" s="223">
        <v>1</v>
      </c>
      <c r="Q138" s="105">
        <v>0</v>
      </c>
      <c r="R138" s="363">
        <v>0</v>
      </c>
      <c r="S138" s="198">
        <v>45660</v>
      </c>
      <c r="T138" s="198">
        <v>46022</v>
      </c>
      <c r="U138" s="199">
        <f t="shared" si="7"/>
        <v>362</v>
      </c>
      <c r="V138" s="104">
        <f>1500/2</f>
        <v>750</v>
      </c>
      <c r="W138" s="104" t="s">
        <v>355</v>
      </c>
      <c r="X138" s="105" t="s">
        <v>363</v>
      </c>
      <c r="Y138" s="104" t="s">
        <v>428</v>
      </c>
      <c r="Z138" s="104" t="s">
        <v>429</v>
      </c>
      <c r="AA138" s="105" t="s">
        <v>354</v>
      </c>
      <c r="AB138" s="139" t="s">
        <v>661</v>
      </c>
      <c r="AC138" s="140">
        <v>150000000</v>
      </c>
      <c r="AD138" s="104" t="s">
        <v>54</v>
      </c>
      <c r="AE138" s="105" t="s">
        <v>49</v>
      </c>
      <c r="AF138" s="105"/>
      <c r="AG138" s="105"/>
      <c r="AH138" s="721"/>
      <c r="AI138" s="721"/>
      <c r="AJ138" s="105"/>
      <c r="AK138" s="105"/>
      <c r="AL138" s="379"/>
      <c r="AM138" s="724"/>
      <c r="AN138" s="104" t="s">
        <v>272</v>
      </c>
      <c r="AO138" s="121" t="s">
        <v>741</v>
      </c>
      <c r="AP138" s="713"/>
      <c r="AQ138" s="713"/>
      <c r="AR138" s="727"/>
      <c r="AS138" s="713"/>
      <c r="AT138" s="713"/>
      <c r="AU138" s="713"/>
      <c r="AV138" s="713"/>
      <c r="AW138" s="4"/>
      <c r="AX138" s="4"/>
      <c r="AY138" s="4"/>
      <c r="AZ138" s="4"/>
      <c r="BA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row>
    <row r="139" spans="1:119" s="172" customFormat="1" ht="195">
      <c r="A139" s="101" t="s">
        <v>260</v>
      </c>
      <c r="B139" s="101" t="s">
        <v>204</v>
      </c>
      <c r="C139" s="102" t="s">
        <v>368</v>
      </c>
      <c r="D139" s="101" t="s">
        <v>227</v>
      </c>
      <c r="E139" s="101" t="s">
        <v>272</v>
      </c>
      <c r="F139" s="103">
        <v>2024130010144</v>
      </c>
      <c r="G139" s="101" t="s">
        <v>611</v>
      </c>
      <c r="H139" s="101" t="s">
        <v>612</v>
      </c>
      <c r="I139" s="101" t="s">
        <v>613</v>
      </c>
      <c r="J139" s="186">
        <v>0</v>
      </c>
      <c r="K139" s="222">
        <v>0.5</v>
      </c>
      <c r="L139" s="101" t="s">
        <v>659</v>
      </c>
      <c r="M139" s="219"/>
      <c r="N139" s="104" t="s">
        <v>660</v>
      </c>
      <c r="O139" s="104">
        <v>0</v>
      </c>
      <c r="P139" s="223">
        <v>2</v>
      </c>
      <c r="Q139" s="105">
        <v>0</v>
      </c>
      <c r="R139" s="363">
        <v>0</v>
      </c>
      <c r="S139" s="198">
        <v>45660</v>
      </c>
      <c r="T139" s="198">
        <v>46022</v>
      </c>
      <c r="U139" s="199">
        <f t="shared" ref="U139:U142" si="15">+T139-S139</f>
        <v>362</v>
      </c>
      <c r="V139" s="104">
        <v>1500</v>
      </c>
      <c r="W139" s="104" t="s">
        <v>355</v>
      </c>
      <c r="X139" s="105" t="s">
        <v>363</v>
      </c>
      <c r="Y139" s="104" t="s">
        <v>428</v>
      </c>
      <c r="Z139" s="104" t="s">
        <v>429</v>
      </c>
      <c r="AA139" s="105" t="s">
        <v>354</v>
      </c>
      <c r="AB139" s="139" t="s">
        <v>661</v>
      </c>
      <c r="AC139" s="140">
        <v>85776000</v>
      </c>
      <c r="AD139" s="104" t="s">
        <v>54</v>
      </c>
      <c r="AE139" s="105" t="s">
        <v>49</v>
      </c>
      <c r="AF139" s="105"/>
      <c r="AG139" s="105"/>
      <c r="AH139" s="722"/>
      <c r="AI139" s="722"/>
      <c r="AJ139" s="105"/>
      <c r="AK139" s="105"/>
      <c r="AL139" s="379"/>
      <c r="AM139" s="725"/>
      <c r="AN139" s="104" t="s">
        <v>272</v>
      </c>
      <c r="AO139" s="121" t="s">
        <v>741</v>
      </c>
      <c r="AP139" s="714"/>
      <c r="AQ139" s="714"/>
      <c r="AR139" s="728"/>
      <c r="AS139" s="714"/>
      <c r="AT139" s="714"/>
      <c r="AU139" s="714"/>
      <c r="AV139" s="714"/>
      <c r="AW139" s="4"/>
      <c r="AX139" s="4"/>
      <c r="AY139" s="4"/>
      <c r="AZ139" s="4"/>
      <c r="BA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row>
    <row r="140" spans="1:119" s="172" customFormat="1" ht="60.75" customHeight="1">
      <c r="A140" s="101"/>
      <c r="B140" s="101"/>
      <c r="C140" s="102"/>
      <c r="D140" s="101"/>
      <c r="E140" s="586" t="s">
        <v>787</v>
      </c>
      <c r="F140" s="587"/>
      <c r="G140" s="587"/>
      <c r="H140" s="587"/>
      <c r="I140" s="587"/>
      <c r="J140" s="587"/>
      <c r="K140" s="587"/>
      <c r="L140" s="587"/>
      <c r="M140" s="587"/>
      <c r="N140" s="587"/>
      <c r="O140" s="587"/>
      <c r="P140" s="587"/>
      <c r="Q140" s="588"/>
      <c r="R140" s="363">
        <f>AVERAGE(R137:R139)</f>
        <v>0</v>
      </c>
      <c r="S140" s="198"/>
      <c r="T140" s="198"/>
      <c r="U140" s="199"/>
      <c r="V140" s="104"/>
      <c r="W140" s="104"/>
      <c r="X140" s="105"/>
      <c r="Y140" s="104"/>
      <c r="Z140" s="104"/>
      <c r="AA140" s="105"/>
      <c r="AB140" s="139"/>
      <c r="AC140" s="140"/>
      <c r="AD140" s="104"/>
      <c r="AE140" s="105"/>
      <c r="AF140" s="105"/>
      <c r="AG140" s="105"/>
      <c r="AH140" s="313"/>
      <c r="AI140" s="314"/>
      <c r="AJ140" s="105"/>
      <c r="AK140" s="105"/>
      <c r="AL140" s="379"/>
      <c r="AM140" s="315"/>
      <c r="AN140" s="104"/>
      <c r="AO140" s="337" t="s">
        <v>778</v>
      </c>
      <c r="AP140" s="325">
        <f>SUM(AP137)</f>
        <v>385776000</v>
      </c>
      <c r="AQ140" s="325">
        <f t="shared" ref="AQ140:AT140" si="16">SUM(AQ137)</f>
        <v>0</v>
      </c>
      <c r="AR140" s="364">
        <f t="shared" si="16"/>
        <v>0</v>
      </c>
      <c r="AS140" s="325">
        <f t="shared" si="16"/>
        <v>0</v>
      </c>
      <c r="AT140" s="325">
        <f t="shared" si="16"/>
        <v>0</v>
      </c>
      <c r="AU140" s="365">
        <v>0</v>
      </c>
      <c r="AV140" s="365">
        <v>0</v>
      </c>
      <c r="AW140" s="4"/>
      <c r="AX140" s="4"/>
      <c r="AY140" s="4"/>
      <c r="AZ140" s="4"/>
      <c r="BA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row>
    <row r="141" spans="1:119" s="174" customFormat="1" ht="165">
      <c r="A141" s="106" t="s">
        <v>260</v>
      </c>
      <c r="B141" s="106" t="s">
        <v>229</v>
      </c>
      <c r="C141" s="107" t="s">
        <v>369</v>
      </c>
      <c r="D141" s="106" t="s">
        <v>228</v>
      </c>
      <c r="E141" s="108" t="s">
        <v>273</v>
      </c>
      <c r="F141" s="110">
        <v>2024130010149</v>
      </c>
      <c r="G141" s="108" t="s">
        <v>608</v>
      </c>
      <c r="H141" s="108" t="s">
        <v>609</v>
      </c>
      <c r="I141" s="108" t="s">
        <v>610</v>
      </c>
      <c r="J141" s="187">
        <v>0</v>
      </c>
      <c r="K141" s="222">
        <v>1</v>
      </c>
      <c r="L141" s="106" t="s">
        <v>662</v>
      </c>
      <c r="M141" s="109"/>
      <c r="N141" s="202" t="s">
        <v>645</v>
      </c>
      <c r="O141" s="202">
        <v>0</v>
      </c>
      <c r="P141" s="223">
        <v>1</v>
      </c>
      <c r="Q141" s="109">
        <v>0</v>
      </c>
      <c r="R141" s="363">
        <v>0</v>
      </c>
      <c r="S141" s="198">
        <v>45660</v>
      </c>
      <c r="T141" s="198">
        <v>46022</v>
      </c>
      <c r="U141" s="199">
        <f t="shared" ref="U141" si="17">+T141-S141</f>
        <v>362</v>
      </c>
      <c r="V141" s="109">
        <v>600</v>
      </c>
      <c r="W141" s="109" t="s">
        <v>356</v>
      </c>
      <c r="X141" s="109" t="s">
        <v>363</v>
      </c>
      <c r="Y141" s="202" t="s">
        <v>428</v>
      </c>
      <c r="Z141" s="202" t="s">
        <v>429</v>
      </c>
      <c r="AA141" s="109" t="s">
        <v>354</v>
      </c>
      <c r="AB141" s="134" t="s">
        <v>664</v>
      </c>
      <c r="AC141" s="138">
        <v>140000000</v>
      </c>
      <c r="AD141" s="202" t="s">
        <v>53</v>
      </c>
      <c r="AE141" s="109" t="s">
        <v>49</v>
      </c>
      <c r="AF141" s="109"/>
      <c r="AG141" s="109"/>
      <c r="AH141" s="716">
        <v>160740000</v>
      </c>
      <c r="AI141" s="177"/>
      <c r="AJ141" s="109"/>
      <c r="AK141" s="109"/>
      <c r="AL141" s="109"/>
      <c r="AM141" s="109" t="s">
        <v>656</v>
      </c>
      <c r="AN141" s="202" t="s">
        <v>273</v>
      </c>
      <c r="AO141" s="173" t="s">
        <v>742</v>
      </c>
      <c r="AP141" s="703">
        <v>160740000</v>
      </c>
      <c r="AQ141" s="703">
        <v>0</v>
      </c>
      <c r="AR141" s="718">
        <v>0</v>
      </c>
      <c r="AS141" s="703">
        <v>0</v>
      </c>
      <c r="AT141" s="703">
        <v>0</v>
      </c>
      <c r="AU141" s="705">
        <v>0</v>
      </c>
      <c r="AV141" s="707">
        <v>0</v>
      </c>
      <c r="AW141" s="4"/>
      <c r="AX141" s="4"/>
      <c r="AY141" s="4"/>
      <c r="AZ141" s="4"/>
      <c r="BA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row>
    <row r="142" spans="1:119" s="174" customFormat="1" ht="165">
      <c r="A142" s="106" t="s">
        <v>260</v>
      </c>
      <c r="B142" s="106" t="s">
        <v>229</v>
      </c>
      <c r="C142" s="107" t="s">
        <v>369</v>
      </c>
      <c r="D142" s="106" t="s">
        <v>228</v>
      </c>
      <c r="E142" s="108" t="s">
        <v>273</v>
      </c>
      <c r="F142" s="110">
        <v>2024130010149</v>
      </c>
      <c r="G142" s="108" t="s">
        <v>608</v>
      </c>
      <c r="H142" s="108" t="s">
        <v>609</v>
      </c>
      <c r="I142" s="108" t="s">
        <v>610</v>
      </c>
      <c r="J142" s="187">
        <v>0</v>
      </c>
      <c r="K142" s="222">
        <v>1</v>
      </c>
      <c r="L142" s="106" t="s">
        <v>663</v>
      </c>
      <c r="M142" s="109"/>
      <c r="N142" s="202" t="s">
        <v>645</v>
      </c>
      <c r="O142" s="202">
        <v>0</v>
      </c>
      <c r="P142" s="223">
        <v>1</v>
      </c>
      <c r="Q142" s="109">
        <v>0</v>
      </c>
      <c r="R142" s="363">
        <v>0</v>
      </c>
      <c r="S142" s="198">
        <v>45660</v>
      </c>
      <c r="T142" s="198">
        <v>46022</v>
      </c>
      <c r="U142" s="199">
        <f t="shared" si="15"/>
        <v>362</v>
      </c>
      <c r="V142" s="109">
        <v>600</v>
      </c>
      <c r="W142" s="109" t="s">
        <v>356</v>
      </c>
      <c r="X142" s="109" t="s">
        <v>363</v>
      </c>
      <c r="Y142" s="202" t="s">
        <v>428</v>
      </c>
      <c r="Z142" s="202" t="s">
        <v>429</v>
      </c>
      <c r="AA142" s="109" t="s">
        <v>354</v>
      </c>
      <c r="AB142" s="134" t="s">
        <v>664</v>
      </c>
      <c r="AC142" s="138">
        <v>20740000</v>
      </c>
      <c r="AD142" s="202" t="s">
        <v>53</v>
      </c>
      <c r="AE142" s="109" t="s">
        <v>49</v>
      </c>
      <c r="AF142" s="109"/>
      <c r="AG142" s="109"/>
      <c r="AH142" s="717"/>
      <c r="AI142" s="177"/>
      <c r="AJ142" s="109"/>
      <c r="AK142" s="109"/>
      <c r="AL142" s="109"/>
      <c r="AM142" s="109" t="s">
        <v>656</v>
      </c>
      <c r="AN142" s="202" t="s">
        <v>273</v>
      </c>
      <c r="AO142" s="173" t="s">
        <v>742</v>
      </c>
      <c r="AP142" s="704"/>
      <c r="AQ142" s="704"/>
      <c r="AR142" s="719"/>
      <c r="AS142" s="704"/>
      <c r="AT142" s="704"/>
      <c r="AU142" s="706"/>
      <c r="AV142" s="704"/>
      <c r="AW142" s="4"/>
      <c r="AX142" s="4"/>
      <c r="AY142" s="4"/>
      <c r="AZ142" s="4"/>
      <c r="BA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row>
    <row r="143" spans="1:119" ht="69.900000000000006" customHeight="1">
      <c r="E143" s="708" t="s">
        <v>788</v>
      </c>
      <c r="F143" s="708"/>
      <c r="G143" s="708"/>
      <c r="H143" s="708"/>
      <c r="I143" s="708"/>
      <c r="J143" s="708"/>
      <c r="K143" s="708"/>
      <c r="L143" s="708"/>
      <c r="M143" s="708"/>
      <c r="N143" s="708"/>
      <c r="O143" s="708"/>
      <c r="P143" s="708"/>
      <c r="Q143" s="708"/>
      <c r="R143" s="366">
        <f>SUM(R141:R142)</f>
        <v>0</v>
      </c>
      <c r="AO143" s="337" t="s">
        <v>778</v>
      </c>
      <c r="AP143" s="367">
        <f>SUM(AP141)</f>
        <v>160740000</v>
      </c>
      <c r="AQ143" s="367">
        <f t="shared" ref="AQ143:AT143" si="18">SUM(AQ141)</f>
        <v>0</v>
      </c>
      <c r="AR143" s="367">
        <f t="shared" si="18"/>
        <v>0</v>
      </c>
      <c r="AS143" s="367">
        <f t="shared" si="18"/>
        <v>0</v>
      </c>
      <c r="AT143" s="367">
        <f t="shared" si="18"/>
        <v>0</v>
      </c>
      <c r="AU143" s="368">
        <v>0</v>
      </c>
      <c r="AV143" s="368">
        <v>0</v>
      </c>
    </row>
    <row r="144" spans="1:119" ht="69.900000000000006" customHeight="1">
      <c r="E144" s="709" t="s">
        <v>789</v>
      </c>
      <c r="F144" s="710"/>
      <c r="G144" s="710"/>
      <c r="H144" s="710"/>
      <c r="I144" s="710"/>
      <c r="J144" s="710"/>
      <c r="K144" s="710"/>
      <c r="L144" s="710"/>
      <c r="M144" s="710"/>
      <c r="N144" s="710"/>
      <c r="O144" s="710"/>
      <c r="P144" s="710"/>
      <c r="Q144" s="711"/>
      <c r="R144" s="369">
        <f>AVERAGE(R39,R47,R60,R73,R85,R98,R115,R130,R136,R140,R143)</f>
        <v>0.14184416710353981</v>
      </c>
      <c r="AC144" s="224"/>
      <c r="AH144" s="224"/>
      <c r="AO144" s="218" t="s">
        <v>790</v>
      </c>
      <c r="AP144" s="367">
        <f>SUM(AP39,AP47,AP60,AP73,AP85,AP98,AP115,AP130,AP136,AP140,AP143)</f>
        <v>57682610982.709999</v>
      </c>
      <c r="AQ144" s="367">
        <f t="shared" ref="AQ144:AT144" si="19">SUM(AQ39,AQ47,AQ60,AQ73,AQ85,AQ98,AQ115,AQ130,AQ136,AQ140,AQ143)</f>
        <v>18623172864.240002</v>
      </c>
      <c r="AR144" s="370">
        <f>+AQ144/AP144</f>
        <v>0.32285592740977315</v>
      </c>
      <c r="AS144" s="367">
        <f t="shared" si="19"/>
        <v>6387170665</v>
      </c>
      <c r="AT144" s="367">
        <f t="shared" si="19"/>
        <v>6387170665</v>
      </c>
      <c r="AU144" s="371">
        <f>+AS144/AP144</f>
        <v>0.11072956920959272</v>
      </c>
      <c r="AV144" s="372">
        <f>+AT144/AP144</f>
        <v>0.11072956920959272</v>
      </c>
    </row>
  </sheetData>
  <mergeCells count="133">
    <mergeCell ref="AT141:AT142"/>
    <mergeCell ref="AU141:AU142"/>
    <mergeCell ref="AV141:AV142"/>
    <mergeCell ref="E143:Q143"/>
    <mergeCell ref="E144:Q144"/>
    <mergeCell ref="AS137:AS139"/>
    <mergeCell ref="AT137:AT139"/>
    <mergeCell ref="AU137:AU139"/>
    <mergeCell ref="AV137:AV139"/>
    <mergeCell ref="E140:Q140"/>
    <mergeCell ref="AH141:AH142"/>
    <mergeCell ref="AP141:AP142"/>
    <mergeCell ref="AQ141:AQ142"/>
    <mergeCell ref="AR141:AR142"/>
    <mergeCell ref="AS141:AS142"/>
    <mergeCell ref="AH137:AH139"/>
    <mergeCell ref="AI137:AI139"/>
    <mergeCell ref="AM137:AM139"/>
    <mergeCell ref="AP137:AP139"/>
    <mergeCell ref="AQ137:AQ139"/>
    <mergeCell ref="AR137:AR139"/>
    <mergeCell ref="AR131:AR135"/>
    <mergeCell ref="AS131:AS135"/>
    <mergeCell ref="AT131:AT135"/>
    <mergeCell ref="AU131:AU135"/>
    <mergeCell ref="AV131:AV135"/>
    <mergeCell ref="E136:Q136"/>
    <mergeCell ref="AS116:AS129"/>
    <mergeCell ref="AT116:AT129"/>
    <mergeCell ref="AU116:AU129"/>
    <mergeCell ref="AV116:AV129"/>
    <mergeCell ref="E130:Q130"/>
    <mergeCell ref="AH131:AH135"/>
    <mergeCell ref="AI131:AI135"/>
    <mergeCell ref="AM131:AM135"/>
    <mergeCell ref="AP131:AP135"/>
    <mergeCell ref="AQ131:AQ135"/>
    <mergeCell ref="AH116:AH129"/>
    <mergeCell ref="AI116:AI129"/>
    <mergeCell ref="AM116:AM129"/>
    <mergeCell ref="AP116:AP129"/>
    <mergeCell ref="AQ116:AQ129"/>
    <mergeCell ref="AR116:AR129"/>
    <mergeCell ref="AR99:AR114"/>
    <mergeCell ref="AS99:AS114"/>
    <mergeCell ref="AT99:AT114"/>
    <mergeCell ref="AU99:AU114"/>
    <mergeCell ref="AV99:AV114"/>
    <mergeCell ref="E115:Q115"/>
    <mergeCell ref="AS86:AS97"/>
    <mergeCell ref="AT86:AT97"/>
    <mergeCell ref="AU86:AU97"/>
    <mergeCell ref="AV86:AV97"/>
    <mergeCell ref="E98:Q98"/>
    <mergeCell ref="AH99:AH114"/>
    <mergeCell ref="AI99:AI114"/>
    <mergeCell ref="AM99:AM114"/>
    <mergeCell ref="AP99:AP114"/>
    <mergeCell ref="AQ99:AQ114"/>
    <mergeCell ref="AH86:AH97"/>
    <mergeCell ref="AI86:AI97"/>
    <mergeCell ref="AM86:AM97"/>
    <mergeCell ref="AP86:AP97"/>
    <mergeCell ref="AQ86:AQ97"/>
    <mergeCell ref="AR86:AR97"/>
    <mergeCell ref="AR74:AR84"/>
    <mergeCell ref="AS74:AS84"/>
    <mergeCell ref="AT74:AT84"/>
    <mergeCell ref="AU74:AU84"/>
    <mergeCell ref="AV74:AV84"/>
    <mergeCell ref="E85:Q85"/>
    <mergeCell ref="AS61:AS72"/>
    <mergeCell ref="AT61:AT72"/>
    <mergeCell ref="AU61:AU72"/>
    <mergeCell ref="AV61:AV72"/>
    <mergeCell ref="E73:Q73"/>
    <mergeCell ref="AH74:AH84"/>
    <mergeCell ref="AI74:AI84"/>
    <mergeCell ref="AM74:AM84"/>
    <mergeCell ref="AP74:AP84"/>
    <mergeCell ref="AQ74:AQ84"/>
    <mergeCell ref="AU48:AU59"/>
    <mergeCell ref="AV48:AV59"/>
    <mergeCell ref="E60:Q60"/>
    <mergeCell ref="AH61:AH72"/>
    <mergeCell ref="AI61:AI72"/>
    <mergeCell ref="AM61:AM72"/>
    <mergeCell ref="AP61:AP72"/>
    <mergeCell ref="AQ61:AQ72"/>
    <mergeCell ref="AR61:AR72"/>
    <mergeCell ref="E47:Q47"/>
    <mergeCell ref="AH48:AH59"/>
    <mergeCell ref="AI48:AI59"/>
    <mergeCell ref="AM48:AM59"/>
    <mergeCell ref="AP48:AP59"/>
    <mergeCell ref="AQ48:AQ59"/>
    <mergeCell ref="AR48:AR59"/>
    <mergeCell ref="AS48:AS59"/>
    <mergeCell ref="AT48:AT59"/>
    <mergeCell ref="AV9:AV38"/>
    <mergeCell ref="E39:Q39"/>
    <mergeCell ref="AH40:AH46"/>
    <mergeCell ref="AI40:AI46"/>
    <mergeCell ref="AM40:AM46"/>
    <mergeCell ref="AP40:AP46"/>
    <mergeCell ref="AQ40:AQ46"/>
    <mergeCell ref="AR40:AR46"/>
    <mergeCell ref="AS40:AS46"/>
    <mergeCell ref="AT40:AT46"/>
    <mergeCell ref="AP9:AP38"/>
    <mergeCell ref="AQ9:AQ38"/>
    <mergeCell ref="AR9:AR38"/>
    <mergeCell ref="AS9:AS38"/>
    <mergeCell ref="AT9:AT38"/>
    <mergeCell ref="AU9:AU38"/>
    <mergeCell ref="AU40:AU46"/>
    <mergeCell ref="AV40:AV46"/>
    <mergeCell ref="A5:AO5"/>
    <mergeCell ref="A6:Z7"/>
    <mergeCell ref="AA6:AF7"/>
    <mergeCell ref="AH6:AO7"/>
    <mergeCell ref="AH9:AH38"/>
    <mergeCell ref="AI9:AI38"/>
    <mergeCell ref="AM9:AM38"/>
    <mergeCell ref="A1:B4"/>
    <mergeCell ref="C1:AM1"/>
    <mergeCell ref="AN1:AO1"/>
    <mergeCell ref="C2:AM2"/>
    <mergeCell ref="AN2:AO2"/>
    <mergeCell ref="C3:AM3"/>
    <mergeCell ref="AN3:AO3"/>
    <mergeCell ref="C4:AM4"/>
    <mergeCell ref="AN4:AO4"/>
  </mergeCells>
  <dataValidations count="2">
    <dataValidation type="list" allowBlank="1" showInputMessage="1" showErrorMessage="1" sqref="M12:M26 M9:M10 M131:M135 M137:M139 M141:M142" xr:uid="{F72D3EC1-188E-4163-A35F-DB1E48FE0E9D}">
      <formula1>$AZ$9:$AZ$14</formula1>
    </dataValidation>
    <dataValidation type="list" allowBlank="1" showInputMessage="1" showErrorMessage="1" sqref="L74:M74 M99:M109 M27:M38 M116:M129 L77:M77 L83:L84 M75:M76 M61:M72 M40:M46 M48:M59 M78:M84 M86:M97 M111:M114 M145:M230" xr:uid="{9014C4F4-2A54-4979-9170-B70FE61B18E6}">
      <formula1>$AY$9:$AY$56</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984375" defaultRowHeight="13.8"/>
  <cols>
    <col min="1" max="1" width="20.69921875" customWidth="1"/>
    <col min="2" max="2" width="25" customWidth="1"/>
    <col min="3" max="3" width="19.69921875" customWidth="1"/>
    <col min="4" max="4" width="20.296875" customWidth="1"/>
    <col min="5" max="6" width="22.8984375" customWidth="1"/>
    <col min="7" max="7" width="25.296875" customWidth="1"/>
  </cols>
  <sheetData>
    <row r="2" spans="1:7">
      <c r="A2" s="736" t="s">
        <v>36</v>
      </c>
      <c r="B2" s="737"/>
      <c r="C2" s="737"/>
      <c r="D2" s="737"/>
      <c r="E2" s="737"/>
      <c r="F2" s="737"/>
      <c r="G2" s="738"/>
    </row>
    <row r="3" spans="1:7" s="7" customFormat="1">
      <c r="A3" s="23" t="s">
        <v>37</v>
      </c>
      <c r="B3" s="733" t="s">
        <v>38</v>
      </c>
      <c r="C3" s="733"/>
      <c r="D3" s="733"/>
      <c r="E3" s="733"/>
      <c r="F3" s="733"/>
      <c r="G3" s="25" t="s">
        <v>39</v>
      </c>
    </row>
    <row r="4" spans="1:7" ht="12.75" customHeight="1">
      <c r="A4" s="26">
        <v>45489</v>
      </c>
      <c r="B4" s="734" t="s">
        <v>192</v>
      </c>
      <c r="C4" s="734"/>
      <c r="D4" s="734"/>
      <c r="E4" s="734"/>
      <c r="F4" s="734"/>
      <c r="G4" s="27" t="s">
        <v>193</v>
      </c>
    </row>
    <row r="5" spans="1:7" ht="12.75" customHeight="1">
      <c r="A5" s="28"/>
      <c r="B5" s="734"/>
      <c r="C5" s="734"/>
      <c r="D5" s="734"/>
      <c r="E5" s="734"/>
      <c r="F5" s="734"/>
      <c r="G5" s="27"/>
    </row>
    <row r="6" spans="1:7">
      <c r="A6" s="28"/>
      <c r="B6" s="735"/>
      <c r="C6" s="735"/>
      <c r="D6" s="735"/>
      <c r="E6" s="735"/>
      <c r="F6" s="735"/>
      <c r="G6" s="30"/>
    </row>
    <row r="7" spans="1:7">
      <c r="A7" s="28"/>
      <c r="B7" s="735"/>
      <c r="C7" s="735"/>
      <c r="D7" s="735"/>
      <c r="E7" s="735"/>
      <c r="F7" s="735"/>
      <c r="G7" s="30"/>
    </row>
    <row r="8" spans="1:7">
      <c r="A8" s="28"/>
      <c r="B8" s="29"/>
      <c r="C8" s="29"/>
      <c r="D8" s="29"/>
      <c r="E8" s="29"/>
      <c r="F8" s="29"/>
      <c r="G8" s="30"/>
    </row>
    <row r="9" spans="1:7">
      <c r="A9" s="729" t="s">
        <v>194</v>
      </c>
      <c r="B9" s="730"/>
      <c r="C9" s="730"/>
      <c r="D9" s="730"/>
      <c r="E9" s="730"/>
      <c r="F9" s="730"/>
      <c r="G9" s="731"/>
    </row>
    <row r="10" spans="1:7" s="7" customFormat="1">
      <c r="A10" s="24"/>
      <c r="B10" s="733" t="s">
        <v>40</v>
      </c>
      <c r="C10" s="733"/>
      <c r="D10" s="733" t="s">
        <v>41</v>
      </c>
      <c r="E10" s="733"/>
      <c r="F10" s="24" t="s">
        <v>37</v>
      </c>
      <c r="G10" s="24" t="s">
        <v>42</v>
      </c>
    </row>
    <row r="11" spans="1:7">
      <c r="A11" s="31" t="s">
        <v>43</v>
      </c>
      <c r="B11" s="734" t="s">
        <v>44</v>
      </c>
      <c r="C11" s="734"/>
      <c r="D11" s="732" t="s">
        <v>45</v>
      </c>
      <c r="E11" s="732"/>
      <c r="F11" s="28" t="s">
        <v>57</v>
      </c>
      <c r="G11" s="30"/>
    </row>
    <row r="12" spans="1:7">
      <c r="A12" s="31" t="s">
        <v>46</v>
      </c>
      <c r="B12" s="732" t="s">
        <v>47</v>
      </c>
      <c r="C12" s="732"/>
      <c r="D12" s="732" t="s">
        <v>58</v>
      </c>
      <c r="E12" s="732"/>
      <c r="F12" s="28" t="s">
        <v>57</v>
      </c>
      <c r="G12" s="30"/>
    </row>
    <row r="13" spans="1:7">
      <c r="A13" s="31" t="s">
        <v>48</v>
      </c>
      <c r="B13" s="732" t="s">
        <v>47</v>
      </c>
      <c r="C13" s="732"/>
      <c r="D13" s="732" t="s">
        <v>58</v>
      </c>
      <c r="E13" s="732"/>
      <c r="F13" s="28" t="s">
        <v>57</v>
      </c>
      <c r="G13" s="30"/>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1. ESTRATEGICO JUNIO  2025</vt:lpstr>
      <vt:lpstr>2.GESTIÓN-MIPG</vt:lpstr>
      <vt:lpstr>3.INVERSION</vt:lpstr>
      <vt:lpstr>CONTROL DE CAMBIOS</vt:lpstr>
      <vt:lpstr>ANEXO 1</vt:lpstr>
      <vt:lpstr>2. GESTIÓN-MIPG</vt:lpstr>
      <vt:lpstr>3.INVERSIÓN</vt:lpstr>
      <vt:lpstr>CONTROL DE CAMBIOS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LENOVO</cp:lastModifiedBy>
  <dcterms:created xsi:type="dcterms:W3CDTF">2024-07-04T17:50:33Z</dcterms:created>
  <dcterms:modified xsi:type="dcterms:W3CDTF">2025-07-08T07:12:09Z</dcterms:modified>
</cp:coreProperties>
</file>