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14. EMPALME\PLAN DE ACCION AÑO 2025\INICIAL 2025\PLAN DE ACCION  1ER TRIMESTRE 2025\"/>
    </mc:Choice>
  </mc:AlternateContent>
  <xr:revisionPtr revIDLastSave="0" documentId="13_ncr:1_{ED979DEB-F619-4DAB-87C0-8DEE999B0F53}" xr6:coauthVersionLast="36" xr6:coauthVersionMax="36" xr10:uidLastSave="{00000000-0000-0000-0000-000000000000}"/>
  <bookViews>
    <workbookView xWindow="-108" yWindow="-108" windowWidth="19416" windowHeight="10296" tabRatio="757" firstSheet="1" activeTab="3" xr2:uid="{00000000-000D-0000-FFFF-FFFF00000000}"/>
  </bookViews>
  <sheets>
    <sheet name="INSTRUCTIVO" sheetId="2" r:id="rId1"/>
    <sheet name="1. ESTRATÉGICO" sheetId="1" r:id="rId2"/>
    <sheet name="2. GESTIÓN-MIPG" sheetId="5" r:id="rId3"/>
    <sheet name="3.INVERSIÓN" sheetId="11" r:id="rId4"/>
    <sheet name="CONTROL DE CAMBIOS " sheetId="3" r:id="rId5"/>
    <sheet name="ANEXO1" sheetId="4" r:id="rId6"/>
  </sheets>
  <externalReferences>
    <externalReference r:id="rId7"/>
  </externalReferences>
  <definedNames>
    <definedName name="_xlnm._FilterDatabase" localSheetId="1" hidden="1">'1. ESTRATÉGICO'!#REF!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2" i="11" l="1"/>
  <c r="R72" i="11"/>
  <c r="R71" i="11"/>
  <c r="R70" i="11"/>
  <c r="R69" i="11"/>
  <c r="R68" i="11"/>
  <c r="R67" i="11"/>
  <c r="R66" i="11"/>
  <c r="R65" i="11"/>
  <c r="R78" i="11"/>
  <c r="R135" i="11"/>
  <c r="R134" i="11"/>
  <c r="R133" i="11"/>
  <c r="R132" i="11"/>
  <c r="R131" i="11"/>
  <c r="R129" i="11"/>
  <c r="R128" i="11"/>
  <c r="R127" i="11" l="1"/>
  <c r="R126" i="11"/>
  <c r="R125" i="11"/>
  <c r="R124" i="11"/>
  <c r="R123" i="11"/>
  <c r="R122" i="11"/>
  <c r="R121" i="11"/>
  <c r="R120" i="11"/>
  <c r="R119" i="11"/>
  <c r="R118" i="11"/>
  <c r="R117" i="11"/>
  <c r="R116" i="11"/>
  <c r="R114" i="11"/>
  <c r="R113" i="11"/>
  <c r="R112" i="11"/>
  <c r="R111" i="11"/>
  <c r="R110" i="11"/>
  <c r="R109" i="11"/>
  <c r="R108" i="11"/>
  <c r="R107" i="11"/>
  <c r="R106" i="11"/>
  <c r="R105" i="11"/>
  <c r="R104" i="11"/>
  <c r="R103" i="11"/>
  <c r="R102" i="11"/>
  <c r="R101" i="11"/>
  <c r="R100" i="11"/>
  <c r="R99" i="11"/>
  <c r="R97" i="11" l="1"/>
  <c r="R96" i="11"/>
  <c r="R95" i="11"/>
  <c r="R94" i="11"/>
  <c r="R93" i="11"/>
  <c r="R92" i="11"/>
  <c r="R91" i="11"/>
  <c r="R90" i="11"/>
  <c r="R89" i="11"/>
  <c r="R88" i="11"/>
  <c r="R87" i="11"/>
  <c r="R86" i="11"/>
  <c r="R59" i="11" l="1"/>
  <c r="AG43" i="1" l="1"/>
  <c r="AF43" i="1"/>
  <c r="T14" i="1"/>
  <c r="AT143" i="11"/>
  <c r="AS143" i="11"/>
  <c r="AR143" i="11"/>
  <c r="AQ143" i="11"/>
  <c r="AP143" i="11"/>
  <c r="U142" i="11"/>
  <c r="U141" i="11"/>
  <c r="AT140" i="11"/>
  <c r="AS140" i="11"/>
  <c r="AR140" i="11"/>
  <c r="AQ140" i="11"/>
  <c r="AP140" i="11"/>
  <c r="U139" i="11"/>
  <c r="V138" i="11"/>
  <c r="U138" i="11"/>
  <c r="V137" i="11"/>
  <c r="U137" i="11"/>
  <c r="AT136" i="11"/>
  <c r="AS136" i="11"/>
  <c r="AR136" i="11"/>
  <c r="AQ136" i="11"/>
  <c r="AP136" i="11"/>
  <c r="V135" i="11"/>
  <c r="U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AT47" i="11"/>
  <c r="AS47" i="11"/>
  <c r="AR47" i="11"/>
  <c r="AQ47" i="11"/>
  <c r="AP47" i="11"/>
  <c r="U46" i="11"/>
  <c r="R46" i="11"/>
  <c r="U45" i="11"/>
  <c r="R45" i="11"/>
  <c r="U44" i="11"/>
  <c r="R44" i="11"/>
  <c r="U43" i="11"/>
  <c r="R43" i="11"/>
  <c r="U42" i="11"/>
  <c r="R42" i="11"/>
  <c r="U41" i="11"/>
  <c r="U40" i="11"/>
  <c r="AU39" i="11"/>
  <c r="AT39" i="11"/>
  <c r="AT144" i="11" s="1"/>
  <c r="AS39" i="11"/>
  <c r="AS144" i="11" s="1"/>
  <c r="AU144" i="11" s="1"/>
  <c r="AR39" i="11"/>
  <c r="AQ39" i="11"/>
  <c r="AQ144" i="11" s="1"/>
  <c r="AR144" i="11" s="1"/>
  <c r="AP39" i="11"/>
  <c r="AP144" i="11" s="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AV144" i="11" l="1"/>
  <c r="AV39" i="11"/>
  <c r="Y26" i="1" l="1"/>
  <c r="X41" i="1"/>
  <c r="X39" i="1"/>
  <c r="X36" i="1"/>
  <c r="X31" i="1"/>
  <c r="X28" i="1"/>
  <c r="X26" i="1"/>
  <c r="X19" i="1"/>
  <c r="X13" i="1"/>
  <c r="Z13" i="1"/>
  <c r="Z19" i="1"/>
  <c r="Z26" i="1"/>
  <c r="Z28" i="1"/>
  <c r="Z31" i="1"/>
  <c r="Z36" i="1"/>
  <c r="Z39" i="1"/>
  <c r="Z41" i="1"/>
  <c r="Y41" i="1"/>
  <c r="W41" i="1"/>
  <c r="Y39" i="1"/>
  <c r="W39" i="1"/>
  <c r="Y36" i="1"/>
  <c r="W36" i="1"/>
  <c r="Y31" i="1"/>
  <c r="W26" i="1"/>
  <c r="Y19" i="1"/>
  <c r="W13" i="1"/>
  <c r="Y13" i="1"/>
  <c r="Y28" i="1"/>
  <c r="Y40" i="1"/>
  <c r="X40" i="1"/>
  <c r="X38" i="1"/>
  <c r="X37" i="1"/>
  <c r="X35" i="1"/>
  <c r="X34" i="1"/>
  <c r="X33" i="1"/>
  <c r="X32" i="1"/>
  <c r="X30" i="1"/>
  <c r="X29" i="1"/>
  <c r="X27" i="1"/>
  <c r="X25" i="1"/>
  <c r="X24" i="1"/>
  <c r="X23" i="1"/>
  <c r="X20" i="1"/>
  <c r="X18" i="1"/>
  <c r="X17" i="1"/>
  <c r="X12" i="1"/>
  <c r="X11" i="1"/>
  <c r="X10" i="1"/>
  <c r="X9" i="1"/>
  <c r="X22" i="1"/>
  <c r="X21" i="1"/>
  <c r="Z22" i="1"/>
  <c r="Y22" i="1"/>
  <c r="W21" i="1"/>
  <c r="Z21" i="1"/>
  <c r="W18" i="1"/>
  <c r="Y21" i="1"/>
  <c r="Z40" i="1" l="1"/>
  <c r="Z38" i="1"/>
  <c r="Y38" i="1"/>
  <c r="Z37" i="1"/>
  <c r="Y37" i="1"/>
  <c r="Z35" i="1"/>
  <c r="Y35" i="1"/>
  <c r="Z34" i="1"/>
  <c r="Y34" i="1"/>
  <c r="Z33" i="1"/>
  <c r="Y33" i="1"/>
  <c r="Z32" i="1"/>
  <c r="Y32" i="1"/>
  <c r="Z30" i="1"/>
  <c r="Y30" i="1"/>
  <c r="Z29" i="1"/>
  <c r="Y29" i="1"/>
  <c r="Z27" i="1"/>
  <c r="Y27" i="1"/>
  <c r="Z25" i="1"/>
  <c r="Y25" i="1"/>
  <c r="Z24" i="1"/>
  <c r="Y24" i="1"/>
  <c r="Z23" i="1"/>
  <c r="Y23" i="1"/>
  <c r="Z20" i="1"/>
  <c r="Y20" i="1"/>
  <c r="Z18" i="1"/>
  <c r="Y18" i="1"/>
  <c r="Z17" i="1"/>
  <c r="Y17" i="1"/>
  <c r="Y12" i="1"/>
  <c r="Z11" i="1"/>
  <c r="Y11" i="1"/>
  <c r="Z10" i="1"/>
  <c r="Y10" i="1"/>
  <c r="Z9" i="1"/>
  <c r="Y9" i="1"/>
  <c r="U27" i="1"/>
  <c r="T27" i="1"/>
  <c r="U18" i="1"/>
  <c r="U17" i="1"/>
  <c r="W17" i="1" s="1"/>
  <c r="AG40" i="1"/>
  <c r="AG37" i="1"/>
  <c r="AG32" i="1"/>
  <c r="AG30" i="1"/>
  <c r="AG29" i="1"/>
  <c r="AG27" i="1"/>
  <c r="AG23" i="1"/>
  <c r="AG20" i="1"/>
  <c r="AG17" i="1"/>
  <c r="AG14" i="1"/>
  <c r="AG9" i="1"/>
  <c r="T33" i="1"/>
  <c r="U14" i="1"/>
  <c r="Y14" i="1" s="1"/>
  <c r="U15" i="1"/>
  <c r="Y15" i="1" s="1"/>
  <c r="Y16" i="1" l="1"/>
  <c r="Y42" i="1" s="1"/>
  <c r="AD43" i="1"/>
  <c r="AE43" i="1"/>
  <c r="W20" i="1"/>
  <c r="W23" i="1"/>
  <c r="V30" i="1"/>
  <c r="V29" i="1"/>
  <c r="V27" i="1"/>
  <c r="V23" i="1"/>
  <c r="V25" i="1"/>
  <c r="V24" i="1"/>
  <c r="V20" i="1"/>
  <c r="W27" i="1"/>
  <c r="W28" i="1" s="1"/>
  <c r="W30" i="1"/>
  <c r="W29" i="1"/>
  <c r="W31" i="1" s="1"/>
  <c r="W25" i="1"/>
  <c r="W24" i="1"/>
  <c r="W19" i="1"/>
  <c r="W15" i="1"/>
  <c r="W14" i="1"/>
  <c r="W12" i="1"/>
  <c r="W11" i="1"/>
  <c r="W10" i="1"/>
  <c r="V11" i="1"/>
  <c r="V18" i="1"/>
  <c r="V17" i="1"/>
  <c r="V15" i="1"/>
  <c r="V14" i="1"/>
  <c r="V12" i="1"/>
  <c r="V10" i="1"/>
  <c r="V9" i="1"/>
  <c r="W9" i="1"/>
  <c r="X15" i="1" l="1"/>
  <c r="Z15" i="1"/>
  <c r="X14" i="1"/>
  <c r="X16" i="1" s="1"/>
  <c r="X42" i="1" s="1"/>
  <c r="Z14" i="1"/>
  <c r="W16" i="1"/>
  <c r="W42" i="1" s="1"/>
  <c r="Z16" i="1" l="1"/>
  <c r="Z42" i="1" s="1"/>
  <c r="U40" i="1"/>
  <c r="U38" i="1"/>
  <c r="U37" i="1"/>
  <c r="U35" i="1"/>
  <c r="U34" i="1"/>
  <c r="U33" i="1"/>
  <c r="U32" i="1"/>
  <c r="V32" i="1" l="1"/>
  <c r="W32" i="1"/>
  <c r="W37" i="1"/>
  <c r="V37" i="1"/>
  <c r="W34" i="1"/>
  <c r="V34" i="1"/>
  <c r="W38" i="1"/>
  <c r="V38" i="1"/>
  <c r="V33" i="1"/>
  <c r="W35" i="1"/>
  <c r="V35" i="1"/>
  <c r="W40" i="1"/>
  <c r="V40" i="1"/>
  <c r="AF44" i="1"/>
  <c r="AE44" i="1"/>
  <c r="AD44" i="1"/>
  <c r="AG44" i="1" l="1"/>
  <c r="AC33" i="1" l="1"/>
  <c r="AB33" i="1"/>
  <c r="R33" i="1"/>
  <c r="W33" i="1" s="1"/>
  <c r="Q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44CC863F-29C5-444F-AC14-26366E145D1E}">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E38A994E-BDC5-4D4F-8509-E651AB8C401F}">
      <text>
        <r>
          <rPr>
            <sz val="9"/>
            <color indexed="81"/>
            <rFont val="Tahoma"/>
            <family val="2"/>
          </rPr>
          <t xml:space="preserve">VER ANEXO 1
</t>
        </r>
      </text>
    </comment>
    <comment ref="AE8" authorId="1" shapeId="0" xr:uid="{4D7DF714-BAF5-4C25-A196-68A2AE0B458E}">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<sst xmlns="http://schemas.openxmlformats.org/spreadsheetml/2006/main" count="3522" uniqueCount="863">
  <si>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</si>
  <si>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</si>
  <si>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</si>
  <si>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</si>
  <si>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</si>
  <si>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</si>
  <si>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</si>
  <si>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</si>
  <si>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</si>
  <si>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</si>
  <si>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</si>
  <si>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</si>
  <si>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</si>
  <si>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</si>
  <si>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</si>
  <si>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</si>
  <si>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</si>
  <si>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</si>
  <si>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</si>
  <si>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</si>
  <si>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</si>
  <si>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</si>
  <si>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</si>
  <si>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</si>
  <si>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</si>
  <si>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</si>
  <si>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</si>
  <si>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</si>
  <si>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</si>
  <si>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</si>
  <si>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</si>
  <si>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</si>
  <si>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</si>
  <si>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</si>
  <si>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</si>
  <si>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</si>
  <si>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</si>
  <si>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</si>
  <si>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</si>
  <si>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</si>
  <si>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</si>
  <si>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</si>
  <si>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</si>
  <si>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</si>
  <si>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</si>
  <si>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</si>
  <si>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</si>
  <si>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</si>
  <si>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</si>
  <si>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</si>
  <si>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</si>
  <si>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</si>
  <si>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</si>
  <si>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</si>
  <si>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</si>
  <si>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</si>
  <si>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</si>
  <si>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</si>
  <si>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</si>
  <si>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</si>
  <si>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</si>
  <si>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</si>
  <si>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</si>
  <si>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</si>
  <si>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</si>
  <si>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</si>
  <si>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</si>
  <si>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</si>
  <si>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</si>
  <si>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</si>
  <si>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</si>
  <si>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</si>
  <si>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</si>
  <si>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</si>
  <si>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</si>
  <si>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</si>
  <si>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</si>
  <si>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</si>
  <si>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</si>
  <si>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</si>
  <si>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</si>
  <si>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</si>
  <si>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</si>
  <si>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</si>
  <si>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</si>
  <si>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</si>
  <si>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</si>
  <si>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</si>
  <si>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</si>
  <si>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</si>
  <si>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</si>
  <si>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</si>
  <si>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</si>
  <si>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</si>
  <si>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</si>
  <si>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</si>
  <si>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</si>
  <si>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</si>
  <si>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</si>
  <si>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</si>
  <si>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</si>
  <si>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</si>
  <si>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</si>
  <si>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</si>
  <si>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</si>
  <si>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</si>
  <si>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</si>
  <si>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</si>
  <si>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</si>
  <si>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</si>
  <si>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</si>
  <si>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</si>
  <si>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</si>
  <si>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</si>
  <si>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</si>
  <si>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</si>
  <si>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</si>
  <si>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</si>
  <si>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</si>
  <si>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</si>
  <si>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</si>
  <si>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</si>
  <si>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</si>
  <si>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</si>
  <si>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</si>
  <si>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</si>
  <si>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</si>
  <si>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</si>
  <si>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</si>
  <si>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</si>
  <si>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</si>
  <si>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</si>
  <si>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</si>
  <si>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</si>
  <si>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</si>
  <si>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</si>
  <si>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</si>
  <si>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</si>
  <si>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</si>
  <si>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</si>
  <si>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</si>
  <si>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</si>
  <si>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</si>
  <si>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</si>
  <si>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</si>
  <si>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</si>
  <si>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</si>
  <si>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</si>
  <si>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</si>
  <si>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</si>
  <si>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</si>
  <si>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</si>
  <si>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</si>
  <si>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</si>
  <si>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</si>
  <si>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</si>
  <si>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</si>
  <si>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</si>
  <si>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</si>
  <si>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</si>
  <si>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</si>
  <si>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</si>
  <si>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</si>
  <si>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</si>
  <si>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</si>
  <si>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</si>
  <si>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</si>
  <si>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</si>
  <si>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</si>
  <si>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</si>
  <si>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</si>
  <si>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</si>
  <si>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</si>
  <si>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</si>
  <si>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</si>
  <si>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</si>
  <si>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</si>
  <si>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</si>
  <si>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</si>
  <si>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</si>
  <si>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</si>
  <si>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</si>
  <si>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</si>
  <si>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</si>
  <si>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</si>
  <si>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</si>
  <si>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</si>
  <si>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</si>
  <si>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</si>
  <si>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</si>
  <si>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</si>
  <si>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</si>
  <si>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</si>
  <si>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</si>
  <si>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</si>
  <si>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</si>
  <si>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</si>
  <si>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</si>
  <si>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</si>
  <si>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</si>
  <si>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</si>
  <si>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</si>
  <si>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</si>
  <si>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</si>
  <si>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</si>
  <si>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</si>
  <si>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</si>
  <si>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</si>
  <si>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</si>
  <si>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</si>
  <si>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</si>
  <si>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</si>
  <si>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</si>
  <si>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</si>
  <si>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</si>
  <si>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</si>
  <si>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</si>
  <si>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</si>
  <si>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</si>
  <si>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</si>
  <si>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</si>
  <si>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</si>
  <si>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</si>
  <si>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</si>
  <si>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</si>
  <si>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</si>
  <si>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</si>
  <si>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</si>
  <si>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</si>
  <si>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</si>
  <si>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</si>
  <si>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</si>
  <si>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</si>
  <si>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</si>
  <si>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</si>
  <si>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</si>
  <si>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</si>
  <si>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</si>
  <si>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</si>
  <si>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</si>
  <si>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</si>
  <si>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</si>
  <si>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</si>
  <si>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</si>
  <si>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</si>
  <si>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</si>
  <si>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</si>
  <si>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</si>
  <si>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</si>
  <si>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</si>
  <si>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</si>
  <si>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</si>
  <si>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</si>
  <si>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</si>
  <si>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</si>
  <si>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</si>
  <si>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</si>
  <si>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</si>
  <si>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</si>
  <si>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</si>
  <si>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</si>
  <si>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</si>
  <si>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</si>
  <si>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</si>
  <si>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</si>
  <si>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</si>
  <si>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</si>
  <si>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</si>
  <si>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</si>
  <si>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</si>
  <si>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</si>
  <si>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</si>
  <si>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</si>
  <si>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</si>
  <si>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</si>
  <si>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</si>
  <si>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</si>
  <si>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</si>
  <si>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</si>
  <si>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</si>
  <si>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</si>
  <si>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</si>
  <si>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</si>
  <si>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</si>
  <si>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</si>
  <si>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</si>
  <si>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</si>
  <si>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</si>
  <si>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</si>
  <si>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</si>
  <si>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</si>
  <si>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</si>
  <si>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</si>
  <si>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</si>
  <si>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</si>
  <si>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</si>
  <si>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</si>
  <si>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</si>
  <si>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</si>
  <si>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</si>
  <si>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</si>
  <si>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</si>
  <si>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</si>
  <si>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</si>
  <si>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</si>
  <si>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</si>
  <si>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</si>
  <si>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</si>
  <si>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</si>
  <si>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</si>
  <si>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</si>
  <si>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</si>
  <si>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</si>
  <si>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</si>
  <si>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</si>
  <si>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</si>
  <si>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</si>
  <si>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</si>
  <si>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</si>
  <si>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</si>
  <si>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</si>
  <si>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</si>
  <si>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</si>
  <si>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</si>
  <si>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</si>
  <si>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</si>
  <si>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</si>
  <si>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</si>
  <si>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</si>
  <si>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</si>
  <si>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</si>
  <si>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</si>
  <si>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</si>
  <si>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</si>
  <si>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</si>
  <si>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</si>
  <si>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</si>
  <si>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</si>
  <si>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</si>
  <si>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</si>
  <si>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</si>
  <si>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</si>
  <si>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</si>
  <si>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</si>
  <si>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</si>
  <si>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</si>
  <si>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</si>
  <si>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</si>
  <si>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</si>
  <si>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</si>
  <si>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</si>
  <si>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</si>
  <si>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</si>
  <si>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</si>
  <si>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</si>
  <si>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</si>
  <si>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</si>
  <si>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</si>
  <si>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</si>
  <si>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</si>
  <si>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</si>
  <si>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</si>
  <si>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</si>
  <si>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</si>
  <si>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</si>
  <si>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</si>
  <si>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</si>
  <si>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</si>
  <si>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</si>
  <si>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</si>
  <si>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</si>
  <si>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</si>
  <si>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</si>
  <si>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</si>
  <si>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</si>
  <si>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</si>
  <si>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</si>
  <si>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</si>
  <si>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</si>
  <si>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</si>
  <si>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</si>
  <si>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</si>
  <si>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</si>
  <si>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</si>
  <si>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</si>
  <si>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</si>
  <si>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</si>
  <si>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</si>
  <si>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</si>
  <si>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</si>
  <si>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</si>
  <si>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</si>
  <si>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</si>
  <si>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</si>
  <si>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</si>
  <si>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</si>
  <si>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</si>
  <si>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</si>
  <si>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</si>
  <si>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</si>
  <si>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</si>
  <si>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</si>
  <si>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</si>
  <si>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</si>
  <si>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</si>
  <si>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</si>
  <si>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</si>
  <si>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</si>
  <si>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</si>
  <si>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</si>
  <si>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</si>
  <si>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</si>
  <si>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</si>
  <si>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</si>
  <si>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</si>
  <si>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</si>
  <si>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</si>
  <si>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</si>
  <si>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</si>
  <si>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</si>
  <si>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</si>
  <si>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</si>
  <si>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</si>
  <si>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</si>
  <si>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</si>
  <si>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</si>
  <si>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</si>
  <si>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</si>
  <si>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</si>
  <si>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</si>
  <si>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</si>
  <si>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</si>
  <si>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</si>
  <si>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</si>
  <si>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</si>
  <si>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</si>
  <si>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</si>
  <si>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</si>
  <si>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</si>
  <si>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</si>
  <si>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</si>
  <si>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</si>
  <si>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</si>
  <si>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</si>
  <si>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</si>
  <si>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</si>
  <si>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</si>
  <si>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</si>
  <si>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</si>
  <si>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</si>
  <si>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</si>
  <si>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</si>
  <si>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</si>
  <si>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</si>
  <si>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</si>
  <si>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</si>
  <si>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</si>
  <si>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</si>
  <si>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</si>
  <si>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</si>
  <si>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</si>
  <si>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</si>
  <si>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</si>
  <si>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</si>
  <si>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</si>
  <si>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</si>
  <si>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</si>
  <si>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</si>
  <si>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</si>
  <si>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</si>
  <si>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</si>
  <si>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</si>
  <si>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</si>
  <si>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</si>
  <si>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</si>
  <si>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</si>
  <si>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</si>
  <si>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</si>
  <si>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</si>
  <si>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</si>
  <si>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</si>
  <si>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</si>
  <si>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</si>
  <si>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</si>
  <si>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</si>
  <si>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</si>
  <si>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</si>
  <si>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</si>
  <si>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</si>
  <si>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</si>
  <si>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</si>
  <si>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</si>
  <si>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</si>
  <si>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</si>
  <si>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</si>
  <si>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</si>
  <si>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</si>
  <si>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</si>
  <si>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</si>
  <si>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</si>
  <si>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</si>
  <si>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</si>
  <si>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</si>
  <si>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</si>
  <si>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</si>
  <si>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</si>
  <si>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</si>
  <si>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</si>
  <si>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</si>
  <si>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</si>
  <si>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</si>
  <si>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</si>
  <si>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</si>
  <si>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</si>
  <si>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</si>
  <si>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</si>
  <si>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</si>
  <si>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</si>
  <si>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</si>
  <si>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</si>
  <si>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</si>
  <si>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</si>
  <si>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</si>
  <si>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</si>
  <si>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</si>
  <si>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</si>
  <si>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</si>
  <si>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</si>
  <si>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</si>
  <si>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</si>
  <si>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</si>
  <si>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</si>
  <si>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</si>
  <si>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</si>
  <si>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</si>
  <si>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</si>
  <si>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</si>
  <si>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</si>
  <si>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</si>
  <si>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</si>
  <si>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</si>
  <si>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</si>
  <si>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</si>
  <si>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</si>
  <si>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</si>
  <si>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</si>
  <si>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</si>
  <si>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</si>
  <si>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</si>
  <si>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</si>
  <si>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</si>
  <si>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</si>
  <si>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</si>
  <si>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</si>
  <si>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</si>
  <si>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</si>
  <si>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</si>
  <si>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</si>
  <si>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</si>
  <si>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</si>
  <si>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</si>
  <si>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</si>
  <si>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</si>
  <si>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</si>
  <si>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</si>
  <si>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</si>
  <si>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</si>
  <si>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</si>
  <si>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</si>
  <si>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</si>
  <si>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</si>
  <si>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</si>
  <si>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</si>
  <si>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</si>
  <si>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</si>
  <si>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</si>
  <si>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</si>
  <si>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</si>
  <si>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</si>
  <si>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</si>
  <si>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</si>
  <si>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</si>
  <si>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</si>
  <si>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</si>
  <si>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</si>
  <si>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</si>
  <si>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</si>
  <si>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</si>
  <si>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</si>
  <si>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</si>
  <si>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</si>
  <si>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</si>
  <si>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</si>
  <si>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</si>
  <si>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</si>
  <si>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</si>
  <si>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</si>
  <si>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</si>
  <si>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</si>
  <si>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</si>
  <si>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</si>
  <si>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</si>
  <si>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</si>
  <si>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</si>
  <si>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</si>
  <si>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</si>
  <si>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</si>
  <si>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</si>
  <si>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</si>
  <si>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</si>
  <si>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</si>
  <si>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</si>
  <si>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</si>
  <si>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</si>
  <si>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</si>
  <si>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</si>
  <si>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</si>
  <si>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</si>
  <si>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</si>
  <si>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</si>
  <si>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</si>
  <si>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</si>
  <si>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</si>
  <si>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</si>
  <si>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</si>
  <si>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</si>
  <si>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</si>
  <si>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</si>
  <si>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</si>
  <si>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</si>
  <si>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</si>
  <si>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</si>
  <si>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</si>
  <si>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</si>
  <si>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</si>
  <si>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</si>
  <si>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</si>
  <si>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</si>
  <si>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</si>
  <si>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</si>
  <si>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</si>
  <si>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</si>
  <si>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</si>
  <si>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</si>
  <si>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</si>
  <si>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</si>
  <si>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</si>
  <si>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</si>
  <si>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</si>
  <si>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</si>
  <si>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</si>
  <si>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</si>
  <si>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</si>
  <si>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</si>
  <si>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</si>
  <si>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</si>
  <si>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</si>
  <si>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</si>
  <si>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</si>
  <si>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</si>
  <si>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</si>
  <si>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</si>
  <si>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</si>
  <si>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</si>
  <si>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</si>
  <si>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</si>
  <si>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</si>
  <si>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</si>
  <si>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</si>
  <si>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</si>
  <si>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</si>
  <si>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</si>
  <si>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</si>
  <si>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</si>
  <si>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</si>
  <si>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</si>
  <si>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</si>
  <si>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</si>
  <si>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</si>
  <si>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</si>
  <si>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</si>
  <si>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</si>
  <si>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</si>
  <si>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</si>
  <si>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</si>
  <si>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</si>
  <si>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</si>
  <si>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</si>
  <si>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</si>
  <si>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</si>
  <si>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</si>
  <si>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</si>
  <si>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</si>
  <si>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</si>
  <si>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</si>
  <si>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</si>
  <si>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</si>
  <si>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</si>
  <si>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</si>
  <si>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</si>
  <si>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</si>
  <si>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</si>
  <si>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</si>
  <si>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</si>
  <si>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</si>
  <si>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</si>
  <si>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</si>
  <si>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</si>
  <si>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</si>
  <si>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</si>
  <si>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</si>
  <si>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</si>
  <si>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</si>
  <si>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</si>
  <si>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</si>
  <si>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</si>
  <si>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</si>
  <si>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</si>
  <si>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</si>
  <si>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</si>
  <si>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</si>
  <si>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</si>
  <si>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</si>
  <si>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</si>
  <si>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</si>
  <si>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</si>
  <si>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</si>
  <si>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</si>
  <si>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</si>
  <si>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</si>
  <si>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</si>
  <si>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</si>
  <si>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</si>
  <si>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</si>
  <si>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</si>
  <si>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</si>
  <si>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</si>
  <si>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</si>
  <si>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</si>
  <si>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</si>
  <si>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</si>
  <si>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</si>
  <si>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</si>
  <si>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</si>
  <si>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</si>
  <si>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</si>
  <si>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</si>
  <si>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</si>
  <si>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</si>
  <si>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ACUMULADO AL CUATRIENIO</t>
  </si>
  <si>
    <t>ACUMULADO META PRODUCTO AL AÑO 2025</t>
  </si>
  <si>
    <t>PRESUPUESTO INICIAL  2025</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</si>
  <si>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</si>
  <si>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</si>
  <si>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</si>
  <si>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</si>
  <si>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</si>
  <si>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</si>
  <si>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</si>
  <si>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</si>
  <si>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ESTRATEGICO DE LA DEPENDENCIA AGOSTO 30 2024</t>
  </si>
  <si>
    <t>Avance Programa Fortalecimiento del deporte social comunitario,avanzar en nuestro territorio</t>
  </si>
  <si>
    <t>REPORTE META PRODUCTO DE ENERO-MARZO  2025</t>
  </si>
  <si>
    <t>OBSERVACIONES DE ENERO-MARZO 2025</t>
  </si>
  <si>
    <t>PRESUPUESTO EJECUTADO DE ENERO-MARZO 2025</t>
  </si>
  <si>
    <t xml:space="preserve">% EJECUCION DE ENERO-MARZO  2025 </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</si>
  <si>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</si>
  <si>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</si>
  <si>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 xml:space="preserve">•	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</si>
  <si>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</si>
  <si>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REPORTE META PRODUCTO ENERO -DICIEMBRE 2024 </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</si>
  <si>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</si>
  <si>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</si>
  <si>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</si>
  <si>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</si>
  <si>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</si>
  <si>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</si>
  <si>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</si>
  <si>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</si>
  <si>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</si>
  <si>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</si>
  <si>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</si>
  <si>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</si>
  <si>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AVANCE ESTRATEGICO DEL IDER ENERO-MARZO 2025</t>
  </si>
  <si>
    <t>Se impusaron un (1) evento recreativo , el cual fue: Open Latino Festival Kangoo Jumps</t>
  </si>
  <si>
    <t>PRESUPUESTO DEFINITIVO  A MARZO  DE 2025</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</si>
  <si>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</si>
  <si>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</si>
  <si>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</si>
  <si>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r>
      <rPr>
        <b/>
        <u/>
        <sz val="11"/>
        <color theme="1"/>
        <rFont val="Arial"/>
        <family val="2"/>
      </rPr>
      <t>Crear la red de conocimiento científico del sector deporte:</t>
    </r>
    <r>
      <rPr>
        <sz val="11"/>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</si>
  <si>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</si>
  <si>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</si>
  <si>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</si>
  <si>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0.5</t>
  </si>
  <si>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</si>
  <si>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AVANCE META PRODUCTO AL AÑO CON PONDERACION</t>
  </si>
  <si>
    <t>AVANCE META PRODUCTO AL CUATRIENIO CON PONDERACION</t>
  </si>
  <si>
    <t>AVANCE META PRODUCTO AL AÑO SIMPLE</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</si>
  <si>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</si>
  <si>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</si>
  <si>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</si>
  <si>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</si>
  <si>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</si>
  <si>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</si>
  <si>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</si>
  <si>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</si>
  <si>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</si>
  <si>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</si>
  <si>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</si>
  <si>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</si>
  <si>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</si>
  <si>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</si>
  <si>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</si>
  <si>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</si>
  <si>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</si>
  <si>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</si>
  <si>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</si>
  <si>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</si>
  <si>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AVANCE META PRODUCTO AL CUATRIENIO CON SIMPLE</t>
  </si>
  <si>
    <t xml:space="preserve">Mantener cincuenta y cinco (55) </t>
  </si>
  <si>
    <t>y crear seis (6) núcleos de la escuela iniciativa y formación deportiva</t>
  </si>
  <si>
    <t>x</t>
  </si>
  <si>
    <t>A corte este periodo se encuentran activos 51 núcleos de Iniciación y Formación Deportiva, en las tres localidades del Distrito de Cartagena. Los cuañles se encuentran Localidad 1:  13, Localidad 2: 23  y Localidad 3: 15. Se espera que para el proximo trimestre del año 2025 se avance en la creación de nuevos núcleos de la EIFD.</t>
  </si>
  <si>
    <t xml:space="preserve">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</si>
  <si>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</si>
  <si>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</si>
  <si>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</si>
  <si>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</si>
  <si>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</si>
  <si>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</si>
  <si>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</si>
  <si>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</si>
  <si>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</si>
  <si>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</si>
  <si>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</si>
  <si>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</si>
  <si>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</si>
  <si>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</si>
  <si>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</si>
  <si>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</si>
  <si>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</si>
  <si>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</si>
  <si>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</si>
  <si>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</si>
  <si>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</si>
  <si>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</si>
  <si>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</si>
  <si>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</si>
  <si>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</si>
  <si>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</si>
  <si>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</si>
  <si>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</si>
  <si>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</si>
  <si>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</si>
  <si>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</si>
  <si>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</si>
  <si>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</si>
  <si>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</si>
  <si>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</si>
  <si>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 xml:space="preserve">Se entregaron estímulos e incentivos a veintisiete (27) organismos deportivos a través de las Resoluciones No. 045, 046,047,048, 050, 051, 052, 079,080,081,082, 083,084, 085, 103 , 104, 108, 109,110, 117,119,120,121, 122  del 2025. </t>
  </si>
  <si>
    <r>
      <rPr>
        <b/>
        <sz val="11"/>
        <color theme="1"/>
        <rFont val="Arial"/>
        <family val="2"/>
      </rPr>
      <t>Crear la red de conocimiento científico del sector deporte:</t>
    </r>
    <r>
      <rPr>
        <sz val="11"/>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</si>
  <si>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Se entregaron estímulos e incentivos a  doscientos ocho  (208) deportitas a través de la Resoluciones No. 005. 007, 017, 086, 095, 123  del 2025, además de convenios de asociación. </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</si>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</sst>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theme="1"/>
      <name val="Arial"/>
      <family val="2"/>
    </font>
    <font>
      <b/>
      <sz val="14"/>
      <color rgb="FFFF0000"/>
      <name val="Arial"/>
      <family val="2"/>
    </font>
    <font>
      <b/>
      <sz val="18"/>
      <color rgb="FFFF0000"/>
      <name val="Arial"/>
      <family val="2"/>
    </font>
    <font>
      <b/>
      <sz val="16"/>
      <color rgb="FFFF0000"/>
      <name val="Arial"/>
      <family val="2"/>
    </font>
    <font>
      <b/>
      <u/>
      <sz val="11"/>
      <color theme="1"/>
      <name val="Arial"/>
      <family val="2"/>
    </font>
    <font>
      <b/>
      <sz val="20"/>
      <color rgb="FFFF0000"/>
      <name val="Arial"/>
      <family val="2"/>
    </font>
    <font>
      <b/>
      <sz val="11"/>
      <color rgb="FFFF0000"/>
      <name val="Arial"/>
      <family val="2"/>
    </font>
    <font>
      <b/>
      <sz val="11"/>
      <color rgb="FFFF0000"/>
      <name val="Aptos Narrow"/>
      <family val="2"/>
      <scheme val="minor"/>
    </font>
    <font>
      <b/>
      <sz val="14"/>
      <color rgb="FFFF0000"/>
      <name val="Aptos Narrow"/>
      <family val="2"/>
      <scheme val="minor"/>
    </font>
    <font>
      <sz val="11"/>
      <color theme="1"/>
      <name val="Aptos Narrow"/>
      <family val="2"/>
    </font>
  </fonts>
  <fills count="2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cellStyleXfs>
  <cellXfs count="71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vertical="center"/>
    </xf>
    <xf numFmtId="0" fontId="7" fillId="2" borderId="1" xfId="0" applyFont="1" applyFill="1" applyBorder="1"/>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9"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9"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8"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7" fillId="7"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164" fontId="30" fillId="7" borderId="1" xfId="7" applyNumberFormat="1" applyFont="1" applyFill="1" applyBorder="1" applyAlignment="1">
      <alignment horizontal="center" vertical="center"/>
    </xf>
    <xf numFmtId="43" fontId="31" fillId="3" borderId="1" xfId="7" applyFont="1" applyFill="1" applyBorder="1" applyAlignment="1">
      <alignment horizontal="center" vertical="center"/>
    </xf>
    <xf numFmtId="43" fontId="31" fillId="10" borderId="1" xfId="7" applyFont="1" applyFill="1" applyBorder="1" applyAlignment="1">
      <alignment horizontal="center" vertical="center"/>
    </xf>
    <xf numFmtId="0" fontId="28" fillId="14" borderId="1" xfId="0" applyFont="1" applyFill="1" applyBorder="1" applyAlignment="1">
      <alignment horizontal="center" vertical="center" wrapText="1"/>
    </xf>
    <xf numFmtId="0" fontId="0" fillId="3" borderId="0" xfId="0" applyFill="1" applyAlignment="1">
      <alignment horizontal="center" vertical="center"/>
    </xf>
    <xf numFmtId="10" fontId="17" fillId="7" borderId="1" xfId="0" applyNumberFormat="1" applyFont="1" applyFill="1" applyBorder="1" applyAlignment="1">
      <alignment horizontal="center" vertical="center" wrapText="1"/>
    </xf>
    <xf numFmtId="0" fontId="24"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7" fillId="0" borderId="0" xfId="0" applyFont="1"/>
    <xf numFmtId="0" fontId="17"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8"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8" fillId="17" borderId="1" xfId="0" applyFont="1" applyFill="1" applyBorder="1" applyAlignment="1">
      <alignment horizontal="center" vertical="center" wrapText="1"/>
    </xf>
    <xf numFmtId="43" fontId="28" fillId="17" borderId="1" xfId="7" applyFont="1" applyFill="1" applyBorder="1" applyAlignment="1">
      <alignment horizontal="center" vertical="center" wrapText="1"/>
    </xf>
    <xf numFmtId="0" fontId="28"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8"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0" fillId="18" borderId="0" xfId="0" applyFill="1" applyAlignment="1">
      <alignment horizontal="center" vertical="center"/>
    </xf>
    <xf numFmtId="0" fontId="0" fillId="0" borderId="0" xfId="0" applyAlignment="1">
      <alignment horizontal="center" vertical="center" wrapText="1"/>
    </xf>
    <xf numFmtId="0" fontId="32"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4" fillId="2"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9"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9"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0" xfId="0" applyFont="1" applyFill="1"/>
    <xf numFmtId="0" fontId="17" fillId="2" borderId="1" xfId="0" applyFont="1" applyFill="1" applyBorder="1" applyAlignment="1">
      <alignment horizontal="justify" vertical="center" wrapText="1"/>
    </xf>
    <xf numFmtId="0" fontId="33"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wrapText="1"/>
    </xf>
    <xf numFmtId="0" fontId="7"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xf>
    <xf numFmtId="0" fontId="27" fillId="21" borderId="1" xfId="0" applyFont="1" applyFill="1" applyBorder="1" applyAlignment="1">
      <alignment horizontal="center" vertical="center"/>
    </xf>
    <xf numFmtId="43"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2" borderId="1" xfId="0" applyFont="1" applyFill="1" applyBorder="1" applyAlignment="1">
      <alignment horizontal="center" vertical="center" wrapText="1"/>
    </xf>
    <xf numFmtId="0" fontId="7" fillId="0" borderId="18" xfId="0" applyFont="1" applyBorder="1" applyAlignment="1">
      <alignment horizontal="center" vertical="center" wrapText="1"/>
    </xf>
    <xf numFmtId="1" fontId="7" fillId="2" borderId="18" xfId="0" applyNumberFormat="1" applyFont="1" applyFill="1" applyBorder="1" applyAlignment="1">
      <alignment horizontal="center" vertical="center"/>
    </xf>
    <xf numFmtId="3" fontId="7" fillId="2" borderId="18"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31" fillId="0" borderId="1" xfId="0" applyFont="1" applyBorder="1" applyAlignment="1">
      <alignment horizontal="center" vertical="center" wrapText="1"/>
    </xf>
    <xf numFmtId="10" fontId="31" fillId="22" borderId="1" xfId="13" applyNumberFormat="1" applyFont="1" applyFill="1" applyBorder="1" applyAlignment="1">
      <alignment horizontal="center" vertical="center" wrapText="1"/>
    </xf>
    <xf numFmtId="44" fontId="31" fillId="0" borderId="18" xfId="12" applyFont="1" applyBorder="1" applyAlignment="1">
      <alignment horizontal="right" vertical="center" wrapText="1"/>
    </xf>
    <xf numFmtId="44" fontId="31" fillId="0" borderId="20" xfId="12" applyFont="1" applyBorder="1" applyAlignment="1">
      <alignment horizontal="right" vertical="center" wrapText="1"/>
    </xf>
    <xf numFmtId="10" fontId="31" fillId="0" borderId="20" xfId="13" applyNumberFormat="1" applyFont="1" applyBorder="1" applyAlignment="1">
      <alignment horizontal="right" vertical="center" wrapText="1"/>
    </xf>
    <xf numFmtId="44" fontId="31" fillId="0" borderId="1" xfId="12" applyFont="1" applyBorder="1" applyAlignment="1">
      <alignment horizontal="right" vertical="center" wrapText="1"/>
    </xf>
    <xf numFmtId="10" fontId="31" fillId="0" borderId="1" xfId="13" applyNumberFormat="1" applyFont="1" applyBorder="1" applyAlignment="1">
      <alignment horizontal="right" vertical="center" wrapText="1"/>
    </xf>
    <xf numFmtId="0" fontId="31" fillId="2" borderId="0" xfId="0" applyFont="1" applyFill="1" applyAlignment="1">
      <alignment horizontal="right" vertical="center"/>
    </xf>
    <xf numFmtId="44" fontId="36" fillId="7" borderId="0" xfId="0" applyNumberFormat="1" applyFont="1" applyFill="1" applyAlignment="1">
      <alignment horizontal="right" vertical="center"/>
    </xf>
    <xf numFmtId="10" fontId="36" fillId="7" borderId="0" xfId="13" applyNumberFormat="1" applyFont="1" applyFill="1" applyAlignment="1">
      <alignment horizontal="right" vertical="center"/>
    </xf>
    <xf numFmtId="44" fontId="31" fillId="0" borderId="1" xfId="12" applyFont="1" applyBorder="1" applyAlignment="1">
      <alignment vertical="center" wrapText="1"/>
    </xf>
    <xf numFmtId="10" fontId="31" fillId="0" borderId="1" xfId="13" applyNumberFormat="1" applyFont="1" applyBorder="1" applyAlignment="1">
      <alignment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1" fillId="2" borderId="0" xfId="0" applyFont="1" applyFill="1"/>
    <xf numFmtId="0" fontId="31" fillId="2" borderId="0" xfId="0" applyFont="1" applyFill="1" applyAlignment="1">
      <alignment vertical="center"/>
    </xf>
    <xf numFmtId="0" fontId="31" fillId="2" borderId="0" xfId="0" applyFont="1" applyFill="1" applyAlignment="1">
      <alignment horizontal="center" vertical="center"/>
    </xf>
    <xf numFmtId="0" fontId="36" fillId="2" borderId="1" xfId="0" applyFont="1" applyFill="1" applyBorder="1" applyAlignment="1">
      <alignment vertical="center" wrapText="1"/>
    </xf>
    <xf numFmtId="0" fontId="36" fillId="2" borderId="1" xfId="0" applyFont="1" applyFill="1" applyBorder="1" applyAlignment="1">
      <alignment horizontal="center" vertical="center" wrapText="1"/>
    </xf>
    <xf numFmtId="9" fontId="36" fillId="2" borderId="0" xfId="13" applyFont="1" applyFill="1" applyBorder="1" applyAlignment="1">
      <alignment horizontal="center" vertical="center"/>
    </xf>
    <xf numFmtId="0" fontId="31" fillId="2" borderId="1" xfId="0" applyFont="1" applyFill="1" applyBorder="1"/>
    <xf numFmtId="0" fontId="31" fillId="2" borderId="1" xfId="0" applyFont="1" applyFill="1" applyBorder="1" applyAlignment="1">
      <alignment horizontal="right"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1" fillId="2" borderId="1" xfId="0" applyFont="1" applyFill="1" applyBorder="1" applyAlignment="1">
      <alignment vertical="center"/>
    </xf>
    <xf numFmtId="0" fontId="36" fillId="2" borderId="2" xfId="0" applyFont="1" applyFill="1" applyBorder="1" applyAlignment="1">
      <alignment vertical="center" wrapText="1"/>
    </xf>
    <xf numFmtId="0" fontId="36" fillId="2" borderId="16" xfId="0" applyFont="1" applyFill="1" applyBorder="1" applyAlignment="1">
      <alignment vertical="center" wrapText="1"/>
    </xf>
    <xf numFmtId="0" fontId="36" fillId="2" borderId="0" xfId="0" applyFont="1" applyFill="1" applyAlignment="1">
      <alignment vertical="center" wrapText="1"/>
    </xf>
    <xf numFmtId="49" fontId="7" fillId="2" borderId="18"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36" fillId="7" borderId="1" xfId="0" applyFont="1" applyFill="1" applyBorder="1" applyAlignment="1">
      <alignment vertical="center" wrapText="1"/>
    </xf>
    <xf numFmtId="0" fontId="31" fillId="7" borderId="1"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1" fillId="7" borderId="1" xfId="0" applyFont="1" applyFill="1" applyBorder="1"/>
    <xf numFmtId="0" fontId="31" fillId="2" borderId="1" xfId="0" applyFont="1" applyFill="1" applyBorder="1" applyAlignment="1">
      <alignment horizontal="center" vertical="center" wrapText="1"/>
    </xf>
    <xf numFmtId="9" fontId="31" fillId="0" borderId="1" xfId="13" applyFont="1" applyBorder="1" applyAlignment="1">
      <alignment horizontal="center" vertical="center" wrapText="1"/>
    </xf>
    <xf numFmtId="10" fontId="35" fillId="2" borderId="1" xfId="13" applyNumberFormat="1" applyFont="1" applyFill="1" applyBorder="1" applyAlignment="1">
      <alignment horizontal="center" vertical="center" wrapText="1"/>
    </xf>
    <xf numFmtId="9" fontId="31" fillId="2" borderId="1" xfId="13"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10" fontId="36" fillId="2" borderId="1" xfId="13" applyNumberFormat="1" applyFont="1" applyFill="1" applyBorder="1" applyAlignment="1">
      <alignment horizontal="center" vertical="center" wrapText="1"/>
    </xf>
    <xf numFmtId="9" fontId="36" fillId="2" borderId="1" xfId="13" applyFont="1" applyFill="1" applyBorder="1" applyAlignment="1">
      <alignment horizontal="center" vertical="center" wrapText="1"/>
    </xf>
    <xf numFmtId="9" fontId="36" fillId="2" borderId="1" xfId="0" applyNumberFormat="1" applyFont="1" applyFill="1" applyBorder="1" applyAlignment="1">
      <alignment horizontal="center" vertical="center"/>
    </xf>
    <xf numFmtId="0" fontId="7" fillId="22" borderId="1" xfId="0" applyFont="1" applyFill="1" applyBorder="1" applyAlignment="1">
      <alignment horizontal="center" vertical="center"/>
    </xf>
    <xf numFmtId="3" fontId="7" fillId="22" borderId="1" xfId="0" applyNumberFormat="1" applyFont="1" applyFill="1" applyBorder="1" applyAlignment="1">
      <alignment horizontal="center" vertical="center" wrapText="1"/>
    </xf>
    <xf numFmtId="9" fontId="38" fillId="7" borderId="1" xfId="13" applyFont="1" applyFill="1" applyBorder="1" applyAlignment="1">
      <alignment horizontal="center" vertical="center" wrapText="1"/>
    </xf>
    <xf numFmtId="0" fontId="7" fillId="3" borderId="18" xfId="0" applyFont="1" applyFill="1" applyBorder="1" applyAlignment="1">
      <alignment horizontal="center" vertical="center" wrapText="1"/>
    </xf>
    <xf numFmtId="10" fontId="38" fillId="7" borderId="1" xfId="0" applyNumberFormat="1" applyFont="1" applyFill="1" applyBorder="1" applyAlignment="1">
      <alignment horizontal="center" vertical="center" wrapText="1"/>
    </xf>
    <xf numFmtId="9" fontId="38" fillId="7" borderId="1" xfId="0" applyNumberFormat="1" applyFont="1" applyFill="1" applyBorder="1" applyAlignment="1">
      <alignment horizontal="center" vertical="center"/>
    </xf>
    <xf numFmtId="10" fontId="38" fillId="7" borderId="1" xfId="0" applyNumberFormat="1" applyFont="1" applyFill="1" applyBorder="1" applyAlignment="1">
      <alignment horizontal="center" vertical="center"/>
    </xf>
    <xf numFmtId="10" fontId="31" fillId="0" borderId="18" xfId="13" applyNumberFormat="1" applyFont="1" applyBorder="1" applyAlignment="1">
      <alignment horizontal="center" vertical="center" wrapText="1"/>
    </xf>
    <xf numFmtId="0" fontId="7" fillId="23" borderId="1" xfId="0" applyFont="1" applyFill="1" applyBorder="1" applyAlignment="1">
      <alignment horizontal="center" vertical="center" wrapText="1"/>
    </xf>
    <xf numFmtId="0" fontId="7" fillId="23" borderId="18" xfId="0" applyFont="1" applyFill="1" applyBorder="1" applyAlignment="1">
      <alignment horizontal="center" vertical="center" wrapText="1"/>
    </xf>
    <xf numFmtId="44" fontId="31" fillId="0" borderId="20" xfId="12" applyFont="1" applyBorder="1" applyAlignment="1">
      <alignment vertical="center" wrapText="1"/>
    </xf>
    <xf numFmtId="10" fontId="31" fillId="0" borderId="20" xfId="13" applyNumberFormat="1" applyFont="1" applyBorder="1" applyAlignment="1">
      <alignment vertical="center" wrapText="1"/>
    </xf>
    <xf numFmtId="10" fontId="31" fillId="0" borderId="1" xfId="13" applyNumberFormat="1" applyFont="1" applyBorder="1" applyAlignment="1">
      <alignment horizontal="center" vertical="center" wrapText="1"/>
    </xf>
    <xf numFmtId="10" fontId="38" fillId="2" borderId="1" xfId="13" applyNumberFormat="1" applyFont="1" applyFill="1" applyBorder="1" applyAlignment="1">
      <alignment horizontal="center" vertical="center"/>
    </xf>
    <xf numFmtId="0" fontId="22"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38" fillId="7"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7"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7"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7"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7"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7"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7"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43" fillId="3" borderId="1" xfId="13" applyNumberFormat="1" applyFont="1" applyFill="1" applyBorder="1" applyAlignment="1">
      <alignment horizontal="center" vertical="center"/>
    </xf>
    <xf numFmtId="0" fontId="41"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10" fontId="17" fillId="7" borderId="19" xfId="13" applyNumberFormat="1" applyFont="1" applyFill="1" applyBorder="1" applyAlignment="1">
      <alignment horizontal="center" vertical="center" wrapText="1"/>
    </xf>
    <xf numFmtId="9" fontId="17"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17" fillId="11" borderId="19" xfId="13" applyNumberFormat="1" applyFont="1" applyFill="1" applyBorder="1" applyAlignment="1">
      <alignment horizontal="center" vertical="center" wrapText="1"/>
    </xf>
    <xf numFmtId="9" fontId="17"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17" fillId="12" borderId="19" xfId="13" applyNumberFormat="1" applyFont="1" applyFill="1" applyBorder="1" applyAlignment="1">
      <alignment horizontal="center" vertical="center" wrapText="1"/>
    </xf>
    <xf numFmtId="9" fontId="17" fillId="12" borderId="19" xfId="12" applyNumberFormat="1" applyFont="1" applyFill="1" applyBorder="1" applyAlignment="1">
      <alignment horizontal="center" vertical="center" wrapText="1"/>
    </xf>
    <xf numFmtId="10" fontId="17" fillId="13" borderId="19" xfId="13" applyNumberFormat="1" applyFont="1" applyFill="1" applyBorder="1" applyAlignment="1">
      <alignment horizontal="center" vertical="center" wrapText="1"/>
    </xf>
    <xf numFmtId="9" fontId="17" fillId="13" borderId="19" xfId="12" applyNumberFormat="1" applyFont="1" applyFill="1" applyBorder="1" applyAlignment="1">
      <alignment horizontal="center" vertical="center" wrapText="1"/>
    </xf>
    <xf numFmtId="10" fontId="17" fillId="14" borderId="19" xfId="13" applyNumberFormat="1" applyFont="1" applyFill="1" applyBorder="1" applyAlignment="1">
      <alignment horizontal="center" vertical="center" wrapText="1"/>
    </xf>
    <xf numFmtId="9" fontId="17" fillId="14" borderId="19" xfId="12" applyNumberFormat="1" applyFont="1" applyFill="1" applyBorder="1" applyAlignment="1">
      <alignment horizontal="center" vertical="center" wrapText="1"/>
    </xf>
    <xf numFmtId="10" fontId="17" fillId="15" borderId="19" xfId="13" applyNumberFormat="1" applyFont="1" applyFill="1" applyBorder="1" applyAlignment="1">
      <alignment horizontal="center" vertical="center" wrapText="1"/>
    </xf>
    <xf numFmtId="9" fontId="17"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7" fillId="17" borderId="19" xfId="13" applyFont="1" applyFill="1" applyBorder="1" applyAlignment="1">
      <alignment horizontal="center" vertical="center" wrapText="1"/>
    </xf>
    <xf numFmtId="9" fontId="17" fillId="17" borderId="19" xfId="12" applyNumberFormat="1" applyFont="1" applyFill="1" applyBorder="1" applyAlignment="1">
      <alignment horizontal="center" vertical="center" wrapText="1"/>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5" borderId="1" xfId="0" applyFill="1" applyBorder="1" applyAlignment="1">
      <alignment horizontal="center" vertical="center"/>
    </xf>
    <xf numFmtId="0" fontId="7" fillId="25" borderId="19" xfId="0" applyFont="1" applyFill="1" applyBorder="1" applyAlignment="1">
      <alignment horizontal="center" vertical="center"/>
    </xf>
    <xf numFmtId="0" fontId="7" fillId="25" borderId="19"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25" borderId="1" xfId="0" applyFont="1" applyFill="1" applyBorder="1" applyAlignment="1">
      <alignment horizontal="center" vertical="center"/>
    </xf>
    <xf numFmtId="0" fontId="7" fillId="25" borderId="1" xfId="0" applyFont="1" applyFill="1" applyBorder="1" applyAlignment="1">
      <alignment horizontal="center" vertical="center" wrapText="1"/>
    </xf>
    <xf numFmtId="9" fontId="7" fillId="25" borderId="1" xfId="0" applyNumberFormat="1" applyFont="1" applyFill="1" applyBorder="1" applyAlignment="1">
      <alignment horizontal="center" vertical="center" wrapText="1"/>
    </xf>
    <xf numFmtId="0" fontId="7" fillId="25" borderId="0" xfId="0" applyFont="1" applyFill="1"/>
    <xf numFmtId="0" fontId="7" fillId="25" borderId="20" xfId="0" applyFont="1" applyFill="1" applyBorder="1" applyAlignment="1">
      <alignment horizontal="center" vertical="center" wrapText="1"/>
    </xf>
    <xf numFmtId="0" fontId="7" fillId="25" borderId="13" xfId="0" applyFont="1" applyFill="1" applyBorder="1" applyAlignment="1">
      <alignment horizontal="center" vertical="center" wrapText="1"/>
    </xf>
    <xf numFmtId="0" fontId="7" fillId="25" borderId="14" xfId="0" applyFont="1" applyFill="1" applyBorder="1" applyAlignment="1">
      <alignment horizontal="center" vertical="center" wrapText="1"/>
    </xf>
    <xf numFmtId="9" fontId="31" fillId="25" borderId="20" xfId="13" applyFont="1" applyFill="1" applyBorder="1" applyAlignment="1">
      <alignment horizontal="center" vertical="center" wrapText="1"/>
    </xf>
    <xf numFmtId="0" fontId="31" fillId="25" borderId="0" xfId="0" applyFont="1" applyFill="1"/>
    <xf numFmtId="0" fontId="7" fillId="25" borderId="1" xfId="0" applyFont="1" applyFill="1" applyBorder="1" applyAlignment="1">
      <alignment vertical="center" wrapText="1"/>
    </xf>
    <xf numFmtId="10" fontId="35" fillId="25" borderId="1" xfId="13" applyNumberFormat="1" applyFont="1" applyFill="1" applyBorder="1" applyAlignment="1">
      <alignment horizontal="center" vertical="center" wrapText="1"/>
    </xf>
    <xf numFmtId="9" fontId="31" fillId="25" borderId="1" xfId="13" applyFont="1" applyFill="1" applyBorder="1" applyAlignment="1">
      <alignment horizontal="center" vertical="center" wrapText="1"/>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5" fillId="16" borderId="1" xfId="0" applyFont="1" applyFill="1" applyBorder="1" applyAlignment="1">
      <alignment horizontal="center" vertical="center"/>
    </xf>
    <xf numFmtId="0" fontId="15" fillId="17" borderId="1" xfId="0" applyFont="1" applyFill="1" applyBorder="1" applyAlignment="1">
      <alignment horizontal="center" vertical="center"/>
    </xf>
    <xf numFmtId="10" fontId="7" fillId="3" borderId="1" xfId="13" applyNumberFormat="1" applyFont="1" applyFill="1" applyBorder="1" applyAlignment="1">
      <alignment horizontal="center" vertical="center" wrapText="1"/>
    </xf>
    <xf numFmtId="10" fontId="44" fillId="3" borderId="1" xfId="13" applyNumberFormat="1" applyFont="1" applyFill="1" applyBorder="1" applyAlignment="1">
      <alignment horizontal="center" vertical="center" wrapText="1"/>
    </xf>
    <xf numFmtId="9" fontId="42" fillId="3" borderId="1" xfId="0" applyNumberFormat="1" applyFont="1" applyFill="1" applyBorder="1" applyAlignment="1">
      <alignment horizontal="center" vertical="center"/>
    </xf>
    <xf numFmtId="10" fontId="0" fillId="3" borderId="1" xfId="0" applyNumberFormat="1" applyFill="1" applyBorder="1" applyAlignment="1">
      <alignment horizontal="center" vertical="center"/>
    </xf>
    <xf numFmtId="10" fontId="0" fillId="13" borderId="1" xfId="13" applyNumberFormat="1" applyFont="1" applyFill="1" applyBorder="1" applyAlignment="1">
      <alignment horizontal="center" vertical="center"/>
    </xf>
    <xf numFmtId="10" fontId="0" fillId="14" borderId="1" xfId="13" applyNumberFormat="1" applyFont="1" applyFill="1" applyBorder="1" applyAlignment="1">
      <alignment horizontal="center" vertical="center"/>
    </xf>
    <xf numFmtId="10" fontId="0" fillId="15" borderId="1" xfId="13" applyNumberFormat="1" applyFont="1" applyFill="1" applyBorder="1" applyAlignment="1">
      <alignment horizontal="center" vertical="center"/>
    </xf>
    <xf numFmtId="10" fontId="0" fillId="16" borderId="1" xfId="13" applyNumberFormat="1" applyFont="1" applyFill="1" applyBorder="1" applyAlignment="1">
      <alignment horizontal="center" vertical="center"/>
    </xf>
    <xf numFmtId="9" fontId="38" fillId="2" borderId="20" xfId="13"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7" fillId="25" borderId="11" xfId="0" applyFont="1" applyFill="1" applyBorder="1" applyAlignment="1">
      <alignment horizontal="center" vertical="center" wrapText="1"/>
    </xf>
    <xf numFmtId="0" fontId="7" fillId="25" borderId="13" xfId="0" applyFont="1" applyFill="1" applyBorder="1" applyAlignment="1">
      <alignment horizontal="center" vertical="center" wrapText="1"/>
    </xf>
    <xf numFmtId="49" fontId="7" fillId="25" borderId="1" xfId="0" applyNumberFormat="1" applyFont="1" applyFill="1" applyBorder="1" applyAlignment="1">
      <alignment horizontal="center" vertical="center"/>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0" fillId="2" borderId="3" xfId="0" applyFont="1" applyFill="1" applyBorder="1" applyAlignment="1">
      <alignment horizontal="center" vertical="center"/>
    </xf>
    <xf numFmtId="0" fontId="40" fillId="2" borderId="4" xfId="0" applyFont="1" applyFill="1" applyBorder="1" applyAlignment="1">
      <alignment horizontal="center" vertical="center"/>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25" borderId="20"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1" fillId="2" borderId="1"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10" fontId="31" fillId="0" borderId="18" xfId="13" applyNumberFormat="1" applyFont="1" applyBorder="1" applyAlignment="1">
      <alignment horizontal="center" vertical="center" wrapText="1"/>
    </xf>
    <xf numFmtId="10" fontId="31" fillId="0" borderId="20" xfId="13" applyNumberFormat="1" applyFont="1" applyBorder="1" applyAlignment="1">
      <alignment horizontal="center" vertical="center" wrapText="1"/>
    </xf>
    <xf numFmtId="0" fontId="35" fillId="9" borderId="18" xfId="0" applyFont="1" applyFill="1" applyBorder="1" applyAlignment="1">
      <alignment horizontal="center" vertical="center" wrapText="1"/>
    </xf>
    <xf numFmtId="0" fontId="35" fillId="9" borderId="20" xfId="0" applyFont="1" applyFill="1" applyBorder="1" applyAlignment="1">
      <alignment horizontal="center" vertical="center" wrapText="1"/>
    </xf>
    <xf numFmtId="0" fontId="35" fillId="11" borderId="18" xfId="0" applyFont="1" applyFill="1" applyBorder="1" applyAlignment="1">
      <alignment horizontal="center" vertical="center" wrapText="1"/>
    </xf>
    <xf numFmtId="0" fontId="35" fillId="11" borderId="20" xfId="0" applyFont="1" applyFill="1" applyBorder="1" applyAlignment="1">
      <alignment horizontal="center" vertical="center" wrapText="1"/>
    </xf>
    <xf numFmtId="0" fontId="35" fillId="24" borderId="18" xfId="0" applyFont="1" applyFill="1" applyBorder="1" applyAlignment="1">
      <alignment horizontal="center" vertical="center" wrapText="1"/>
    </xf>
    <xf numFmtId="0" fontId="35" fillId="24" borderId="20" xfId="0" applyFont="1" applyFill="1" applyBorder="1" applyAlignment="1">
      <alignment horizontal="center" vertical="center" wrapText="1"/>
    </xf>
    <xf numFmtId="0" fontId="35" fillId="13" borderId="18" xfId="0" applyFont="1" applyFill="1" applyBorder="1" applyAlignment="1">
      <alignment horizontal="center" vertical="center" wrapText="1"/>
    </xf>
    <xf numFmtId="0" fontId="35" fillId="13" borderId="20" xfId="0" applyFont="1" applyFill="1" applyBorder="1" applyAlignment="1">
      <alignment horizontal="center" vertical="center" wrapText="1"/>
    </xf>
    <xf numFmtId="0" fontId="35" fillId="19" borderId="18" xfId="0" applyFont="1" applyFill="1" applyBorder="1" applyAlignment="1">
      <alignment horizontal="center" vertical="center" wrapText="1"/>
    </xf>
    <xf numFmtId="0" fontId="35" fillId="19"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5" fillId="23" borderId="1" xfId="0" applyFont="1" applyFill="1" applyBorder="1" applyAlignment="1">
      <alignment horizontal="center" vertical="center" wrapText="1"/>
    </xf>
    <xf numFmtId="44" fontId="31" fillId="0" borderId="18" xfId="12" applyFont="1" applyBorder="1" applyAlignment="1">
      <alignment horizontal="right" vertical="center" wrapText="1"/>
    </xf>
    <xf numFmtId="44" fontId="31" fillId="0" borderId="19" xfId="12" applyFont="1" applyBorder="1" applyAlignment="1">
      <alignment horizontal="right" vertical="center" wrapText="1"/>
    </xf>
    <xf numFmtId="44" fontId="31" fillId="0" borderId="20" xfId="12" applyFont="1" applyBorder="1" applyAlignment="1">
      <alignment horizontal="right" vertical="center" wrapText="1"/>
    </xf>
    <xf numFmtId="10" fontId="31" fillId="0" borderId="18" xfId="13" applyNumberFormat="1" applyFont="1" applyBorder="1" applyAlignment="1">
      <alignment horizontal="right" vertical="center" wrapText="1"/>
    </xf>
    <xf numFmtId="10" fontId="31" fillId="0" borderId="19" xfId="13" applyNumberFormat="1" applyFont="1" applyBorder="1" applyAlignment="1">
      <alignment horizontal="right" vertical="center" wrapText="1"/>
    </xf>
    <xf numFmtId="0" fontId="31" fillId="0" borderId="19" xfId="13" applyNumberFormat="1" applyFont="1" applyBorder="1" applyAlignment="1">
      <alignment horizontal="right" vertical="center" wrapText="1"/>
    </xf>
    <xf numFmtId="10" fontId="31" fillId="0" borderId="20" xfId="13" applyNumberFormat="1" applyFont="1" applyBorder="1" applyAlignment="1">
      <alignment horizontal="right" vertical="center" wrapText="1"/>
    </xf>
    <xf numFmtId="44" fontId="35" fillId="23" borderId="1" xfId="12"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1" xfId="0" applyFont="1" applyFill="1" applyBorder="1" applyAlignment="1">
      <alignment horizontal="center" vertical="center"/>
    </xf>
    <xf numFmtId="10" fontId="31" fillId="0" borderId="1" xfId="13" applyNumberFormat="1" applyFont="1" applyBorder="1" applyAlignment="1">
      <alignment horizontal="center" vertical="center" wrapText="1"/>
    </xf>
    <xf numFmtId="44" fontId="31" fillId="0" borderId="1" xfId="12" applyFont="1" applyBorder="1" applyAlignment="1">
      <alignment horizontal="center" vertical="center" wrapText="1"/>
    </xf>
    <xf numFmtId="0" fontId="7" fillId="25" borderId="11" xfId="0" applyFont="1" applyFill="1" applyBorder="1" applyAlignment="1">
      <alignment horizontal="center" vertical="center"/>
    </xf>
    <xf numFmtId="0" fontId="7" fillId="25" borderId="13" xfId="0" applyFont="1" applyFill="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44" fontId="31" fillId="0" borderId="18" xfId="12" applyFont="1" applyBorder="1" applyAlignment="1">
      <alignment horizontal="center" vertical="center" wrapText="1"/>
    </xf>
    <xf numFmtId="44" fontId="31" fillId="0" borderId="20" xfId="12" applyFont="1" applyBorder="1" applyAlignment="1">
      <alignment horizontal="center" vertical="center" wrapText="1"/>
    </xf>
    <xf numFmtId="44" fontId="31" fillId="0" borderId="1" xfId="12" applyFont="1" applyBorder="1" applyAlignment="1">
      <alignment horizontal="right" vertical="center" wrapText="1"/>
    </xf>
    <xf numFmtId="44" fontId="31" fillId="0" borderId="19" xfId="12" applyFont="1" applyBorder="1" applyAlignment="1">
      <alignment horizontal="center" vertical="center" wrapText="1"/>
    </xf>
    <xf numFmtId="10" fontId="31" fillId="0" borderId="19" xfId="13" applyNumberFormat="1" applyFont="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164" fontId="27" fillId="7" borderId="18" xfId="7" applyNumberFormat="1" applyFont="1" applyFill="1" applyBorder="1" applyAlignment="1">
      <alignment horizontal="center" vertical="center"/>
    </xf>
    <xf numFmtId="164" fontId="27"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7" fillId="7" borderId="18"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7" borderId="20" xfId="12" applyFont="1" applyFill="1" applyBorder="1" applyAlignment="1">
      <alignment horizontal="center" vertical="center" wrapText="1"/>
    </xf>
    <xf numFmtId="10" fontId="17" fillId="7" borderId="18" xfId="0" applyNumberFormat="1" applyFont="1" applyFill="1" applyBorder="1" applyAlignment="1">
      <alignment horizontal="center" vertical="center" wrapText="1"/>
    </xf>
    <xf numFmtId="10" fontId="17" fillId="7" borderId="19" xfId="0" applyNumberFormat="1" applyFont="1" applyFill="1" applyBorder="1" applyAlignment="1">
      <alignment horizontal="center" vertical="center" wrapText="1"/>
    </xf>
    <xf numFmtId="10" fontId="17" fillId="7" borderId="20" xfId="0" applyNumberFormat="1" applyFont="1" applyFill="1" applyBorder="1" applyAlignment="1">
      <alignment horizontal="center" vertical="center" wrapText="1"/>
    </xf>
    <xf numFmtId="9" fontId="17" fillId="7" borderId="18" xfId="12" applyNumberFormat="1" applyFont="1" applyFill="1" applyBorder="1" applyAlignment="1">
      <alignment horizontal="center" vertical="center" wrapText="1"/>
    </xf>
    <xf numFmtId="43" fontId="27" fillId="11" borderId="18" xfId="7" applyFont="1" applyFill="1" applyBorder="1" applyAlignment="1">
      <alignment horizontal="center" vertical="center"/>
    </xf>
    <xf numFmtId="43" fontId="27" fillId="11" borderId="19" xfId="7" applyFont="1" applyFill="1" applyBorder="1" applyAlignment="1">
      <alignment horizontal="center" vertical="center"/>
    </xf>
    <xf numFmtId="43" fontId="27"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44" fontId="17" fillId="11" borderId="18" xfId="12" applyFont="1" applyFill="1" applyBorder="1" applyAlignment="1">
      <alignment horizontal="center" vertical="center" wrapText="1"/>
    </xf>
    <xf numFmtId="44" fontId="17" fillId="11" borderId="19" xfId="12" applyFont="1" applyFill="1" applyBorder="1" applyAlignment="1">
      <alignment horizontal="center" vertical="center" wrapText="1"/>
    </xf>
    <xf numFmtId="44" fontId="17" fillId="11" borderId="20" xfId="12" applyFont="1" applyFill="1" applyBorder="1" applyAlignment="1">
      <alignment horizontal="center" vertical="center" wrapText="1"/>
    </xf>
    <xf numFmtId="10" fontId="17" fillId="11" borderId="18" xfId="0" applyNumberFormat="1" applyFont="1" applyFill="1" applyBorder="1" applyAlignment="1">
      <alignment horizontal="center" vertical="center" wrapText="1"/>
    </xf>
    <xf numFmtId="10" fontId="17" fillId="11" borderId="19" xfId="0" applyNumberFormat="1" applyFont="1" applyFill="1" applyBorder="1" applyAlignment="1">
      <alignment horizontal="center" vertical="center" wrapText="1"/>
    </xf>
    <xf numFmtId="10" fontId="17" fillId="11" borderId="20" xfId="0" applyNumberFormat="1" applyFont="1" applyFill="1" applyBorder="1" applyAlignment="1">
      <alignment horizontal="center" vertical="center" wrapText="1"/>
    </xf>
    <xf numFmtId="10" fontId="17" fillId="12" borderId="18" xfId="0" applyNumberFormat="1"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7" fillId="12" borderId="20" xfId="0" applyFont="1" applyFill="1" applyBorder="1" applyAlignment="1">
      <alignment horizontal="center" vertical="center" wrapText="1"/>
    </xf>
    <xf numFmtId="44" fontId="17" fillId="12" borderId="18"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2" borderId="20" xfId="12" applyFont="1" applyFill="1" applyBorder="1" applyAlignment="1">
      <alignment horizontal="center" vertical="center" wrapText="1"/>
    </xf>
    <xf numFmtId="9" fontId="17" fillId="12" borderId="18" xfId="12" applyNumberFormat="1" applyFont="1" applyFill="1" applyBorder="1" applyAlignment="1">
      <alignment horizontal="center" vertical="center" wrapText="1"/>
    </xf>
    <xf numFmtId="9" fontId="17" fillId="11" borderId="18" xfId="12" applyNumberFormat="1" applyFont="1" applyFill="1" applyBorder="1" applyAlignment="1">
      <alignment horizontal="center" vertical="center" wrapText="1"/>
    </xf>
    <xf numFmtId="43" fontId="27" fillId="12" borderId="18" xfId="7" applyFont="1" applyFill="1" applyBorder="1" applyAlignment="1">
      <alignment horizontal="center" vertical="center"/>
    </xf>
    <xf numFmtId="43" fontId="27" fillId="12" borderId="19" xfId="7" applyFont="1" applyFill="1" applyBorder="1" applyAlignment="1">
      <alignment horizontal="center" vertical="center"/>
    </xf>
    <xf numFmtId="43" fontId="27"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10" fontId="17" fillId="14" borderId="18" xfId="0" applyNumberFormat="1" applyFont="1" applyFill="1" applyBorder="1" applyAlignment="1">
      <alignment horizontal="center" vertical="center" wrapText="1"/>
    </xf>
    <xf numFmtId="10" fontId="17" fillId="14" borderId="19" xfId="0" applyNumberFormat="1" applyFont="1" applyFill="1" applyBorder="1" applyAlignment="1">
      <alignment horizontal="center" vertical="center" wrapText="1"/>
    </xf>
    <xf numFmtId="44" fontId="17" fillId="14" borderId="18"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9" fontId="17" fillId="14" borderId="18" xfId="12" applyNumberFormat="1" applyFont="1" applyFill="1" applyBorder="1" applyAlignment="1">
      <alignment horizontal="center" vertical="center" wrapText="1"/>
    </xf>
    <xf numFmtId="44" fontId="17" fillId="13" borderId="18"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3" borderId="20" xfId="12" applyFont="1" applyFill="1" applyBorder="1" applyAlignment="1">
      <alignment horizontal="center" vertical="center" wrapText="1"/>
    </xf>
    <xf numFmtId="9" fontId="17"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7" fillId="13" borderId="18" xfId="0" applyNumberFormat="1" applyFont="1" applyFill="1" applyBorder="1" applyAlignment="1">
      <alignment horizontal="center" vertical="center" wrapText="1"/>
    </xf>
    <xf numFmtId="10" fontId="17" fillId="13" borderId="19" xfId="0" applyNumberFormat="1" applyFont="1" applyFill="1" applyBorder="1" applyAlignment="1">
      <alignment horizontal="center" vertical="center" wrapText="1"/>
    </xf>
    <xf numFmtId="10" fontId="17" fillId="13" borderId="20" xfId="0" applyNumberFormat="1" applyFont="1" applyFill="1" applyBorder="1" applyAlignment="1">
      <alignment horizontal="center" vertical="center" wrapText="1"/>
    </xf>
    <xf numFmtId="10" fontId="17" fillId="16" borderId="18" xfId="0" applyNumberFormat="1" applyFont="1" applyFill="1" applyBorder="1" applyAlignment="1">
      <alignment horizontal="center" vertical="center" wrapText="1"/>
    </xf>
    <xf numFmtId="10" fontId="17" fillId="16" borderId="19" xfId="0" applyNumberFormat="1" applyFont="1" applyFill="1" applyBorder="1" applyAlignment="1">
      <alignment horizontal="center" vertical="center" wrapText="1"/>
    </xf>
    <xf numFmtId="10" fontId="17" fillId="16" borderId="20" xfId="0" applyNumberFormat="1" applyFont="1" applyFill="1" applyBorder="1" applyAlignment="1">
      <alignment horizontal="center" vertical="center" wrapText="1"/>
    </xf>
    <xf numFmtId="44" fontId="17" fillId="16" borderId="18"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44" fontId="17" fillId="16" borderId="20" xfId="12" applyFont="1" applyFill="1" applyBorder="1" applyAlignment="1">
      <alignment horizontal="center" vertical="center" wrapText="1"/>
    </xf>
    <xf numFmtId="10" fontId="17" fillId="16" borderId="18" xfId="13" applyNumberFormat="1" applyFont="1" applyFill="1" applyBorder="1" applyAlignment="1">
      <alignment horizontal="center" vertical="center" wrapText="1"/>
    </xf>
    <xf numFmtId="10" fontId="17" fillId="16" borderId="19" xfId="13" applyNumberFormat="1" applyFont="1" applyFill="1" applyBorder="1" applyAlignment="1">
      <alignment horizontal="center" vertical="center" wrapText="1"/>
    </xf>
    <xf numFmtId="10" fontId="17" fillId="16" borderId="20" xfId="13" applyNumberFormat="1" applyFont="1" applyFill="1" applyBorder="1" applyAlignment="1">
      <alignment horizontal="center" vertical="center" wrapText="1"/>
    </xf>
    <xf numFmtId="44" fontId="17" fillId="15" borderId="18"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5" borderId="20" xfId="12" applyFont="1" applyFill="1" applyBorder="1" applyAlignment="1">
      <alignment horizontal="center" vertical="center" wrapText="1"/>
    </xf>
    <xf numFmtId="9" fontId="17"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7" fillId="15" borderId="18" xfId="7" applyFont="1" applyFill="1" applyBorder="1" applyAlignment="1">
      <alignment horizontal="center" vertical="center"/>
    </xf>
    <xf numFmtId="43" fontId="27" fillId="15" borderId="19" xfId="7" applyFont="1" applyFill="1" applyBorder="1" applyAlignment="1">
      <alignment horizontal="center" vertical="center"/>
    </xf>
    <xf numFmtId="43" fontId="27"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7" fillId="15" borderId="18" xfId="0" applyNumberFormat="1"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17" fillId="15" borderId="20" xfId="0" applyFont="1" applyFill="1" applyBorder="1" applyAlignment="1">
      <alignment horizontal="center" vertical="center" wrapText="1"/>
    </xf>
    <xf numFmtId="44" fontId="17" fillId="18" borderId="18" xfId="12" applyFont="1" applyFill="1" applyBorder="1" applyAlignment="1">
      <alignment horizontal="center" vertical="center" wrapText="1"/>
    </xf>
    <xf numFmtId="44" fontId="17" fillId="18" borderId="20" xfId="12" applyFont="1" applyFill="1" applyBorder="1" applyAlignment="1">
      <alignment horizontal="center" vertical="center" wrapText="1"/>
    </xf>
    <xf numFmtId="9" fontId="17" fillId="18" borderId="18" xfId="13" applyFont="1" applyFill="1" applyBorder="1" applyAlignment="1">
      <alignment horizontal="center" vertical="center" wrapText="1"/>
    </xf>
    <xf numFmtId="9" fontId="17" fillId="18" borderId="20" xfId="13" applyFont="1" applyFill="1" applyBorder="1" applyAlignment="1">
      <alignment horizontal="center" vertical="center" wrapText="1"/>
    </xf>
    <xf numFmtId="9" fontId="17" fillId="18" borderId="18" xfId="12" applyNumberFormat="1" applyFont="1" applyFill="1" applyBorder="1" applyAlignment="1">
      <alignment horizontal="center" vertical="center" wrapText="1"/>
    </xf>
    <xf numFmtId="0" fontId="36" fillId="3" borderId="1" xfId="0" applyFont="1" applyFill="1" applyBorder="1" applyAlignment="1">
      <alignment horizontal="center"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44" fontId="17" fillId="17" borderId="18"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7" borderId="20" xfId="12" applyFont="1" applyFill="1" applyBorder="1" applyAlignment="1">
      <alignment horizontal="center" vertical="center" wrapText="1"/>
    </xf>
    <xf numFmtId="9" fontId="17" fillId="17" borderId="18" xfId="12" applyNumberFormat="1"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7" fillId="18" borderId="18" xfId="0" applyNumberFormat="1" applyFont="1" applyFill="1" applyBorder="1" applyAlignment="1">
      <alignment horizontal="center" vertical="center" wrapText="1"/>
    </xf>
    <xf numFmtId="10" fontId="17"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7" fillId="17" borderId="18" xfId="0" applyNumberFormat="1" applyFont="1" applyFill="1" applyBorder="1" applyAlignment="1">
      <alignment horizontal="center" vertical="center" wrapText="1"/>
    </xf>
    <xf numFmtId="10" fontId="17" fillId="17" borderId="19" xfId="0" applyNumberFormat="1" applyFont="1" applyFill="1" applyBorder="1" applyAlignment="1">
      <alignment horizontal="center" vertical="center" wrapText="1"/>
    </xf>
    <xf numFmtId="10" fontId="17" fillId="17" borderId="20" xfId="0" applyNumberFormat="1"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7" fillId="26" borderId="1" xfId="0" applyFont="1" applyFill="1" applyBorder="1" applyAlignment="1">
      <alignment horizontal="center" vertical="center" wrapText="1"/>
    </xf>
    <xf numFmtId="49" fontId="7" fillId="26" borderId="1" xfId="0" applyNumberFormat="1" applyFont="1" applyFill="1" applyBorder="1" applyAlignment="1">
      <alignment horizontal="center" vertical="center" wrapText="1"/>
    </xf>
    <xf numFmtId="1" fontId="7" fillId="26" borderId="1" xfId="0" applyNumberFormat="1" applyFont="1" applyFill="1" applyBorder="1" applyAlignment="1">
      <alignment horizontal="center" vertical="center"/>
    </xf>
    <xf numFmtId="0" fontId="27" fillId="26" borderId="1" xfId="0" applyFont="1" applyFill="1" applyBorder="1" applyAlignment="1">
      <alignment horizontal="center" vertical="center" wrapText="1"/>
    </xf>
    <xf numFmtId="0" fontId="7" fillId="26" borderId="1" xfId="7" applyNumberFormat="1" applyFont="1" applyFill="1" applyBorder="1" applyAlignment="1">
      <alignment horizontal="center" vertical="center" wrapText="1"/>
    </xf>
    <xf numFmtId="0" fontId="7" fillId="26" borderId="1" xfId="7" applyNumberFormat="1" applyFont="1" applyFill="1" applyBorder="1" applyAlignment="1">
      <alignment horizontal="center" vertical="center"/>
    </xf>
    <xf numFmtId="10" fontId="17" fillId="26" borderId="1" xfId="0" applyNumberFormat="1" applyFont="1" applyFill="1" applyBorder="1" applyAlignment="1">
      <alignment horizontal="center" vertical="center" wrapText="1"/>
    </xf>
    <xf numFmtId="0" fontId="0" fillId="26" borderId="1" xfId="0" applyFill="1" applyBorder="1" applyAlignment="1">
      <alignment horizontal="center" vertical="center"/>
    </xf>
    <xf numFmtId="0" fontId="0" fillId="26" borderId="1" xfId="0" applyFill="1" applyBorder="1" applyAlignment="1">
      <alignment horizontal="center" vertical="center" wrapText="1"/>
    </xf>
    <xf numFmtId="0" fontId="27" fillId="26" borderId="1" xfId="0" applyFont="1" applyFill="1" applyBorder="1" applyAlignment="1">
      <alignment horizontal="center" vertical="center"/>
    </xf>
    <xf numFmtId="167" fontId="0" fillId="26" borderId="1" xfId="13" applyNumberFormat="1" applyFont="1" applyFill="1" applyBorder="1" applyAlignment="1">
      <alignment horizontal="center" vertical="center" wrapText="1"/>
    </xf>
    <xf numFmtId="14" fontId="0" fillId="26" borderId="1" xfId="0" applyNumberFormat="1" applyFill="1" applyBorder="1" applyAlignment="1">
      <alignment horizontal="center" vertical="center"/>
    </xf>
    <xf numFmtId="164" fontId="0" fillId="26" borderId="1" xfId="7" applyNumberFormat="1" applyFont="1" applyFill="1" applyBorder="1" applyAlignment="1">
      <alignment horizontal="center" vertical="center"/>
    </xf>
    <xf numFmtId="0" fontId="7" fillId="26" borderId="1" xfId="0" applyFont="1" applyFill="1" applyBorder="1" applyAlignment="1">
      <alignment horizontal="center" vertical="center"/>
    </xf>
    <xf numFmtId="43" fontId="7" fillId="26" borderId="1" xfId="7" applyFont="1" applyFill="1" applyBorder="1" applyAlignment="1">
      <alignment horizontal="center" vertical="center" wrapText="1"/>
    </xf>
    <xf numFmtId="0" fontId="0" fillId="26" borderId="0" xfId="0" applyFill="1" applyAlignment="1">
      <alignment horizontal="center" vertical="center"/>
    </xf>
  </cellXfs>
  <cellStyles count="14">
    <cellStyle name="BodyStyle" xfId="5" xr:uid="{00000000-0005-0000-0000-000000000000}"/>
    <cellStyle name="HeaderStyle" xfId="4" xr:uid="{00000000-0005-0000-0000-000001000000}"/>
    <cellStyle name="Millares" xfId="7" builtinId="3"/>
    <cellStyle name="Millares 2" xfId="3" xr:uid="{00000000-0005-0000-0000-000003000000}"/>
    <cellStyle name="Millares 2 2" xfId="8" xr:uid="{901FAA7C-F1EC-4400-9061-651F89B1D9F1}"/>
    <cellStyle name="Moneda" xfId="12" builtinId="4"/>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B61173D6-E9DF-4B32-B774-AC35A1DD6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984375" defaultRowHeight="15"/>
  <cols>
    <col min="1" max="1" width="34.09765625" style="19" customWidth="1"/>
    <col min="2" max="2" width="10.8984375" style="11"/>
    <col min="3" max="3" width="28.296875" style="11" customWidth="1"/>
    <col min="4" max="4" width="21.296875" style="11" customWidth="1"/>
    <col min="5" max="5" width="19.296875" style="11" customWidth="1"/>
    <col min="6" max="6" width="27.296875" style="11" customWidth="1"/>
    <col min="7" max="7" width="17.296875" style="11" customWidth="1"/>
    <col min="8" max="8" width="27.296875" style="11" customWidth="1"/>
    <col min="9" max="9" width="15.296875" style="11" customWidth="1"/>
    <col min="10" max="10" width="17.8984375" style="11" customWidth="1"/>
    <col min="11" max="11" width="19.296875" style="11" customWidth="1"/>
    <col min="12" max="12" width="25.296875" style="11" customWidth="1"/>
    <col min="13" max="13" width="20.69921875" style="11" customWidth="1"/>
    <col min="14" max="15" width="10.8984375" style="11"/>
    <col min="16" max="16" width="16.69921875" style="11" customWidth="1"/>
    <col min="17" max="17" width="20.296875" style="11" customWidth="1"/>
    <col min="18" max="18" width="18.69921875" style="11" customWidth="1"/>
    <col min="19" max="19" width="22.8984375" style="11" customWidth="1"/>
    <col min="20" max="20" width="22.09765625" style="11" customWidth="1"/>
    <col min="21" max="21" width="25.296875" style="11" customWidth="1"/>
    <col min="22" max="22" width="21.09765625" style="11" customWidth="1"/>
    <col min="23" max="23" width="19.09765625" style="11" customWidth="1"/>
    <col min="24" max="24" width="17.296875" style="11" customWidth="1"/>
    <col min="25" max="26" width="16.296875" style="11" customWidth="1"/>
    <col min="27" max="27" width="28.69921875" style="11" customWidth="1"/>
    <col min="28" max="28" width="19.296875" style="11" customWidth="1"/>
    <col min="29" max="29" width="21.09765625" style="11" customWidth="1"/>
    <col min="30" max="30" width="21.8984375" style="11" customWidth="1"/>
    <col min="31" max="31" width="25.296875" style="11" customWidth="1"/>
    <col min="32" max="32" width="22.296875" style="11" customWidth="1"/>
    <col min="33" max="33" width="29.69921875" style="11" customWidth="1"/>
    <col min="34" max="34" width="18.69921875" style="11" customWidth="1"/>
    <col min="35" max="35" width="18.296875" style="11" customWidth="1"/>
    <col min="36" max="36" width="22.296875" style="11" customWidth="1"/>
    <col min="37" max="16384" width="10.8984375" style="11"/>
  </cols>
  <sheetData>
    <row r="1" spans="1:50" ht="54.75" customHeight="1">
      <c r="A1" s="425" t="s">
        <v>158</v>
      </c>
      <c r="B1" s="425"/>
      <c r="C1" s="425"/>
      <c r="D1" s="425"/>
      <c r="E1" s="425"/>
      <c r="F1" s="425"/>
      <c r="G1" s="425"/>
      <c r="H1" s="425"/>
    </row>
    <row r="2" spans="1:50" ht="33" customHeight="1">
      <c r="A2" s="408" t="s">
        <v>177</v>
      </c>
      <c r="B2" s="408"/>
      <c r="C2" s="408"/>
      <c r="D2" s="408"/>
      <c r="E2" s="408"/>
      <c r="F2" s="408"/>
      <c r="G2" s="408"/>
      <c r="H2" s="408"/>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92</v>
      </c>
      <c r="B3" s="404" t="s">
        <v>105</v>
      </c>
      <c r="C3" s="404"/>
      <c r="D3" s="404"/>
      <c r="E3" s="404"/>
      <c r="F3" s="404"/>
      <c r="G3" s="404"/>
      <c r="H3" s="404"/>
    </row>
    <row r="4" spans="1:50" ht="48" customHeight="1">
      <c r="A4" s="15" t="s">
        <v>164</v>
      </c>
      <c r="B4" s="397" t="s">
        <v>183</v>
      </c>
      <c r="C4" s="398"/>
      <c r="D4" s="398"/>
      <c r="E4" s="398"/>
      <c r="F4" s="398"/>
      <c r="G4" s="398"/>
      <c r="H4" s="399"/>
    </row>
    <row r="5" spans="1:50" ht="31.5" customHeight="1">
      <c r="A5" s="15" t="s">
        <v>182</v>
      </c>
      <c r="B5" s="404" t="s">
        <v>106</v>
      </c>
      <c r="C5" s="404"/>
      <c r="D5" s="404"/>
      <c r="E5" s="404"/>
      <c r="F5" s="404"/>
      <c r="G5" s="404"/>
      <c r="H5" s="404"/>
    </row>
    <row r="6" spans="1:50" ht="40.5" customHeight="1">
      <c r="A6" s="15" t="s">
        <v>80</v>
      </c>
      <c r="B6" s="397" t="s">
        <v>107</v>
      </c>
      <c r="C6" s="398"/>
      <c r="D6" s="398"/>
      <c r="E6" s="398"/>
      <c r="F6" s="398"/>
      <c r="G6" s="398"/>
      <c r="H6" s="399"/>
    </row>
    <row r="7" spans="1:50" ht="41.1" customHeight="1">
      <c r="A7" s="15" t="s">
        <v>98</v>
      </c>
      <c r="B7" s="404" t="s">
        <v>108</v>
      </c>
      <c r="C7" s="404"/>
      <c r="D7" s="404"/>
      <c r="E7" s="404"/>
      <c r="F7" s="404"/>
      <c r="G7" s="404"/>
      <c r="H7" s="404"/>
    </row>
    <row r="8" spans="1:50" ht="48.9" customHeight="1">
      <c r="A8" s="15" t="s">
        <v>32</v>
      </c>
      <c r="B8" s="404" t="s">
        <v>189</v>
      </c>
      <c r="C8" s="404"/>
      <c r="D8" s="404"/>
      <c r="E8" s="404"/>
      <c r="F8" s="404"/>
      <c r="G8" s="404"/>
      <c r="H8" s="404"/>
    </row>
    <row r="9" spans="1:50" ht="48.9" customHeight="1">
      <c r="A9" s="15" t="s">
        <v>190</v>
      </c>
      <c r="B9" s="397" t="s">
        <v>191</v>
      </c>
      <c r="C9" s="398"/>
      <c r="D9" s="398"/>
      <c r="E9" s="398"/>
      <c r="F9" s="398"/>
      <c r="G9" s="398"/>
      <c r="H9" s="399"/>
    </row>
    <row r="10" spans="1:50" ht="30">
      <c r="A10" s="15" t="s">
        <v>33</v>
      </c>
      <c r="B10" s="404" t="s">
        <v>109</v>
      </c>
      <c r="C10" s="404"/>
      <c r="D10" s="404"/>
      <c r="E10" s="404"/>
      <c r="F10" s="404"/>
      <c r="G10" s="404"/>
      <c r="H10" s="404"/>
    </row>
    <row r="11" spans="1:50" ht="30">
      <c r="A11" s="15" t="s">
        <v>7</v>
      </c>
      <c r="B11" s="404" t="s">
        <v>110</v>
      </c>
      <c r="C11" s="404"/>
      <c r="D11" s="404"/>
      <c r="E11" s="404"/>
      <c r="F11" s="404"/>
      <c r="G11" s="404"/>
      <c r="H11" s="404"/>
    </row>
    <row r="12" spans="1:50" ht="33.9" customHeight="1">
      <c r="A12" s="15" t="s">
        <v>81</v>
      </c>
      <c r="B12" s="404" t="s">
        <v>111</v>
      </c>
      <c r="C12" s="404"/>
      <c r="D12" s="404"/>
      <c r="E12" s="404"/>
      <c r="F12" s="404"/>
      <c r="G12" s="404"/>
      <c r="H12" s="404"/>
    </row>
    <row r="13" spans="1:50" ht="30">
      <c r="A13" s="15" t="s">
        <v>28</v>
      </c>
      <c r="B13" s="404" t="s">
        <v>112</v>
      </c>
      <c r="C13" s="404"/>
      <c r="D13" s="404"/>
      <c r="E13" s="404"/>
      <c r="F13" s="404"/>
      <c r="G13" s="404"/>
      <c r="H13" s="404"/>
    </row>
    <row r="14" spans="1:50" ht="30">
      <c r="A14" s="15" t="s">
        <v>102</v>
      </c>
      <c r="B14" s="404" t="s">
        <v>113</v>
      </c>
      <c r="C14" s="404"/>
      <c r="D14" s="404"/>
      <c r="E14" s="404"/>
      <c r="F14" s="404"/>
      <c r="G14" s="404"/>
      <c r="H14" s="404"/>
    </row>
    <row r="15" spans="1:50" ht="44.1" customHeight="1">
      <c r="A15" s="15" t="s">
        <v>99</v>
      </c>
      <c r="B15" s="404" t="s">
        <v>114</v>
      </c>
      <c r="C15" s="404"/>
      <c r="D15" s="404"/>
      <c r="E15" s="404"/>
      <c r="F15" s="404"/>
      <c r="G15" s="404"/>
      <c r="H15" s="404"/>
    </row>
    <row r="16" spans="1:50" ht="60">
      <c r="A16" s="15" t="s">
        <v>8</v>
      </c>
      <c r="B16" s="404" t="s">
        <v>115</v>
      </c>
      <c r="C16" s="404"/>
      <c r="D16" s="404"/>
      <c r="E16" s="404"/>
      <c r="F16" s="404"/>
      <c r="G16" s="404"/>
      <c r="H16" s="404"/>
    </row>
    <row r="17" spans="1:8" ht="58.5" customHeight="1">
      <c r="A17" s="15" t="s">
        <v>29</v>
      </c>
      <c r="B17" s="404" t="s">
        <v>116</v>
      </c>
      <c r="C17" s="404"/>
      <c r="D17" s="404"/>
      <c r="E17" s="404"/>
      <c r="F17" s="404"/>
      <c r="G17" s="404"/>
      <c r="H17" s="404"/>
    </row>
    <row r="18" spans="1:8" ht="30">
      <c r="A18" s="15" t="s">
        <v>82</v>
      </c>
      <c r="B18" s="404" t="s">
        <v>117</v>
      </c>
      <c r="C18" s="404"/>
      <c r="D18" s="404"/>
      <c r="E18" s="404"/>
      <c r="F18" s="404"/>
      <c r="G18" s="404"/>
      <c r="H18" s="404"/>
    </row>
    <row r="19" spans="1:8" ht="30" customHeight="1">
      <c r="A19" s="422"/>
      <c r="B19" s="423"/>
      <c r="C19" s="423"/>
      <c r="D19" s="423"/>
      <c r="E19" s="423"/>
      <c r="F19" s="423"/>
      <c r="G19" s="423"/>
      <c r="H19" s="424"/>
    </row>
    <row r="20" spans="1:8" ht="37.5" customHeight="1">
      <c r="A20" s="408" t="s">
        <v>178</v>
      </c>
      <c r="B20" s="408"/>
      <c r="C20" s="408"/>
      <c r="D20" s="408"/>
      <c r="E20" s="408"/>
      <c r="F20" s="408"/>
      <c r="G20" s="408"/>
      <c r="H20" s="408"/>
    </row>
    <row r="21" spans="1:8" ht="117" customHeight="1">
      <c r="A21" s="405" t="s">
        <v>34</v>
      </c>
      <c r="B21" s="405"/>
      <c r="C21" s="405"/>
      <c r="D21" s="405"/>
      <c r="E21" s="405"/>
      <c r="F21" s="405"/>
      <c r="G21" s="405"/>
      <c r="H21" s="405"/>
    </row>
    <row r="22" spans="1:8" ht="117" customHeight="1">
      <c r="A22" s="15" t="s">
        <v>98</v>
      </c>
      <c r="B22" s="404" t="s">
        <v>108</v>
      </c>
      <c r="C22" s="404"/>
      <c r="D22" s="404"/>
      <c r="E22" s="404"/>
      <c r="F22" s="404"/>
      <c r="G22" s="404"/>
      <c r="H22" s="404"/>
    </row>
    <row r="23" spans="1:8" ht="167.1" customHeight="1">
      <c r="A23" s="15" t="s">
        <v>83</v>
      </c>
      <c r="B23" s="405" t="s">
        <v>118</v>
      </c>
      <c r="C23" s="405"/>
      <c r="D23" s="405"/>
      <c r="E23" s="405"/>
      <c r="F23" s="405"/>
      <c r="G23" s="405"/>
      <c r="H23" s="405"/>
    </row>
    <row r="24" spans="1:8" ht="69.75" customHeight="1">
      <c r="A24" s="15" t="s">
        <v>184</v>
      </c>
      <c r="B24" s="405" t="s">
        <v>119</v>
      </c>
      <c r="C24" s="405"/>
      <c r="D24" s="405"/>
      <c r="E24" s="405"/>
      <c r="F24" s="405"/>
      <c r="G24" s="405"/>
      <c r="H24" s="405"/>
    </row>
    <row r="25" spans="1:8" ht="60" customHeight="1">
      <c r="A25" s="15" t="s">
        <v>185</v>
      </c>
      <c r="B25" s="405" t="s">
        <v>121</v>
      </c>
      <c r="C25" s="405"/>
      <c r="D25" s="405"/>
      <c r="E25" s="405"/>
      <c r="F25" s="405"/>
      <c r="G25" s="405"/>
      <c r="H25" s="405"/>
    </row>
    <row r="26" spans="1:8" ht="24.75" customHeight="1">
      <c r="A26" s="16" t="s">
        <v>85</v>
      </c>
      <c r="B26" s="406" t="s">
        <v>120</v>
      </c>
      <c r="C26" s="406"/>
      <c r="D26" s="406"/>
      <c r="E26" s="406"/>
      <c r="F26" s="406"/>
      <c r="G26" s="406"/>
      <c r="H26" s="406"/>
    </row>
    <row r="27" spans="1:8" ht="26.25" customHeight="1">
      <c r="A27" s="16" t="s">
        <v>86</v>
      </c>
      <c r="B27" s="406" t="s">
        <v>100</v>
      </c>
      <c r="C27" s="406"/>
      <c r="D27" s="406"/>
      <c r="E27" s="406"/>
      <c r="F27" s="406"/>
      <c r="G27" s="406"/>
      <c r="H27" s="406"/>
    </row>
    <row r="28" spans="1:8" ht="53.25" customHeight="1">
      <c r="A28" s="15" t="s">
        <v>165</v>
      </c>
      <c r="B28" s="405" t="s">
        <v>171</v>
      </c>
      <c r="C28" s="405"/>
      <c r="D28" s="405"/>
      <c r="E28" s="405"/>
      <c r="F28" s="405"/>
      <c r="G28" s="405"/>
      <c r="H28" s="405"/>
    </row>
    <row r="29" spans="1:8" ht="45" customHeight="1">
      <c r="A29" s="15" t="s">
        <v>167</v>
      </c>
      <c r="B29" s="400" t="s">
        <v>172</v>
      </c>
      <c r="C29" s="401"/>
      <c r="D29" s="401"/>
      <c r="E29" s="401"/>
      <c r="F29" s="401"/>
      <c r="G29" s="401"/>
      <c r="H29" s="402"/>
    </row>
    <row r="30" spans="1:8" ht="45" customHeight="1">
      <c r="A30" s="15" t="s">
        <v>166</v>
      </c>
      <c r="B30" s="400" t="s">
        <v>173</v>
      </c>
      <c r="C30" s="401"/>
      <c r="D30" s="401"/>
      <c r="E30" s="401"/>
      <c r="F30" s="401"/>
      <c r="G30" s="401"/>
      <c r="H30" s="402"/>
    </row>
    <row r="31" spans="1:8" ht="45" customHeight="1">
      <c r="A31" s="15" t="s">
        <v>156</v>
      </c>
      <c r="B31" s="400" t="s">
        <v>174</v>
      </c>
      <c r="C31" s="401"/>
      <c r="D31" s="401"/>
      <c r="E31" s="401"/>
      <c r="F31" s="401"/>
      <c r="G31" s="401"/>
      <c r="H31" s="402"/>
    </row>
    <row r="32" spans="1:8" ht="33" customHeight="1">
      <c r="A32" s="16" t="s">
        <v>186</v>
      </c>
      <c r="B32" s="405" t="s">
        <v>122</v>
      </c>
      <c r="C32" s="405"/>
      <c r="D32" s="405"/>
      <c r="E32" s="405"/>
      <c r="F32" s="405"/>
      <c r="G32" s="405"/>
      <c r="H32" s="405"/>
    </row>
    <row r="33" spans="1:8" ht="39" customHeight="1">
      <c r="A33" s="15" t="s">
        <v>87</v>
      </c>
      <c r="B33" s="406" t="s">
        <v>175</v>
      </c>
      <c r="C33" s="406"/>
      <c r="D33" s="406"/>
      <c r="E33" s="406"/>
      <c r="F33" s="406"/>
      <c r="G33" s="406"/>
      <c r="H33" s="406"/>
    </row>
    <row r="34" spans="1:8" ht="39" customHeight="1">
      <c r="A34" s="408" t="s">
        <v>206</v>
      </c>
      <c r="B34" s="408"/>
      <c r="C34" s="408"/>
      <c r="D34" s="408"/>
      <c r="E34" s="408"/>
      <c r="F34" s="408"/>
      <c r="G34" s="408"/>
      <c r="H34" s="408"/>
    </row>
    <row r="35" spans="1:8" ht="79.5" customHeight="1">
      <c r="A35" s="397" t="s">
        <v>207</v>
      </c>
      <c r="B35" s="398"/>
      <c r="C35" s="398"/>
      <c r="D35" s="398"/>
      <c r="E35" s="398"/>
      <c r="F35" s="398"/>
      <c r="G35" s="398"/>
      <c r="H35" s="399"/>
    </row>
    <row r="36" spans="1:8" ht="33" customHeight="1">
      <c r="A36" s="15" t="s">
        <v>25</v>
      </c>
      <c r="B36" s="405" t="s">
        <v>145</v>
      </c>
      <c r="C36" s="405"/>
      <c r="D36" s="405"/>
      <c r="E36" s="405"/>
      <c r="F36" s="405"/>
      <c r="G36" s="405"/>
      <c r="H36" s="405"/>
    </row>
    <row r="37" spans="1:8" ht="33" customHeight="1">
      <c r="A37" s="15" t="s">
        <v>26</v>
      </c>
      <c r="B37" s="405" t="s">
        <v>146</v>
      </c>
      <c r="C37" s="405"/>
      <c r="D37" s="405"/>
      <c r="E37" s="405"/>
      <c r="F37" s="405"/>
      <c r="G37" s="405"/>
      <c r="H37" s="405"/>
    </row>
    <row r="38" spans="1:8" ht="33" customHeight="1">
      <c r="A38" s="23"/>
      <c r="B38" s="24"/>
      <c r="C38" s="24"/>
      <c r="D38" s="24"/>
      <c r="E38" s="24"/>
      <c r="F38" s="24"/>
      <c r="G38" s="24"/>
      <c r="H38" s="25"/>
    </row>
    <row r="39" spans="1:8" ht="34.5" customHeight="1">
      <c r="A39" s="408" t="s">
        <v>179</v>
      </c>
      <c r="B39" s="408"/>
      <c r="C39" s="408"/>
      <c r="D39" s="408"/>
      <c r="E39" s="408"/>
      <c r="F39" s="408"/>
      <c r="G39" s="408"/>
      <c r="H39" s="408"/>
    </row>
    <row r="40" spans="1:8" ht="34.5" customHeight="1">
      <c r="A40" s="15" t="s">
        <v>9</v>
      </c>
      <c r="B40" s="405" t="s">
        <v>123</v>
      </c>
      <c r="C40" s="405"/>
      <c r="D40" s="405"/>
      <c r="E40" s="405"/>
      <c r="F40" s="405"/>
      <c r="G40" s="405"/>
      <c r="H40" s="405"/>
    </row>
    <row r="41" spans="1:8" ht="29.25" customHeight="1">
      <c r="A41" s="15" t="s">
        <v>10</v>
      </c>
      <c r="B41" s="405" t="s">
        <v>124</v>
      </c>
      <c r="C41" s="405"/>
      <c r="D41" s="405"/>
      <c r="E41" s="405"/>
      <c r="F41" s="405"/>
      <c r="G41" s="405"/>
      <c r="H41" s="405"/>
    </row>
    <row r="42" spans="1:8" ht="42" customHeight="1">
      <c r="A42" s="15" t="s">
        <v>147</v>
      </c>
      <c r="B42" s="405" t="s">
        <v>192</v>
      </c>
      <c r="C42" s="405"/>
      <c r="D42" s="405"/>
      <c r="E42" s="405"/>
      <c r="F42" s="405"/>
      <c r="G42" s="405"/>
      <c r="H42" s="405"/>
    </row>
    <row r="43" spans="1:8" ht="42" customHeight="1">
      <c r="A43" s="15" t="s">
        <v>194</v>
      </c>
      <c r="B43" s="400" t="s">
        <v>195</v>
      </c>
      <c r="C43" s="401"/>
      <c r="D43" s="401"/>
      <c r="E43" s="401"/>
      <c r="F43" s="401"/>
      <c r="G43" s="401"/>
      <c r="H43" s="402"/>
    </row>
    <row r="44" spans="1:8" ht="42" customHeight="1">
      <c r="A44" s="15" t="s">
        <v>148</v>
      </c>
      <c r="B44" s="400" t="s">
        <v>196</v>
      </c>
      <c r="C44" s="401"/>
      <c r="D44" s="401"/>
      <c r="E44" s="401"/>
      <c r="F44" s="401"/>
      <c r="G44" s="401"/>
      <c r="H44" s="402"/>
    </row>
    <row r="45" spans="1:8" ht="42" customHeight="1">
      <c r="A45" s="15" t="s">
        <v>197</v>
      </c>
      <c r="B45" s="400" t="s">
        <v>199</v>
      </c>
      <c r="C45" s="401"/>
      <c r="D45" s="401"/>
      <c r="E45" s="401"/>
      <c r="F45" s="401"/>
      <c r="G45" s="401"/>
      <c r="H45" s="402"/>
    </row>
    <row r="46" spans="1:8" ht="86.1" customHeight="1">
      <c r="A46" s="17" t="s">
        <v>201</v>
      </c>
      <c r="B46" s="411" t="s">
        <v>125</v>
      </c>
      <c r="C46" s="411"/>
      <c r="D46" s="411"/>
      <c r="E46" s="411"/>
      <c r="F46" s="411"/>
      <c r="G46" s="411"/>
      <c r="H46" s="411"/>
    </row>
    <row r="47" spans="1:8" ht="39.75" customHeight="1">
      <c r="A47" s="17" t="s">
        <v>205</v>
      </c>
      <c r="B47" s="419" t="s">
        <v>208</v>
      </c>
      <c r="C47" s="420"/>
      <c r="D47" s="420"/>
      <c r="E47" s="420"/>
      <c r="F47" s="420"/>
      <c r="G47" s="420"/>
      <c r="H47" s="421"/>
    </row>
    <row r="48" spans="1:8" ht="31.5" customHeight="1">
      <c r="A48" s="17" t="s">
        <v>11</v>
      </c>
      <c r="B48" s="411" t="s">
        <v>200</v>
      </c>
      <c r="C48" s="411"/>
      <c r="D48" s="411"/>
      <c r="E48" s="411"/>
      <c r="F48" s="411"/>
      <c r="G48" s="411"/>
      <c r="H48" s="411"/>
    </row>
    <row r="49" spans="1:8" ht="30">
      <c r="A49" s="17" t="s">
        <v>202</v>
      </c>
      <c r="B49" s="411" t="s">
        <v>126</v>
      </c>
      <c r="C49" s="411"/>
      <c r="D49" s="411"/>
      <c r="E49" s="411"/>
      <c r="F49" s="411"/>
      <c r="G49" s="411"/>
      <c r="H49" s="411"/>
    </row>
    <row r="50" spans="1:8" ht="43.5" customHeight="1">
      <c r="A50" s="17" t="s">
        <v>13</v>
      </c>
      <c r="B50" s="411" t="s">
        <v>127</v>
      </c>
      <c r="C50" s="411"/>
      <c r="D50" s="411"/>
      <c r="E50" s="411"/>
      <c r="F50" s="411"/>
      <c r="G50" s="411"/>
      <c r="H50" s="411"/>
    </row>
    <row r="51" spans="1:8" ht="40.5" customHeight="1">
      <c r="A51" s="17" t="s">
        <v>14</v>
      </c>
      <c r="B51" s="411" t="s">
        <v>128</v>
      </c>
      <c r="C51" s="411"/>
      <c r="D51" s="411"/>
      <c r="E51" s="411"/>
      <c r="F51" s="411"/>
      <c r="G51" s="411"/>
      <c r="H51" s="411"/>
    </row>
    <row r="52" spans="1:8" ht="75.75" customHeight="1">
      <c r="A52" s="18" t="s">
        <v>15</v>
      </c>
      <c r="B52" s="407" t="s">
        <v>129</v>
      </c>
      <c r="C52" s="407"/>
      <c r="D52" s="407"/>
      <c r="E52" s="407"/>
      <c r="F52" s="407"/>
      <c r="G52" s="407"/>
      <c r="H52" s="407"/>
    </row>
    <row r="53" spans="1:8" ht="41.25" customHeight="1">
      <c r="A53" s="18" t="s">
        <v>16</v>
      </c>
      <c r="B53" s="407" t="s">
        <v>130</v>
      </c>
      <c r="C53" s="407"/>
      <c r="D53" s="407"/>
      <c r="E53" s="407"/>
      <c r="F53" s="407"/>
      <c r="G53" s="407"/>
      <c r="H53" s="407"/>
    </row>
    <row r="54" spans="1:8" ht="47.4" customHeight="1">
      <c r="A54" s="18" t="s">
        <v>163</v>
      </c>
      <c r="B54" s="407" t="s">
        <v>131</v>
      </c>
      <c r="C54" s="407"/>
      <c r="D54" s="407"/>
      <c r="E54" s="407"/>
      <c r="F54" s="407"/>
      <c r="G54" s="407"/>
      <c r="H54" s="407"/>
    </row>
    <row r="55" spans="1:8" ht="57.6" customHeight="1">
      <c r="A55" s="18" t="s">
        <v>35</v>
      </c>
      <c r="B55" s="407" t="s">
        <v>132</v>
      </c>
      <c r="C55" s="407"/>
      <c r="D55" s="407"/>
      <c r="E55" s="407"/>
      <c r="F55" s="407"/>
      <c r="G55" s="407"/>
      <c r="H55" s="407"/>
    </row>
    <row r="56" spans="1:8" ht="31.5" customHeight="1">
      <c r="A56" s="18" t="s">
        <v>103</v>
      </c>
      <c r="B56" s="407" t="s">
        <v>133</v>
      </c>
      <c r="C56" s="407"/>
      <c r="D56" s="407"/>
      <c r="E56" s="407"/>
      <c r="F56" s="407"/>
      <c r="G56" s="407"/>
      <c r="H56" s="407"/>
    </row>
    <row r="57" spans="1:8" ht="70.5" customHeight="1">
      <c r="A57" s="18" t="s">
        <v>104</v>
      </c>
      <c r="B57" s="407" t="s">
        <v>134</v>
      </c>
      <c r="C57" s="407"/>
      <c r="D57" s="407"/>
      <c r="E57" s="407"/>
      <c r="F57" s="407"/>
      <c r="G57" s="407"/>
      <c r="H57" s="407"/>
    </row>
    <row r="58" spans="1:8" ht="33.75" customHeight="1">
      <c r="A58" s="412"/>
      <c r="B58" s="412"/>
      <c r="C58" s="412"/>
      <c r="D58" s="412"/>
      <c r="E58" s="412"/>
      <c r="F58" s="412"/>
      <c r="G58" s="412"/>
      <c r="H58" s="413"/>
    </row>
    <row r="59" spans="1:8" ht="32.25" customHeight="1">
      <c r="A59" s="403" t="s">
        <v>181</v>
      </c>
      <c r="B59" s="403"/>
      <c r="C59" s="403"/>
      <c r="D59" s="403"/>
      <c r="E59" s="403"/>
      <c r="F59" s="403"/>
      <c r="G59" s="403"/>
      <c r="H59" s="403"/>
    </row>
    <row r="60" spans="1:8" ht="34.5" customHeight="1">
      <c r="A60" s="15" t="s">
        <v>21</v>
      </c>
      <c r="B60" s="409" t="s">
        <v>140</v>
      </c>
      <c r="C60" s="409"/>
      <c r="D60" s="409"/>
      <c r="E60" s="409"/>
      <c r="F60" s="409"/>
      <c r="G60" s="409"/>
      <c r="H60" s="409"/>
    </row>
    <row r="61" spans="1:8" ht="60" customHeight="1">
      <c r="A61" s="15" t="s">
        <v>31</v>
      </c>
      <c r="B61" s="418" t="s">
        <v>141</v>
      </c>
      <c r="C61" s="418"/>
      <c r="D61" s="418"/>
      <c r="E61" s="418"/>
      <c r="F61" s="418"/>
      <c r="G61" s="418"/>
      <c r="H61" s="418"/>
    </row>
    <row r="62" spans="1:8" ht="41.25" customHeight="1">
      <c r="A62" s="15" t="s">
        <v>203</v>
      </c>
      <c r="B62" s="415" t="s">
        <v>204</v>
      </c>
      <c r="C62" s="416"/>
      <c r="D62" s="416"/>
      <c r="E62" s="416"/>
      <c r="F62" s="416"/>
      <c r="G62" s="416"/>
      <c r="H62" s="417"/>
    </row>
    <row r="63" spans="1:8" ht="42" customHeight="1">
      <c r="A63" s="15" t="s">
        <v>22</v>
      </c>
      <c r="B63" s="405" t="s">
        <v>142</v>
      </c>
      <c r="C63" s="405"/>
      <c r="D63" s="405"/>
      <c r="E63" s="405"/>
      <c r="F63" s="405"/>
      <c r="G63" s="405"/>
      <c r="H63" s="405"/>
    </row>
    <row r="64" spans="1:8" ht="31.5" customHeight="1">
      <c r="A64" s="15" t="s">
        <v>23</v>
      </c>
      <c r="B64" s="409" t="s">
        <v>143</v>
      </c>
      <c r="C64" s="409"/>
      <c r="D64" s="409"/>
      <c r="E64" s="409"/>
      <c r="F64" s="409"/>
      <c r="G64" s="409"/>
      <c r="H64" s="409"/>
    </row>
    <row r="65" spans="1:8" ht="45.75" customHeight="1">
      <c r="A65" s="15" t="s">
        <v>24</v>
      </c>
      <c r="B65" s="409" t="s">
        <v>144</v>
      </c>
      <c r="C65" s="409"/>
      <c r="D65" s="409"/>
      <c r="E65" s="409"/>
      <c r="F65" s="409"/>
      <c r="G65" s="409"/>
      <c r="H65" s="409"/>
    </row>
    <row r="66" spans="1:8" ht="30.75" customHeight="1">
      <c r="A66" s="414"/>
      <c r="B66" s="414"/>
      <c r="C66" s="414"/>
      <c r="D66" s="414"/>
      <c r="E66" s="414"/>
      <c r="F66" s="414"/>
      <c r="G66" s="414"/>
      <c r="H66" s="414"/>
    </row>
    <row r="67" spans="1:8" ht="34.5" customHeight="1">
      <c r="A67" s="403" t="s">
        <v>180</v>
      </c>
      <c r="B67" s="403"/>
      <c r="C67" s="403"/>
      <c r="D67" s="403"/>
      <c r="E67" s="403"/>
      <c r="F67" s="403"/>
      <c r="G67" s="403"/>
      <c r="H67" s="403"/>
    </row>
    <row r="68" spans="1:8" ht="39.75" customHeight="1">
      <c r="A68" s="18" t="s">
        <v>18</v>
      </c>
      <c r="B68" s="409" t="s">
        <v>135</v>
      </c>
      <c r="C68" s="409"/>
      <c r="D68" s="409"/>
      <c r="E68" s="409"/>
      <c r="F68" s="409"/>
      <c r="G68" s="409"/>
      <c r="H68" s="409"/>
    </row>
    <row r="69" spans="1:8" ht="39.75" customHeight="1">
      <c r="A69" s="18" t="s">
        <v>12</v>
      </c>
      <c r="B69" s="409" t="s">
        <v>136</v>
      </c>
      <c r="C69" s="409"/>
      <c r="D69" s="409"/>
      <c r="E69" s="409"/>
      <c r="F69" s="409"/>
      <c r="G69" s="409"/>
      <c r="H69" s="409"/>
    </row>
    <row r="70" spans="1:8" ht="42" customHeight="1">
      <c r="A70" s="18" t="s">
        <v>17</v>
      </c>
      <c r="B70" s="407" t="s">
        <v>137</v>
      </c>
      <c r="C70" s="407"/>
      <c r="D70" s="407"/>
      <c r="E70" s="407"/>
      <c r="F70" s="407"/>
      <c r="G70" s="407"/>
      <c r="H70" s="407"/>
    </row>
    <row r="71" spans="1:8" ht="33.75" customHeight="1">
      <c r="A71" s="18" t="s">
        <v>19</v>
      </c>
      <c r="B71" s="409" t="s">
        <v>138</v>
      </c>
      <c r="C71" s="409"/>
      <c r="D71" s="409"/>
      <c r="E71" s="409"/>
      <c r="F71" s="409"/>
      <c r="G71" s="409"/>
      <c r="H71" s="409"/>
    </row>
    <row r="72" spans="1:8" ht="33" customHeight="1">
      <c r="A72" s="18" t="s">
        <v>20</v>
      </c>
      <c r="B72" s="409" t="s">
        <v>139</v>
      </c>
      <c r="C72" s="409"/>
      <c r="D72" s="409"/>
      <c r="E72" s="409"/>
      <c r="F72" s="409"/>
      <c r="G72" s="409"/>
      <c r="H72" s="409"/>
    </row>
    <row r="73" spans="1:8" ht="33.75" customHeight="1">
      <c r="A73" s="410"/>
      <c r="B73" s="410"/>
      <c r="C73" s="410"/>
      <c r="D73" s="410"/>
      <c r="E73" s="410"/>
      <c r="F73" s="410"/>
      <c r="G73" s="410"/>
      <c r="H73" s="410"/>
    </row>
    <row r="74" spans="1:8" ht="54.75" customHeight="1"/>
    <row r="76" spans="1:8" ht="134.4"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4"/>
  <sheetViews>
    <sheetView topLeftCell="L7" zoomScale="50" zoomScaleNormal="50" workbookViewId="0">
      <pane ySplit="1" topLeftCell="A38" activePane="bottomLeft" state="frozen"/>
      <selection activeCell="S7" sqref="S7"/>
      <selection pane="bottomLeft" activeCell="X47" sqref="X47"/>
    </sheetView>
  </sheetViews>
  <sheetFormatPr baseColWidth="10" defaultColWidth="11.296875" defaultRowHeight="17.399999999999999"/>
  <cols>
    <col min="1" max="2" width="26.296875" style="1" customWidth="1"/>
    <col min="3" max="3" width="22.296875" style="1" customWidth="1"/>
    <col min="4" max="4" width="25.69921875" style="1" customWidth="1"/>
    <col min="5" max="5" width="26.59765625" style="1" customWidth="1"/>
    <col min="6" max="6" width="29.3984375" style="1" customWidth="1"/>
    <col min="7" max="7" width="23.69921875" style="1" customWidth="1"/>
    <col min="8" max="8" width="39" style="1" customWidth="1"/>
    <col min="9" max="9" width="16" style="1" customWidth="1"/>
    <col min="10" max="10" width="29" style="1" customWidth="1"/>
    <col min="11" max="11" width="34.59765625" style="4" customWidth="1"/>
    <col min="12" max="12" width="28.59765625" style="4" customWidth="1"/>
    <col min="13" max="13" width="11.09765625" style="4" customWidth="1"/>
    <col min="14" max="14" width="11" style="4" customWidth="1"/>
    <col min="15" max="15" width="34" style="4" customWidth="1"/>
    <col min="16" max="16" width="23.8984375" style="5" customWidth="1"/>
    <col min="17" max="17" width="22.69921875" style="6" customWidth="1"/>
    <col min="18" max="21" width="21.8984375" style="1" customWidth="1"/>
    <col min="22" max="22" width="25.19921875" style="1" customWidth="1"/>
    <col min="23" max="23" width="27.3984375" style="1" customWidth="1"/>
    <col min="24" max="24" width="44.69921875" style="1" customWidth="1"/>
    <col min="25" max="25" width="38.8984375" style="1" customWidth="1"/>
    <col min="26" max="26" width="35.59765625" style="1" customWidth="1"/>
    <col min="27" max="27" width="146.3984375" style="1" customWidth="1"/>
    <col min="28" max="28" width="19.59765625" style="1" customWidth="1"/>
    <col min="29" max="29" width="28.8984375" style="1" customWidth="1"/>
    <col min="30" max="30" width="39.09765625" style="1" customWidth="1"/>
    <col min="31" max="31" width="31" style="1" customWidth="1"/>
    <col min="32" max="32" width="45.3984375" style="1" customWidth="1"/>
    <col min="33" max="33" width="32.69921875" style="1" customWidth="1"/>
    <col min="34" max="16384" width="11.296875" style="1"/>
  </cols>
  <sheetData>
    <row r="1" spans="1:48" ht="21" customHeight="1">
      <c r="A1" s="452"/>
      <c r="B1" s="452"/>
      <c r="C1" s="453" t="s">
        <v>0</v>
      </c>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5"/>
    </row>
    <row r="2" spans="1:48" ht="21" customHeight="1">
      <c r="A2" s="452"/>
      <c r="B2" s="452"/>
      <c r="C2" s="445" t="s">
        <v>1</v>
      </c>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row>
    <row r="3" spans="1:48" ht="21" customHeight="1">
      <c r="A3" s="452"/>
      <c r="B3" s="452"/>
      <c r="C3" s="445" t="s">
        <v>3</v>
      </c>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row>
    <row r="4" spans="1:48" ht="21" customHeight="1">
      <c r="A4" s="452"/>
      <c r="B4" s="452"/>
      <c r="C4" s="445" t="s">
        <v>157</v>
      </c>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row>
    <row r="5" spans="1:48" ht="26.25" customHeight="1">
      <c r="A5" s="456" t="s">
        <v>169</v>
      </c>
      <c r="B5" s="456"/>
      <c r="C5" s="446"/>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row>
    <row r="6" spans="1:48" ht="39" customHeight="1">
      <c r="A6" s="449" t="s">
        <v>159</v>
      </c>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1"/>
    </row>
    <row r="7" spans="1:48" s="3" customFormat="1" ht="102.75" customHeight="1">
      <c r="A7" s="431" t="s">
        <v>92</v>
      </c>
      <c r="B7" s="431" t="s">
        <v>164</v>
      </c>
      <c r="C7" s="431" t="s">
        <v>155</v>
      </c>
      <c r="D7" s="431" t="s">
        <v>27</v>
      </c>
      <c r="E7" s="431" t="s">
        <v>101</v>
      </c>
      <c r="F7" s="431" t="s">
        <v>6</v>
      </c>
      <c r="G7" s="431" t="s">
        <v>190</v>
      </c>
      <c r="H7" s="431" t="s">
        <v>33</v>
      </c>
      <c r="I7" s="431" t="s">
        <v>7</v>
      </c>
      <c r="J7" s="443" t="s">
        <v>154</v>
      </c>
      <c r="K7" s="431" t="s">
        <v>97</v>
      </c>
      <c r="L7" s="431" t="s">
        <v>96</v>
      </c>
      <c r="M7" s="469" t="s">
        <v>176</v>
      </c>
      <c r="N7" s="470"/>
      <c r="O7" s="431" t="s">
        <v>8</v>
      </c>
      <c r="P7" s="431" t="s">
        <v>29</v>
      </c>
      <c r="Q7" s="431" t="s">
        <v>30</v>
      </c>
      <c r="R7" s="431" t="s">
        <v>161</v>
      </c>
      <c r="S7" s="431" t="s">
        <v>770</v>
      </c>
      <c r="T7" s="459" t="s">
        <v>762</v>
      </c>
      <c r="U7" s="461" t="s">
        <v>750</v>
      </c>
      <c r="V7" s="467" t="s">
        <v>749</v>
      </c>
      <c r="W7" s="461" t="s">
        <v>795</v>
      </c>
      <c r="X7" s="461" t="s">
        <v>796</v>
      </c>
      <c r="Y7" s="463" t="s">
        <v>797</v>
      </c>
      <c r="Z7" s="463" t="s">
        <v>818</v>
      </c>
      <c r="AA7" s="465" t="s">
        <v>763</v>
      </c>
      <c r="AB7" s="431" t="s">
        <v>162</v>
      </c>
      <c r="AC7" s="431" t="s">
        <v>160</v>
      </c>
      <c r="AD7" s="479" t="s">
        <v>751</v>
      </c>
      <c r="AE7" s="479" t="s">
        <v>785</v>
      </c>
      <c r="AF7" s="471" t="s">
        <v>764</v>
      </c>
      <c r="AG7" s="471" t="s">
        <v>765</v>
      </c>
    </row>
    <row r="8" spans="1:48" s="3" customFormat="1" ht="19.2" customHeight="1">
      <c r="A8" s="432"/>
      <c r="B8" s="432"/>
      <c r="C8" s="432"/>
      <c r="D8" s="432"/>
      <c r="E8" s="432"/>
      <c r="F8" s="432"/>
      <c r="G8" s="432"/>
      <c r="H8" s="432"/>
      <c r="I8" s="432"/>
      <c r="J8" s="444"/>
      <c r="K8" s="432"/>
      <c r="L8" s="432"/>
      <c r="M8" s="148" t="s">
        <v>276</v>
      </c>
      <c r="N8" s="2" t="s">
        <v>277</v>
      </c>
      <c r="O8" s="432"/>
      <c r="P8" s="432"/>
      <c r="Q8" s="432"/>
      <c r="R8" s="432"/>
      <c r="S8" s="432"/>
      <c r="T8" s="460"/>
      <c r="U8" s="462"/>
      <c r="V8" s="468"/>
      <c r="W8" s="462"/>
      <c r="X8" s="462"/>
      <c r="Y8" s="464"/>
      <c r="Z8" s="464"/>
      <c r="AA8" s="466"/>
      <c r="AB8" s="432"/>
      <c r="AC8" s="432"/>
      <c r="AD8" s="479"/>
      <c r="AE8" s="479"/>
      <c r="AF8" s="471"/>
      <c r="AG8" s="471"/>
    </row>
    <row r="9" spans="1:48" s="3" customFormat="1" ht="88.95" customHeight="1">
      <c r="A9" s="223" t="s">
        <v>226</v>
      </c>
      <c r="B9" s="211" t="s">
        <v>378</v>
      </c>
      <c r="C9" s="223" t="s">
        <v>216</v>
      </c>
      <c r="D9" s="223" t="s">
        <v>217</v>
      </c>
      <c r="E9" s="40" t="s">
        <v>279</v>
      </c>
      <c r="F9" s="211" t="s">
        <v>218</v>
      </c>
      <c r="G9" s="213" t="s">
        <v>379</v>
      </c>
      <c r="H9" s="40" t="s">
        <v>256</v>
      </c>
      <c r="I9" s="222" t="s">
        <v>252</v>
      </c>
      <c r="J9" s="40" t="s">
        <v>636</v>
      </c>
      <c r="K9" s="39" t="s">
        <v>227</v>
      </c>
      <c r="L9" s="273">
        <v>0.25</v>
      </c>
      <c r="M9" s="222" t="s">
        <v>278</v>
      </c>
      <c r="N9" s="222"/>
      <c r="O9" s="40" t="s">
        <v>499</v>
      </c>
      <c r="P9" s="147">
        <v>12</v>
      </c>
      <c r="Q9" s="40">
        <v>3</v>
      </c>
      <c r="R9" s="43">
        <v>4</v>
      </c>
      <c r="S9" s="49">
        <v>0</v>
      </c>
      <c r="T9" s="278">
        <v>0</v>
      </c>
      <c r="U9" s="278">
        <v>0</v>
      </c>
      <c r="V9" s="269">
        <f>(S9+T9)</f>
        <v>0</v>
      </c>
      <c r="W9" s="270">
        <f>(U9/R9)*L9</f>
        <v>0</v>
      </c>
      <c r="X9" s="271">
        <f>V9/P9*L9</f>
        <v>0</v>
      </c>
      <c r="Y9" s="270">
        <f>+U9/R9</f>
        <v>0</v>
      </c>
      <c r="Z9" s="271">
        <f>+V9/P9</f>
        <v>0</v>
      </c>
      <c r="AA9" s="226" t="s">
        <v>771</v>
      </c>
      <c r="AB9" s="40">
        <v>3</v>
      </c>
      <c r="AC9" s="40">
        <v>3</v>
      </c>
      <c r="AD9" s="472">
        <v>16069279515</v>
      </c>
      <c r="AE9" s="472">
        <v>33466088720.580002</v>
      </c>
      <c r="AF9" s="472">
        <v>11452568124.76</v>
      </c>
      <c r="AG9" s="475">
        <f>AF9/AE9</f>
        <v>0.34221412069935836</v>
      </c>
    </row>
    <row r="10" spans="1:48" s="3" customFormat="1" ht="262.2">
      <c r="A10" s="224"/>
      <c r="B10" s="255"/>
      <c r="C10" s="224"/>
      <c r="D10" s="224"/>
      <c r="E10" s="40" t="s">
        <v>279</v>
      </c>
      <c r="F10" s="211" t="s">
        <v>218</v>
      </c>
      <c r="G10" s="213" t="s">
        <v>379</v>
      </c>
      <c r="H10" s="40" t="s">
        <v>257</v>
      </c>
      <c r="I10" s="222" t="s">
        <v>252</v>
      </c>
      <c r="J10" s="147" t="s">
        <v>637</v>
      </c>
      <c r="K10" s="40" t="s">
        <v>228</v>
      </c>
      <c r="L10" s="273">
        <v>0.25</v>
      </c>
      <c r="M10" s="222" t="s">
        <v>278</v>
      </c>
      <c r="N10" s="38"/>
      <c r="O10" s="40" t="s">
        <v>500</v>
      </c>
      <c r="P10" s="147">
        <v>1</v>
      </c>
      <c r="Q10" s="147">
        <v>0.5</v>
      </c>
      <c r="R10" s="43">
        <v>0.73</v>
      </c>
      <c r="S10" s="49">
        <v>0.27</v>
      </c>
      <c r="T10" s="278">
        <v>0.35</v>
      </c>
      <c r="U10" s="278">
        <v>0.35</v>
      </c>
      <c r="V10" s="269">
        <f>(S10+U10)</f>
        <v>0.62</v>
      </c>
      <c r="W10" s="272">
        <f>(U10/R10)*L10</f>
        <v>0.11986301369863013</v>
      </c>
      <c r="X10" s="271">
        <f>V10/P10*L10</f>
        <v>0.155</v>
      </c>
      <c r="Y10" s="270">
        <f>+U10/R10</f>
        <v>0.47945205479452052</v>
      </c>
      <c r="Z10" s="271">
        <f>+V10/P10</f>
        <v>0.62</v>
      </c>
      <c r="AA10" s="226" t="s">
        <v>772</v>
      </c>
      <c r="AB10" s="147">
        <v>0</v>
      </c>
      <c r="AC10" s="147">
        <v>0</v>
      </c>
      <c r="AD10" s="473"/>
      <c r="AE10" s="473"/>
      <c r="AF10" s="473"/>
      <c r="AG10" s="476"/>
    </row>
    <row r="11" spans="1:48" s="3" customFormat="1" ht="139.19999999999999">
      <c r="A11" s="224"/>
      <c r="B11" s="255"/>
      <c r="C11" s="224"/>
      <c r="D11" s="224"/>
      <c r="E11" s="40" t="s">
        <v>279</v>
      </c>
      <c r="F11" s="211" t="s">
        <v>218</v>
      </c>
      <c r="G11" s="213" t="s">
        <v>379</v>
      </c>
      <c r="H11" s="40" t="s">
        <v>258</v>
      </c>
      <c r="I11" s="222" t="s">
        <v>252</v>
      </c>
      <c r="J11" s="147" t="s">
        <v>638</v>
      </c>
      <c r="K11" s="40" t="s">
        <v>229</v>
      </c>
      <c r="L11" s="273">
        <v>0.25</v>
      </c>
      <c r="M11" s="222" t="s">
        <v>278</v>
      </c>
      <c r="N11" s="222"/>
      <c r="O11" s="40" t="s">
        <v>501</v>
      </c>
      <c r="P11" s="147">
        <v>16</v>
      </c>
      <c r="Q11" s="40">
        <v>4</v>
      </c>
      <c r="R11" s="43">
        <v>4</v>
      </c>
      <c r="S11" s="49">
        <v>2</v>
      </c>
      <c r="T11" s="278">
        <v>1</v>
      </c>
      <c r="U11" s="278">
        <v>1</v>
      </c>
      <c r="V11" s="269">
        <f>(S11+U11)</f>
        <v>3</v>
      </c>
      <c r="W11" s="272">
        <f t="shared" ref="W11:W40" si="0">(U11/R11)*L11</f>
        <v>6.25E-2</v>
      </c>
      <c r="X11" s="271">
        <f>V11/P11*L11</f>
        <v>4.6875E-2</v>
      </c>
      <c r="Y11" s="270">
        <f>+U11/R11</f>
        <v>0.25</v>
      </c>
      <c r="Z11" s="271">
        <f>+V11/P11</f>
        <v>0.1875</v>
      </c>
      <c r="AA11" s="233" t="s">
        <v>773</v>
      </c>
      <c r="AB11" s="40">
        <v>4</v>
      </c>
      <c r="AC11" s="40">
        <v>4</v>
      </c>
      <c r="AD11" s="473"/>
      <c r="AE11" s="473"/>
      <c r="AF11" s="473"/>
      <c r="AG11" s="477"/>
    </row>
    <row r="12" spans="1:48" s="3" customFormat="1" ht="102" customHeight="1">
      <c r="A12" s="262"/>
      <c r="B12" s="480"/>
      <c r="C12" s="481"/>
      <c r="D12" s="484"/>
      <c r="E12" s="263" t="s">
        <v>280</v>
      </c>
      <c r="F12" s="211" t="s">
        <v>218</v>
      </c>
      <c r="G12" s="213" t="s">
        <v>379</v>
      </c>
      <c r="H12" s="40" t="s">
        <v>259</v>
      </c>
      <c r="I12" s="222" t="s">
        <v>252</v>
      </c>
      <c r="J12" s="147" t="s">
        <v>646</v>
      </c>
      <c r="K12" s="147" t="s">
        <v>230</v>
      </c>
      <c r="L12" s="273">
        <v>0.25</v>
      </c>
      <c r="M12" s="222" t="s">
        <v>278</v>
      </c>
      <c r="N12" s="222"/>
      <c r="O12" s="40" t="s">
        <v>502</v>
      </c>
      <c r="P12" s="147">
        <v>300</v>
      </c>
      <c r="Q12" s="40">
        <v>8</v>
      </c>
      <c r="R12" s="43">
        <v>300</v>
      </c>
      <c r="S12" s="49">
        <v>368</v>
      </c>
      <c r="T12" s="278">
        <v>83</v>
      </c>
      <c r="U12" s="278">
        <v>83</v>
      </c>
      <c r="V12" s="269">
        <f>(S12+U12)</f>
        <v>451</v>
      </c>
      <c r="W12" s="272">
        <f t="shared" si="0"/>
        <v>6.9166666666666668E-2</v>
      </c>
      <c r="X12" s="271">
        <f>V12/P12*L12</f>
        <v>0.37583333333333335</v>
      </c>
      <c r="Y12" s="270">
        <f>+U12/R12</f>
        <v>0.27666666666666667</v>
      </c>
      <c r="Z12" s="271">
        <v>1</v>
      </c>
      <c r="AA12" s="233" t="s">
        <v>774</v>
      </c>
      <c r="AB12" s="40">
        <v>8</v>
      </c>
      <c r="AC12" s="40">
        <v>8</v>
      </c>
      <c r="AD12" s="474"/>
      <c r="AE12" s="474"/>
      <c r="AF12" s="474"/>
      <c r="AG12" s="478"/>
    </row>
    <row r="13" spans="1:48" s="247" customFormat="1" ht="102" customHeight="1">
      <c r="A13" s="262"/>
      <c r="B13" s="480"/>
      <c r="C13" s="482"/>
      <c r="D13" s="484"/>
      <c r="E13" s="436" t="s">
        <v>752</v>
      </c>
      <c r="F13" s="436"/>
      <c r="G13" s="436"/>
      <c r="H13" s="436"/>
      <c r="I13" s="436"/>
      <c r="J13" s="436"/>
      <c r="K13" s="436"/>
      <c r="L13" s="436"/>
      <c r="M13" s="436"/>
      <c r="N13" s="436"/>
      <c r="O13" s="436"/>
      <c r="P13" s="436"/>
      <c r="Q13" s="436"/>
      <c r="R13" s="436"/>
      <c r="S13" s="436"/>
      <c r="T13" s="437"/>
      <c r="U13" s="246"/>
      <c r="V13" s="275"/>
      <c r="W13" s="295">
        <f>SUM(W9:W12)</f>
        <v>0.25152968036529677</v>
      </c>
      <c r="X13" s="295">
        <f>SUM(X9:X12)</f>
        <v>0.57770833333333338</v>
      </c>
      <c r="Y13" s="295">
        <f>AVERAGE(Y9:Y12)</f>
        <v>0.25152968036529677</v>
      </c>
      <c r="Z13" s="295">
        <f>AVERAGE(Z9:Z12)</f>
        <v>0.45187500000000003</v>
      </c>
      <c r="AA13" s="266"/>
      <c r="AB13" s="232"/>
      <c r="AC13" s="232"/>
      <c r="AD13" s="237"/>
      <c r="AE13" s="237"/>
      <c r="AF13" s="237"/>
      <c r="AG13" s="238"/>
    </row>
    <row r="14" spans="1:48" s="3" customFormat="1" ht="108" customHeight="1">
      <c r="A14" s="262"/>
      <c r="B14" s="480"/>
      <c r="C14" s="482"/>
      <c r="D14" s="484"/>
      <c r="E14" s="263" t="s">
        <v>281</v>
      </c>
      <c r="F14" s="211" t="s">
        <v>219</v>
      </c>
      <c r="G14" s="213" t="s">
        <v>381</v>
      </c>
      <c r="H14" s="40" t="s">
        <v>260</v>
      </c>
      <c r="I14" s="222" t="s">
        <v>252</v>
      </c>
      <c r="J14" s="214" t="s">
        <v>647</v>
      </c>
      <c r="K14" s="147" t="s">
        <v>231</v>
      </c>
      <c r="L14" s="273">
        <v>0.5</v>
      </c>
      <c r="M14" s="222"/>
      <c r="N14" s="222" t="s">
        <v>278</v>
      </c>
      <c r="O14" s="40" t="s">
        <v>503</v>
      </c>
      <c r="P14" s="147">
        <v>1132</v>
      </c>
      <c r="Q14" s="40">
        <v>385</v>
      </c>
      <c r="R14" s="43">
        <v>367</v>
      </c>
      <c r="S14" s="49">
        <v>17</v>
      </c>
      <c r="T14" s="286">
        <f>8+200</f>
        <v>208</v>
      </c>
      <c r="U14" s="286">
        <f>T14</f>
        <v>208</v>
      </c>
      <c r="V14" s="147">
        <f>(S14+U14)</f>
        <v>225</v>
      </c>
      <c r="W14" s="272">
        <f t="shared" si="0"/>
        <v>0.28337874659400547</v>
      </c>
      <c r="X14" s="271">
        <f>V14/P14*L14</f>
        <v>9.9381625441696111E-2</v>
      </c>
      <c r="Y14" s="270">
        <f>+U14/R14</f>
        <v>0.56675749318801094</v>
      </c>
      <c r="Z14" s="271">
        <f>+V14/P14</f>
        <v>0.19876325088339222</v>
      </c>
      <c r="AA14" s="226" t="s">
        <v>861</v>
      </c>
      <c r="AB14" s="40">
        <v>360</v>
      </c>
      <c r="AC14" s="40">
        <v>360</v>
      </c>
      <c r="AD14" s="492">
        <v>2749532737</v>
      </c>
      <c r="AE14" s="494">
        <v>2760697332.29</v>
      </c>
      <c r="AF14" s="492">
        <v>1185418000</v>
      </c>
      <c r="AG14" s="457">
        <f>AF14/AE14</f>
        <v>0.429390786934508</v>
      </c>
    </row>
    <row r="15" spans="1:48" s="3" customFormat="1" ht="81" customHeight="1">
      <c r="A15" s="262"/>
      <c r="B15" s="480"/>
      <c r="C15" s="482"/>
      <c r="D15" s="484"/>
      <c r="E15" s="264" t="s">
        <v>281</v>
      </c>
      <c r="F15" s="211" t="s">
        <v>219</v>
      </c>
      <c r="G15" s="261" t="s">
        <v>381</v>
      </c>
      <c r="H15" s="227" t="s">
        <v>261</v>
      </c>
      <c r="I15" s="223" t="s">
        <v>252</v>
      </c>
      <c r="J15" s="211" t="s">
        <v>648</v>
      </c>
      <c r="K15" s="211" t="s">
        <v>232</v>
      </c>
      <c r="L15" s="274">
        <v>0.5</v>
      </c>
      <c r="M15" s="223"/>
      <c r="N15" s="223" t="s">
        <v>278</v>
      </c>
      <c r="O15" s="227" t="s">
        <v>504</v>
      </c>
      <c r="P15" s="211">
        <v>320</v>
      </c>
      <c r="Q15" s="227">
        <v>100</v>
      </c>
      <c r="R15" s="230">
        <v>100</v>
      </c>
      <c r="S15" s="281">
        <v>19</v>
      </c>
      <c r="T15" s="287">
        <v>27</v>
      </c>
      <c r="U15" s="287">
        <f>T15</f>
        <v>27</v>
      </c>
      <c r="V15" s="147">
        <f>(S15+U15)</f>
        <v>46</v>
      </c>
      <c r="W15" s="272">
        <f t="shared" si="0"/>
        <v>0.13500000000000001</v>
      </c>
      <c r="X15" s="271">
        <f>V15/P15*L15</f>
        <v>7.1874999999999994E-2</v>
      </c>
      <c r="Y15" s="270">
        <f>+U15/R15</f>
        <v>0.27</v>
      </c>
      <c r="Z15" s="271">
        <f>+V15/P15</f>
        <v>0.14374999999999999</v>
      </c>
      <c r="AA15" s="226" t="s">
        <v>859</v>
      </c>
      <c r="AB15" s="40">
        <v>105</v>
      </c>
      <c r="AC15" s="40">
        <v>105</v>
      </c>
      <c r="AD15" s="493"/>
      <c r="AE15" s="494"/>
      <c r="AF15" s="493"/>
      <c r="AG15" s="458"/>
    </row>
    <row r="16" spans="1:48" s="258" customFormat="1" ht="81" customHeight="1">
      <c r="A16" s="259" t="s">
        <v>753</v>
      </c>
      <c r="B16" s="480"/>
      <c r="C16" s="482"/>
      <c r="D16" s="484"/>
      <c r="E16" s="436" t="s">
        <v>753</v>
      </c>
      <c r="F16" s="436"/>
      <c r="G16" s="436"/>
      <c r="H16" s="436"/>
      <c r="I16" s="436"/>
      <c r="J16" s="436"/>
      <c r="K16" s="436"/>
      <c r="L16" s="436"/>
      <c r="M16" s="436"/>
      <c r="N16" s="436"/>
      <c r="O16" s="436"/>
      <c r="P16" s="436"/>
      <c r="Q16" s="436"/>
      <c r="R16" s="436"/>
      <c r="S16" s="436"/>
      <c r="T16" s="437"/>
      <c r="U16" s="250"/>
      <c r="V16" s="250"/>
      <c r="W16" s="282">
        <f>SUM(W14:W15)</f>
        <v>0.41837874659400548</v>
      </c>
      <c r="X16" s="282">
        <f>SUM(X14:X15)</f>
        <v>0.17125662544169612</v>
      </c>
      <c r="Y16" s="282">
        <f>AVERAGE(Y14:Y15)</f>
        <v>0.41837874659400548</v>
      </c>
      <c r="Z16" s="282">
        <f>AVERAGE(Z14:Z15)</f>
        <v>0.17125662544169612</v>
      </c>
      <c r="AA16" s="265"/>
      <c r="AB16" s="250"/>
      <c r="AC16" s="250"/>
      <c r="AD16" s="242"/>
      <c r="AE16" s="250"/>
      <c r="AF16" s="242"/>
      <c r="AG16" s="243"/>
      <c r="AH16" s="260"/>
      <c r="AI16" s="260"/>
      <c r="AJ16" s="260"/>
      <c r="AK16" s="260"/>
      <c r="AL16" s="260"/>
      <c r="AM16" s="260"/>
      <c r="AN16" s="260"/>
      <c r="AO16" s="260"/>
      <c r="AP16" s="260"/>
      <c r="AQ16" s="260"/>
      <c r="AR16" s="260"/>
      <c r="AS16" s="260"/>
      <c r="AT16" s="260"/>
      <c r="AU16" s="260"/>
      <c r="AV16" s="260"/>
    </row>
    <row r="17" spans="1:33" s="3" customFormat="1" ht="290.39999999999998" customHeight="1">
      <c r="A17" s="262"/>
      <c r="B17" s="480"/>
      <c r="C17" s="482"/>
      <c r="D17" s="484"/>
      <c r="E17" s="263" t="s">
        <v>282</v>
      </c>
      <c r="F17" s="147" t="s">
        <v>220</v>
      </c>
      <c r="G17" s="213" t="s">
        <v>382</v>
      </c>
      <c r="H17" s="40" t="s">
        <v>262</v>
      </c>
      <c r="I17" s="222" t="s">
        <v>252</v>
      </c>
      <c r="J17" s="214" t="s">
        <v>639</v>
      </c>
      <c r="K17" s="147" t="s">
        <v>233</v>
      </c>
      <c r="L17" s="273">
        <v>0.7</v>
      </c>
      <c r="M17" s="222" t="s">
        <v>278</v>
      </c>
      <c r="N17" s="222"/>
      <c r="O17" s="40" t="s">
        <v>505</v>
      </c>
      <c r="P17" s="147">
        <v>21500</v>
      </c>
      <c r="Q17" s="40">
        <v>5400</v>
      </c>
      <c r="R17" s="43">
        <v>5400</v>
      </c>
      <c r="S17" s="49">
        <v>7187</v>
      </c>
      <c r="T17" s="286">
        <v>300</v>
      </c>
      <c r="U17" s="286">
        <f>T17</f>
        <v>300</v>
      </c>
      <c r="V17" s="147">
        <f>(S17+U17)</f>
        <v>7487</v>
      </c>
      <c r="W17" s="272">
        <f t="shared" si="0"/>
        <v>3.8888888888888883E-2</v>
      </c>
      <c r="X17" s="271">
        <f>V17/P17*L17</f>
        <v>0.24376279069767443</v>
      </c>
      <c r="Y17" s="270">
        <f>+U17/R17</f>
        <v>5.5555555555555552E-2</v>
      </c>
      <c r="Z17" s="271">
        <f>+V17/P17</f>
        <v>0.34823255813953491</v>
      </c>
      <c r="AA17" s="226" t="s">
        <v>789</v>
      </c>
      <c r="AB17" s="40">
        <v>5500</v>
      </c>
      <c r="AC17" s="40">
        <v>5500</v>
      </c>
      <c r="AD17" s="472">
        <v>844891147</v>
      </c>
      <c r="AE17" s="472">
        <v>899558349</v>
      </c>
      <c r="AF17" s="472">
        <v>132500000</v>
      </c>
      <c r="AG17" s="457">
        <f>AF17/AE17</f>
        <v>0.14729450307175126</v>
      </c>
    </row>
    <row r="18" spans="1:33" s="3" customFormat="1" ht="153.6" customHeight="1">
      <c r="A18" s="262"/>
      <c r="B18" s="480"/>
      <c r="C18" s="482"/>
      <c r="D18" s="484"/>
      <c r="E18" s="263" t="s">
        <v>282</v>
      </c>
      <c r="F18" s="147" t="s">
        <v>220</v>
      </c>
      <c r="G18" s="213" t="s">
        <v>382</v>
      </c>
      <c r="H18" s="40" t="s">
        <v>263</v>
      </c>
      <c r="I18" s="222" t="s">
        <v>252</v>
      </c>
      <c r="J18" s="147" t="s">
        <v>649</v>
      </c>
      <c r="K18" s="147" t="s">
        <v>234</v>
      </c>
      <c r="L18" s="273">
        <v>0.3</v>
      </c>
      <c r="M18" s="222" t="s">
        <v>278</v>
      </c>
      <c r="N18" s="222"/>
      <c r="O18" s="40" t="s">
        <v>506</v>
      </c>
      <c r="P18" s="147">
        <v>12</v>
      </c>
      <c r="Q18" s="40">
        <v>3</v>
      </c>
      <c r="R18" s="43">
        <v>3</v>
      </c>
      <c r="S18" s="49">
        <v>4</v>
      </c>
      <c r="T18" s="286">
        <v>0.5</v>
      </c>
      <c r="U18" s="286">
        <f>T18</f>
        <v>0.5</v>
      </c>
      <c r="V18" s="147">
        <f>(S18+U18)</f>
        <v>4.5</v>
      </c>
      <c r="W18" s="272">
        <f>(U18/R18)*L18</f>
        <v>4.9999999999999996E-2</v>
      </c>
      <c r="X18" s="271">
        <f>V18/P18*L18</f>
        <v>0.11249999999999999</v>
      </c>
      <c r="Y18" s="270">
        <f>+U18/R18</f>
        <v>0.16666666666666666</v>
      </c>
      <c r="Z18" s="271">
        <f>+V18/P18</f>
        <v>0.375</v>
      </c>
      <c r="AA18" s="226" t="s">
        <v>823</v>
      </c>
      <c r="AB18" s="40">
        <v>3</v>
      </c>
      <c r="AC18" s="40">
        <v>3</v>
      </c>
      <c r="AD18" s="474"/>
      <c r="AE18" s="474"/>
      <c r="AF18" s="474"/>
      <c r="AG18" s="458"/>
    </row>
    <row r="19" spans="1:33" s="247" customFormat="1" ht="45.75" customHeight="1">
      <c r="A19" s="244" t="s">
        <v>754</v>
      </c>
      <c r="B19" s="245"/>
      <c r="C19" s="483"/>
      <c r="D19" s="484"/>
      <c r="E19" s="435" t="s">
        <v>754</v>
      </c>
      <c r="F19" s="436"/>
      <c r="G19" s="436"/>
      <c r="H19" s="436"/>
      <c r="I19" s="436"/>
      <c r="J19" s="436"/>
      <c r="K19" s="436"/>
      <c r="L19" s="436"/>
      <c r="M19" s="436"/>
      <c r="N19" s="436"/>
      <c r="O19" s="436"/>
      <c r="P19" s="436"/>
      <c r="Q19" s="436"/>
      <c r="R19" s="436"/>
      <c r="S19" s="436"/>
      <c r="T19" s="436"/>
      <c r="U19" s="251"/>
      <c r="V19" s="276"/>
      <c r="W19" s="295">
        <f>SUM(W17:W18)</f>
        <v>8.8888888888888878E-2</v>
      </c>
      <c r="X19" s="295">
        <f>SUM(X17:X18)</f>
        <v>0.35626279069767441</v>
      </c>
      <c r="Y19" s="295">
        <f>AVERAGE(Y17:Y18)</f>
        <v>0.1111111111111111</v>
      </c>
      <c r="Z19" s="295">
        <f>AVERAGE(Z17:Z18)</f>
        <v>0.36161627906976745</v>
      </c>
      <c r="AA19" s="266"/>
      <c r="AB19" s="232"/>
      <c r="AC19" s="232"/>
      <c r="AD19" s="237"/>
      <c r="AE19" s="237"/>
      <c r="AF19" s="237"/>
      <c r="AG19" s="238"/>
    </row>
    <row r="20" spans="1:33" s="3" customFormat="1" ht="117" customHeight="1">
      <c r="A20" s="224"/>
      <c r="B20" s="255"/>
      <c r="C20" s="224"/>
      <c r="D20" s="224"/>
      <c r="E20" s="40" t="s">
        <v>281</v>
      </c>
      <c r="F20" s="211" t="s">
        <v>221</v>
      </c>
      <c r="G20" s="213" t="s">
        <v>385</v>
      </c>
      <c r="H20" s="40" t="s">
        <v>264</v>
      </c>
      <c r="I20" s="222" t="s">
        <v>252</v>
      </c>
      <c r="J20" s="214" t="s">
        <v>640</v>
      </c>
      <c r="K20" s="147" t="s">
        <v>235</v>
      </c>
      <c r="L20" s="273">
        <v>0.4</v>
      </c>
      <c r="M20" s="222"/>
      <c r="N20" s="222" t="s">
        <v>278</v>
      </c>
      <c r="O20" s="40" t="s">
        <v>507</v>
      </c>
      <c r="P20" s="147">
        <v>26800</v>
      </c>
      <c r="Q20" s="40">
        <v>6700</v>
      </c>
      <c r="R20" s="43">
        <v>6700</v>
      </c>
      <c r="S20" s="49">
        <v>6762</v>
      </c>
      <c r="T20" s="226">
        <v>1239</v>
      </c>
      <c r="U20" s="226">
        <v>1239</v>
      </c>
      <c r="V20" s="147">
        <f>(S20+U20)</f>
        <v>8001</v>
      </c>
      <c r="W20" s="272">
        <f>(U20/R20)*L20</f>
        <v>7.397014925373134E-2</v>
      </c>
      <c r="X20" s="271">
        <f t="shared" ref="X20:X25" si="1">V20/P20*L20</f>
        <v>0.11941791044776121</v>
      </c>
      <c r="Y20" s="270">
        <f>+U20/R20</f>
        <v>0.18492537313432836</v>
      </c>
      <c r="Z20" s="271">
        <f>+V20/P20</f>
        <v>0.298544776119403</v>
      </c>
      <c r="AA20" s="226" t="s">
        <v>775</v>
      </c>
      <c r="AB20" s="40">
        <v>6700</v>
      </c>
      <c r="AC20" s="40">
        <v>6700</v>
      </c>
      <c r="AD20" s="486">
        <v>4532675119</v>
      </c>
      <c r="AE20" s="486">
        <v>8250277366.1000004</v>
      </c>
      <c r="AF20" s="486">
        <v>1158543000</v>
      </c>
      <c r="AG20" s="485">
        <f>AF20/AE20</f>
        <v>0.14042473344719275</v>
      </c>
    </row>
    <row r="21" spans="1:33" s="375" customFormat="1" ht="79.95" customHeight="1">
      <c r="A21" s="368"/>
      <c r="B21" s="369"/>
      <c r="C21" s="368"/>
      <c r="D21" s="368"/>
      <c r="E21" s="440" t="s">
        <v>281</v>
      </c>
      <c r="F21" s="426" t="s">
        <v>221</v>
      </c>
      <c r="G21" s="428" t="s">
        <v>385</v>
      </c>
      <c r="H21" s="373" t="s">
        <v>265</v>
      </c>
      <c r="I21" s="372" t="s">
        <v>252</v>
      </c>
      <c r="J21" s="371" t="s">
        <v>650</v>
      </c>
      <c r="K21" s="373" t="s">
        <v>819</v>
      </c>
      <c r="L21" s="374">
        <v>0.05</v>
      </c>
      <c r="M21" s="487"/>
      <c r="N21" s="372" t="s">
        <v>278</v>
      </c>
      <c r="O21" s="381" t="s">
        <v>508</v>
      </c>
      <c r="P21" s="372">
        <v>55</v>
      </c>
      <c r="Q21" s="373">
        <v>55</v>
      </c>
      <c r="R21" s="373">
        <v>55</v>
      </c>
      <c r="S21" s="370">
        <v>55</v>
      </c>
      <c r="T21" s="371">
        <v>51</v>
      </c>
      <c r="U21" s="373">
        <v>51</v>
      </c>
      <c r="V21" s="373">
        <v>55</v>
      </c>
      <c r="W21" s="383">
        <f>(U21/R21)*L21</f>
        <v>4.6363636363636364E-2</v>
      </c>
      <c r="X21" s="382">
        <f t="shared" si="1"/>
        <v>0.05</v>
      </c>
      <c r="Y21" s="383">
        <f t="shared" ref="Y21:Y22" si="2">+U21/R21</f>
        <v>0.92727272727272725</v>
      </c>
      <c r="Z21" s="382">
        <f t="shared" ref="Z21:Z22" si="3">+V21/P21</f>
        <v>1</v>
      </c>
      <c r="AA21" s="370" t="s">
        <v>822</v>
      </c>
      <c r="AB21" s="373">
        <v>55</v>
      </c>
      <c r="AC21" s="373">
        <v>55</v>
      </c>
      <c r="AD21" s="486"/>
      <c r="AE21" s="486"/>
      <c r="AF21" s="486"/>
      <c r="AG21" s="485"/>
    </row>
    <row r="22" spans="1:33" s="380" customFormat="1" ht="51.75" customHeight="1">
      <c r="A22" s="368"/>
      <c r="B22" s="369"/>
      <c r="C22" s="368"/>
      <c r="D22" s="368"/>
      <c r="E22" s="441"/>
      <c r="F22" s="427"/>
      <c r="G22" s="428"/>
      <c r="H22" s="373" t="s">
        <v>265</v>
      </c>
      <c r="I22" s="372" t="s">
        <v>252</v>
      </c>
      <c r="J22" s="371" t="s">
        <v>650</v>
      </c>
      <c r="K22" s="373" t="s">
        <v>820</v>
      </c>
      <c r="L22" s="374">
        <v>0.05</v>
      </c>
      <c r="M22" s="488"/>
      <c r="N22" s="372" t="s">
        <v>821</v>
      </c>
      <c r="O22" s="381" t="s">
        <v>508</v>
      </c>
      <c r="P22" s="372">
        <v>6</v>
      </c>
      <c r="Q22" s="378">
        <v>2</v>
      </c>
      <c r="R22" s="373">
        <v>2</v>
      </c>
      <c r="S22" s="373">
        <v>0</v>
      </c>
      <c r="T22" s="373">
        <v>0</v>
      </c>
      <c r="U22" s="377">
        <v>0</v>
      </c>
      <c r="V22" s="376">
        <v>0</v>
      </c>
      <c r="W22" s="379">
        <v>0</v>
      </c>
      <c r="X22" s="382">
        <f t="shared" si="1"/>
        <v>0</v>
      </c>
      <c r="Y22" s="383">
        <f t="shared" si="2"/>
        <v>0</v>
      </c>
      <c r="Z22" s="382">
        <f t="shared" si="3"/>
        <v>0</v>
      </c>
      <c r="AA22" s="370" t="s">
        <v>822</v>
      </c>
      <c r="AB22" s="376">
        <v>2</v>
      </c>
      <c r="AC22" s="376">
        <v>2</v>
      </c>
      <c r="AD22" s="486"/>
      <c r="AE22" s="486"/>
      <c r="AF22" s="486"/>
      <c r="AG22" s="485"/>
    </row>
    <row r="23" spans="1:33" s="3" customFormat="1" ht="79.2" customHeight="1">
      <c r="A23" s="224"/>
      <c r="B23" s="255"/>
      <c r="C23" s="224"/>
      <c r="D23" s="224"/>
      <c r="E23" s="40" t="s">
        <v>281</v>
      </c>
      <c r="F23" s="211" t="s">
        <v>221</v>
      </c>
      <c r="G23" s="213" t="s">
        <v>385</v>
      </c>
      <c r="H23" s="40" t="s">
        <v>266</v>
      </c>
      <c r="I23" s="222" t="s">
        <v>252</v>
      </c>
      <c r="J23" s="222" t="s">
        <v>251</v>
      </c>
      <c r="K23" s="147" t="s">
        <v>237</v>
      </c>
      <c r="L23" s="273">
        <v>0.15</v>
      </c>
      <c r="M23" s="222"/>
      <c r="N23" s="222" t="s">
        <v>278</v>
      </c>
      <c r="O23" s="40" t="s">
        <v>729</v>
      </c>
      <c r="P23" s="147">
        <v>4</v>
      </c>
      <c r="Q23" s="40">
        <v>2</v>
      </c>
      <c r="R23" s="43">
        <v>2</v>
      </c>
      <c r="S23" s="49">
        <v>0</v>
      </c>
      <c r="T23" s="226">
        <v>0</v>
      </c>
      <c r="U23" s="226">
        <v>0</v>
      </c>
      <c r="V23" s="147">
        <f>(S23+U23)</f>
        <v>0</v>
      </c>
      <c r="W23" s="272">
        <f>(U23/R23)*L23</f>
        <v>0</v>
      </c>
      <c r="X23" s="271">
        <f t="shared" si="1"/>
        <v>0</v>
      </c>
      <c r="Y23" s="270">
        <f>+U23/R23</f>
        <v>0</v>
      </c>
      <c r="Z23" s="271">
        <f>+V23/P23</f>
        <v>0</v>
      </c>
      <c r="AA23" s="226" t="s">
        <v>777</v>
      </c>
      <c r="AB23" s="40">
        <v>1</v>
      </c>
      <c r="AC23" s="40">
        <v>1</v>
      </c>
      <c r="AD23" s="495">
        <v>565956339</v>
      </c>
      <c r="AE23" s="492">
        <v>565956339</v>
      </c>
      <c r="AF23" s="492">
        <v>60165000</v>
      </c>
      <c r="AG23" s="457">
        <f>AF23/AE23</f>
        <v>0.1063067870329128</v>
      </c>
    </row>
    <row r="24" spans="1:33" s="3" customFormat="1" ht="150" customHeight="1">
      <c r="A24" s="224"/>
      <c r="B24" s="255"/>
      <c r="C24" s="224"/>
      <c r="D24" s="224"/>
      <c r="E24" s="40" t="s">
        <v>281</v>
      </c>
      <c r="F24" s="211" t="s">
        <v>221</v>
      </c>
      <c r="G24" s="213" t="s">
        <v>385</v>
      </c>
      <c r="H24" s="40" t="s">
        <v>267</v>
      </c>
      <c r="I24" s="222" t="s">
        <v>252</v>
      </c>
      <c r="J24" s="214" t="s">
        <v>651</v>
      </c>
      <c r="K24" s="147" t="s">
        <v>238</v>
      </c>
      <c r="L24" s="273">
        <v>0.25</v>
      </c>
      <c r="M24" s="222"/>
      <c r="N24" s="222" t="s">
        <v>278</v>
      </c>
      <c r="O24" s="40" t="s">
        <v>510</v>
      </c>
      <c r="P24" s="147">
        <v>28000</v>
      </c>
      <c r="Q24" s="40">
        <v>7000</v>
      </c>
      <c r="R24" s="43">
        <v>7000</v>
      </c>
      <c r="S24" s="49">
        <v>7166</v>
      </c>
      <c r="T24" s="226">
        <v>429</v>
      </c>
      <c r="U24" s="226">
        <v>429</v>
      </c>
      <c r="V24" s="147">
        <f t="shared" ref="V24:V38" si="4">(S24+U24)</f>
        <v>7595</v>
      </c>
      <c r="W24" s="272">
        <f t="shared" si="0"/>
        <v>1.5321428571428571E-2</v>
      </c>
      <c r="X24" s="271">
        <f t="shared" si="1"/>
        <v>6.7812499999999998E-2</v>
      </c>
      <c r="Y24" s="270">
        <f>+U24/R24</f>
        <v>6.1285714285714284E-2</v>
      </c>
      <c r="Z24" s="271">
        <f>+V24/P24</f>
        <v>0.27124999999999999</v>
      </c>
      <c r="AA24" s="226" t="s">
        <v>768</v>
      </c>
      <c r="AB24" s="40">
        <v>7000</v>
      </c>
      <c r="AC24" s="40">
        <v>7000</v>
      </c>
      <c r="AD24" s="495"/>
      <c r="AE24" s="495"/>
      <c r="AF24" s="495"/>
      <c r="AG24" s="496"/>
    </row>
    <row r="25" spans="1:33" s="3" customFormat="1" ht="117" customHeight="1">
      <c r="A25" s="224"/>
      <c r="B25" s="255"/>
      <c r="C25" s="224"/>
      <c r="D25" s="224"/>
      <c r="E25" s="40" t="s">
        <v>281</v>
      </c>
      <c r="F25" s="211" t="s">
        <v>221</v>
      </c>
      <c r="G25" s="213" t="s">
        <v>385</v>
      </c>
      <c r="H25" s="40" t="s">
        <v>268</v>
      </c>
      <c r="I25" s="222" t="s">
        <v>252</v>
      </c>
      <c r="J25" s="147" t="s">
        <v>641</v>
      </c>
      <c r="K25" s="147" t="s">
        <v>239</v>
      </c>
      <c r="L25" s="273">
        <v>0.1</v>
      </c>
      <c r="M25" s="222"/>
      <c r="N25" s="222" t="s">
        <v>278</v>
      </c>
      <c r="O25" s="40" t="s">
        <v>509</v>
      </c>
      <c r="P25" s="147">
        <v>200</v>
      </c>
      <c r="Q25" s="40">
        <v>10</v>
      </c>
      <c r="R25" s="43">
        <v>10</v>
      </c>
      <c r="S25" s="49">
        <v>140</v>
      </c>
      <c r="T25" s="226">
        <v>0</v>
      </c>
      <c r="U25" s="226">
        <v>0</v>
      </c>
      <c r="V25" s="147">
        <f t="shared" si="4"/>
        <v>140</v>
      </c>
      <c r="W25" s="272">
        <f t="shared" si="0"/>
        <v>0</v>
      </c>
      <c r="X25" s="271">
        <f t="shared" si="1"/>
        <v>6.9999999999999993E-2</v>
      </c>
      <c r="Y25" s="270">
        <f>+U25/R25</f>
        <v>0</v>
      </c>
      <c r="Z25" s="271">
        <f>+V25/P25</f>
        <v>0.7</v>
      </c>
      <c r="AA25" s="226" t="s">
        <v>768</v>
      </c>
      <c r="AB25" s="40">
        <v>8</v>
      </c>
      <c r="AC25" s="40">
        <v>8</v>
      </c>
      <c r="AD25" s="493"/>
      <c r="AE25" s="493"/>
      <c r="AF25" s="493"/>
      <c r="AG25" s="458"/>
    </row>
    <row r="26" spans="1:33" s="3" customFormat="1" ht="117" customHeight="1">
      <c r="A26" s="224"/>
      <c r="B26" s="255"/>
      <c r="C26" s="224"/>
      <c r="D26" s="224"/>
      <c r="E26" s="489" t="s">
        <v>755</v>
      </c>
      <c r="F26" s="490"/>
      <c r="G26" s="490"/>
      <c r="H26" s="490"/>
      <c r="I26" s="490"/>
      <c r="J26" s="490"/>
      <c r="K26" s="490"/>
      <c r="L26" s="490"/>
      <c r="M26" s="490"/>
      <c r="N26" s="490"/>
      <c r="O26" s="490"/>
      <c r="P26" s="490"/>
      <c r="Q26" s="490"/>
      <c r="R26" s="490"/>
      <c r="S26" s="490"/>
      <c r="T26" s="491"/>
      <c r="U26" s="147"/>
      <c r="V26" s="147"/>
      <c r="W26" s="295">
        <f>SUM(W20:W25)</f>
        <v>0.13565521418879628</v>
      </c>
      <c r="X26" s="282">
        <f>SUM(X20:X25)</f>
        <v>0.30723041044776123</v>
      </c>
      <c r="Y26" s="295">
        <f>AVERAGE(Y20:Y25)</f>
        <v>0.19558063578212834</v>
      </c>
      <c r="Z26" s="282">
        <f>AVERAGE(Z20:Z25)</f>
        <v>0.37829912935323384</v>
      </c>
      <c r="AA26" s="43"/>
      <c r="AB26" s="40"/>
      <c r="AC26" s="40"/>
      <c r="AD26" s="235"/>
      <c r="AE26" s="235"/>
      <c r="AF26" s="235"/>
      <c r="AG26" s="236"/>
    </row>
    <row r="27" spans="1:33" s="3" customFormat="1" ht="82.8">
      <c r="A27" s="224"/>
      <c r="B27" s="255"/>
      <c r="C27" s="224"/>
      <c r="D27" s="224"/>
      <c r="E27" s="40" t="s">
        <v>281</v>
      </c>
      <c r="F27" s="147" t="s">
        <v>222</v>
      </c>
      <c r="G27" s="213" t="s">
        <v>386</v>
      </c>
      <c r="H27" s="40" t="s">
        <v>269</v>
      </c>
      <c r="I27" s="222" t="s">
        <v>252</v>
      </c>
      <c r="J27" s="214" t="s">
        <v>642</v>
      </c>
      <c r="K27" s="147" t="s">
        <v>240</v>
      </c>
      <c r="L27" s="273">
        <v>1</v>
      </c>
      <c r="M27" s="222"/>
      <c r="N27" s="222" t="s">
        <v>278</v>
      </c>
      <c r="O27" s="40" t="s">
        <v>510</v>
      </c>
      <c r="P27" s="214">
        <v>61000</v>
      </c>
      <c r="Q27" s="40">
        <v>15250</v>
      </c>
      <c r="R27" s="43">
        <v>15250</v>
      </c>
      <c r="S27" s="43">
        <v>15578</v>
      </c>
      <c r="T27" s="226">
        <f>129+135</f>
        <v>264</v>
      </c>
      <c r="U27" s="226">
        <f>T27</f>
        <v>264</v>
      </c>
      <c r="V27" s="147">
        <f t="shared" si="4"/>
        <v>15842</v>
      </c>
      <c r="W27" s="272">
        <f t="shared" si="0"/>
        <v>1.7311475409836064E-2</v>
      </c>
      <c r="X27" s="271">
        <f>V27/P27*L27</f>
        <v>0.25970491803278689</v>
      </c>
      <c r="Y27" s="270">
        <f>+U27/R27</f>
        <v>1.7311475409836064E-2</v>
      </c>
      <c r="Z27" s="271">
        <f>+V27/P27</f>
        <v>0.25970491803278689</v>
      </c>
      <c r="AA27" s="226" t="s">
        <v>790</v>
      </c>
      <c r="AB27" s="40">
        <v>15250</v>
      </c>
      <c r="AC27" s="40">
        <v>15250</v>
      </c>
      <c r="AD27" s="237">
        <v>4017092532</v>
      </c>
      <c r="AE27" s="237">
        <v>4193305880.3099999</v>
      </c>
      <c r="AF27" s="237">
        <v>2301233000</v>
      </c>
      <c r="AG27" s="290">
        <f>AF27/AE27</f>
        <v>0.54878729710742591</v>
      </c>
    </row>
    <row r="28" spans="1:33" s="247" customFormat="1" ht="49.5" customHeight="1">
      <c r="A28" s="224"/>
      <c r="B28" s="255"/>
      <c r="C28" s="224"/>
      <c r="D28" s="224"/>
      <c r="E28" s="429" t="s">
        <v>761</v>
      </c>
      <c r="F28" s="430"/>
      <c r="G28" s="430"/>
      <c r="H28" s="430"/>
      <c r="I28" s="430"/>
      <c r="J28" s="430"/>
      <c r="K28" s="430"/>
      <c r="L28" s="430"/>
      <c r="M28" s="430"/>
      <c r="N28" s="430"/>
      <c r="O28" s="430"/>
      <c r="P28" s="430"/>
      <c r="Q28" s="430"/>
      <c r="R28" s="430"/>
      <c r="S28" s="267"/>
      <c r="T28" s="245"/>
      <c r="U28" s="251"/>
      <c r="V28" s="276"/>
      <c r="W28" s="295">
        <f>SUM(W27)</f>
        <v>1.7311475409836064E-2</v>
      </c>
      <c r="X28" s="295">
        <f>SUM(X27)</f>
        <v>0.25970491803278689</v>
      </c>
      <c r="Y28" s="295">
        <f>AVERAGE(Y27)</f>
        <v>1.7311475409836064E-2</v>
      </c>
      <c r="Z28" s="295">
        <f>AVERAGE(Z27)</f>
        <v>0.25970491803278689</v>
      </c>
      <c r="AA28" s="266"/>
      <c r="AB28" s="232"/>
      <c r="AC28" s="232"/>
      <c r="AD28" s="237"/>
      <c r="AE28" s="237"/>
      <c r="AF28" s="237"/>
      <c r="AG28" s="238"/>
    </row>
    <row r="29" spans="1:33" s="3" customFormat="1" ht="154.94999999999999" customHeight="1">
      <c r="A29" s="224"/>
      <c r="B29" s="255"/>
      <c r="C29" s="224"/>
      <c r="D29" s="224"/>
      <c r="E29" s="40" t="s">
        <v>283</v>
      </c>
      <c r="F29" s="211" t="s">
        <v>223</v>
      </c>
      <c r="G29" s="213" t="s">
        <v>387</v>
      </c>
      <c r="H29" s="40" t="s">
        <v>270</v>
      </c>
      <c r="I29" s="222" t="s">
        <v>252</v>
      </c>
      <c r="J29" s="214" t="s">
        <v>652</v>
      </c>
      <c r="K29" s="147" t="s">
        <v>241</v>
      </c>
      <c r="L29" s="273">
        <v>0.55000000000000004</v>
      </c>
      <c r="M29" s="222"/>
      <c r="N29" s="222" t="s">
        <v>278</v>
      </c>
      <c r="O29" s="40" t="s">
        <v>510</v>
      </c>
      <c r="P29" s="147">
        <v>180000</v>
      </c>
      <c r="Q29" s="40">
        <v>45000</v>
      </c>
      <c r="R29" s="43">
        <v>47300</v>
      </c>
      <c r="S29" s="43">
        <v>57272</v>
      </c>
      <c r="T29" s="279">
        <v>4292</v>
      </c>
      <c r="U29" s="279">
        <v>4292</v>
      </c>
      <c r="V29" s="147">
        <f t="shared" si="4"/>
        <v>61564</v>
      </c>
      <c r="W29" s="272">
        <f t="shared" si="0"/>
        <v>4.9906976744186052E-2</v>
      </c>
      <c r="X29" s="271">
        <f>V29/P29*L29</f>
        <v>0.18811222222222224</v>
      </c>
      <c r="Y29" s="270">
        <f>+U29/R29</f>
        <v>9.0739957716701902E-2</v>
      </c>
      <c r="Z29" s="271">
        <f>+V29/P29</f>
        <v>0.34202222222222223</v>
      </c>
      <c r="AA29" s="226" t="s">
        <v>778</v>
      </c>
      <c r="AB29" s="40">
        <v>45000</v>
      </c>
      <c r="AC29" s="40">
        <v>45000</v>
      </c>
      <c r="AD29" s="237">
        <v>2103471540</v>
      </c>
      <c r="AE29" s="237">
        <v>2572740622.8499999</v>
      </c>
      <c r="AF29" s="237">
        <v>489232000</v>
      </c>
      <c r="AG29" s="290">
        <f>AF29/AE29</f>
        <v>0.19015986129921034</v>
      </c>
    </row>
    <row r="30" spans="1:33" s="3" customFormat="1" ht="234.6" customHeight="1">
      <c r="A30" s="224"/>
      <c r="B30" s="255"/>
      <c r="C30" s="224"/>
      <c r="D30" s="224"/>
      <c r="E30" s="40" t="s">
        <v>283</v>
      </c>
      <c r="F30" s="211" t="s">
        <v>223</v>
      </c>
      <c r="G30" s="213" t="s">
        <v>387</v>
      </c>
      <c r="H30" s="40" t="s">
        <v>271</v>
      </c>
      <c r="I30" s="222" t="s">
        <v>252</v>
      </c>
      <c r="J30" s="214" t="s">
        <v>653</v>
      </c>
      <c r="K30" s="147" t="s">
        <v>242</v>
      </c>
      <c r="L30" s="273">
        <v>0.45</v>
      </c>
      <c r="M30" s="222"/>
      <c r="N30" s="222" t="s">
        <v>278</v>
      </c>
      <c r="O30" s="40" t="s">
        <v>510</v>
      </c>
      <c r="P30" s="147">
        <v>120000</v>
      </c>
      <c r="Q30" s="40">
        <v>30000</v>
      </c>
      <c r="R30" s="43">
        <v>30744</v>
      </c>
      <c r="S30" s="43">
        <v>33718</v>
      </c>
      <c r="T30" s="226">
        <v>10000</v>
      </c>
      <c r="U30" s="226">
        <v>10000</v>
      </c>
      <c r="V30" s="147">
        <f t="shared" si="4"/>
        <v>43718</v>
      </c>
      <c r="W30" s="272">
        <f t="shared" si="0"/>
        <v>0.14637002341920374</v>
      </c>
      <c r="X30" s="271">
        <f>V30/P30*L30</f>
        <v>0.16394250000000002</v>
      </c>
      <c r="Y30" s="270">
        <f>+U30/R30</f>
        <v>0.32526671870934165</v>
      </c>
      <c r="Z30" s="271">
        <f>+V30/P30</f>
        <v>0.36431666666666668</v>
      </c>
      <c r="AA30" s="226" t="s">
        <v>779</v>
      </c>
      <c r="AB30" s="40">
        <v>30000</v>
      </c>
      <c r="AC30" s="40">
        <v>30000</v>
      </c>
      <c r="AD30" s="242">
        <v>3456124347</v>
      </c>
      <c r="AE30" s="242">
        <v>3656986372.5799999</v>
      </c>
      <c r="AF30" s="242">
        <v>1390029739.48</v>
      </c>
      <c r="AG30" s="290">
        <f>AF30/AE30</f>
        <v>0.38010252099991709</v>
      </c>
    </row>
    <row r="31" spans="1:33" s="247" customFormat="1" ht="61.95" customHeight="1">
      <c r="A31" s="224"/>
      <c r="B31" s="255"/>
      <c r="C31" s="224"/>
      <c r="D31" s="224"/>
      <c r="E31" s="442" t="s">
        <v>756</v>
      </c>
      <c r="F31" s="442"/>
      <c r="G31" s="442"/>
      <c r="H31" s="442"/>
      <c r="I31" s="442"/>
      <c r="J31" s="442"/>
      <c r="K31" s="442"/>
      <c r="L31" s="442"/>
      <c r="M31" s="442"/>
      <c r="N31" s="442"/>
      <c r="O31" s="442"/>
      <c r="P31" s="442"/>
      <c r="Q31" s="442"/>
      <c r="R31" s="442"/>
      <c r="S31" s="245"/>
      <c r="T31" s="245"/>
      <c r="U31" s="246"/>
      <c r="V31" s="276"/>
      <c r="W31" s="295">
        <f>SUM(W29:W30)</f>
        <v>0.19627700016338978</v>
      </c>
      <c r="X31" s="295">
        <f>SUM(X29:X30)</f>
        <v>0.35205472222222223</v>
      </c>
      <c r="Y31" s="295">
        <f>AVERAGE(Y29:Y30)</f>
        <v>0.20800333821302178</v>
      </c>
      <c r="Z31" s="295">
        <f>AVERAGE(Z29:Z30)</f>
        <v>0.35316944444444442</v>
      </c>
      <c r="AA31" s="266"/>
      <c r="AB31" s="232"/>
      <c r="AC31" s="232"/>
      <c r="AD31" s="288"/>
      <c r="AE31" s="288"/>
      <c r="AF31" s="288"/>
      <c r="AG31" s="289"/>
    </row>
    <row r="32" spans="1:33" s="3" customFormat="1" ht="76.95" customHeight="1">
      <c r="A32" s="224"/>
      <c r="B32" s="255"/>
      <c r="C32" s="224"/>
      <c r="D32" s="224"/>
      <c r="E32" s="40" t="s">
        <v>281</v>
      </c>
      <c r="F32" s="147" t="s">
        <v>224</v>
      </c>
      <c r="G32" s="213" t="s">
        <v>388</v>
      </c>
      <c r="H32" s="40" t="s">
        <v>272</v>
      </c>
      <c r="I32" s="222" t="s">
        <v>252</v>
      </c>
      <c r="J32" s="147" t="s">
        <v>643</v>
      </c>
      <c r="K32" s="147" t="s">
        <v>243</v>
      </c>
      <c r="L32" s="273">
        <v>0.2</v>
      </c>
      <c r="M32" s="222"/>
      <c r="N32" s="222" t="s">
        <v>278</v>
      </c>
      <c r="O32" s="40" t="s">
        <v>511</v>
      </c>
      <c r="P32" s="147">
        <v>200</v>
      </c>
      <c r="Q32" s="40">
        <v>60</v>
      </c>
      <c r="R32" s="43">
        <v>60</v>
      </c>
      <c r="S32" s="43">
        <v>70</v>
      </c>
      <c r="T32" s="226">
        <v>5</v>
      </c>
      <c r="U32" s="226">
        <f>T32</f>
        <v>5</v>
      </c>
      <c r="V32" s="147">
        <f t="shared" si="4"/>
        <v>75</v>
      </c>
      <c r="W32" s="272">
        <f t="shared" si="0"/>
        <v>1.6666666666666666E-2</v>
      </c>
      <c r="X32" s="271">
        <f>V32/P32*L32</f>
        <v>7.5000000000000011E-2</v>
      </c>
      <c r="Y32" s="270">
        <f t="shared" ref="Y32:Y35" si="5">+U32/R32</f>
        <v>8.3333333333333329E-2</v>
      </c>
      <c r="Z32" s="271">
        <f t="shared" ref="Z32:Z35" si="6">+V32/P32</f>
        <v>0.375</v>
      </c>
      <c r="AA32" s="226" t="s">
        <v>780</v>
      </c>
      <c r="AB32" s="40">
        <v>60</v>
      </c>
      <c r="AC32" s="40">
        <v>60</v>
      </c>
      <c r="AD32" s="486">
        <v>770484000</v>
      </c>
      <c r="AE32" s="486">
        <v>770484000</v>
      </c>
      <c r="AF32" s="486">
        <v>453484000</v>
      </c>
      <c r="AG32" s="485">
        <f>AF32/AE32</f>
        <v>0.58857030126517873</v>
      </c>
    </row>
    <row r="33" spans="1:33" s="3" customFormat="1" ht="110.4">
      <c r="A33" s="224"/>
      <c r="B33" s="255"/>
      <c r="C33" s="224"/>
      <c r="D33" s="224"/>
      <c r="E33" s="40" t="s">
        <v>281</v>
      </c>
      <c r="F33" s="147" t="s">
        <v>224</v>
      </c>
      <c r="G33" s="213" t="s">
        <v>388</v>
      </c>
      <c r="H33" s="40" t="s">
        <v>273</v>
      </c>
      <c r="I33" s="222" t="s">
        <v>252</v>
      </c>
      <c r="J33" s="214" t="s">
        <v>654</v>
      </c>
      <c r="K33" s="147" t="s">
        <v>244</v>
      </c>
      <c r="L33" s="273">
        <v>0.35</v>
      </c>
      <c r="M33" s="222"/>
      <c r="N33" s="222" t="s">
        <v>278</v>
      </c>
      <c r="O33" s="40" t="s">
        <v>510</v>
      </c>
      <c r="P33" s="147">
        <v>60000</v>
      </c>
      <c r="Q33" s="40">
        <f t="shared" ref="Q33:AC33" si="7">60000/4</f>
        <v>15000</v>
      </c>
      <c r="R33" s="43">
        <f t="shared" si="7"/>
        <v>15000</v>
      </c>
      <c r="S33" s="43">
        <v>20000</v>
      </c>
      <c r="T33" s="226">
        <f>500+8661+247+242+1090+2092+805+691</f>
        <v>14328</v>
      </c>
      <c r="U33" s="226">
        <f>T33</f>
        <v>14328</v>
      </c>
      <c r="V33" s="147">
        <f t="shared" si="4"/>
        <v>34328</v>
      </c>
      <c r="W33" s="272">
        <f t="shared" si="0"/>
        <v>0.33432000000000001</v>
      </c>
      <c r="X33" s="271">
        <f>V33/P33*L33</f>
        <v>0.20024666666666668</v>
      </c>
      <c r="Y33" s="270">
        <f t="shared" si="5"/>
        <v>0.95520000000000005</v>
      </c>
      <c r="Z33" s="271">
        <f t="shared" si="6"/>
        <v>0.57213333333333338</v>
      </c>
      <c r="AA33" s="226" t="s">
        <v>781</v>
      </c>
      <c r="AB33" s="40">
        <f t="shared" si="7"/>
        <v>15000</v>
      </c>
      <c r="AC33" s="40">
        <f t="shared" si="7"/>
        <v>15000</v>
      </c>
      <c r="AD33" s="486"/>
      <c r="AE33" s="486"/>
      <c r="AF33" s="486"/>
      <c r="AG33" s="485"/>
    </row>
    <row r="34" spans="1:33" s="3" customFormat="1" ht="63" customHeight="1">
      <c r="A34" s="224"/>
      <c r="B34" s="255"/>
      <c r="C34" s="224"/>
      <c r="D34" s="224"/>
      <c r="E34" s="40" t="s">
        <v>283</v>
      </c>
      <c r="F34" s="147" t="s">
        <v>224</v>
      </c>
      <c r="G34" s="213" t="s">
        <v>388</v>
      </c>
      <c r="H34" s="40" t="s">
        <v>274</v>
      </c>
      <c r="I34" s="222" t="s">
        <v>252</v>
      </c>
      <c r="J34" s="147" t="s">
        <v>644</v>
      </c>
      <c r="K34" s="147" t="s">
        <v>245</v>
      </c>
      <c r="L34" s="273">
        <v>0.2</v>
      </c>
      <c r="M34" s="222"/>
      <c r="N34" s="222" t="s">
        <v>278</v>
      </c>
      <c r="O34" s="40" t="s">
        <v>511</v>
      </c>
      <c r="P34" s="147">
        <v>96</v>
      </c>
      <c r="Q34" s="40">
        <v>25</v>
      </c>
      <c r="R34" s="43">
        <v>25</v>
      </c>
      <c r="S34" s="43">
        <v>35</v>
      </c>
      <c r="T34" s="226">
        <v>1</v>
      </c>
      <c r="U34" s="226">
        <f>T34</f>
        <v>1</v>
      </c>
      <c r="V34" s="147">
        <f t="shared" si="4"/>
        <v>36</v>
      </c>
      <c r="W34" s="272">
        <f t="shared" si="0"/>
        <v>8.0000000000000002E-3</v>
      </c>
      <c r="X34" s="271">
        <f>V34/P34*L34</f>
        <v>7.5000000000000011E-2</v>
      </c>
      <c r="Y34" s="270">
        <f t="shared" si="5"/>
        <v>0.04</v>
      </c>
      <c r="Z34" s="271">
        <f t="shared" si="6"/>
        <v>0.375</v>
      </c>
      <c r="AA34" s="226" t="s">
        <v>784</v>
      </c>
      <c r="AB34" s="40">
        <v>30</v>
      </c>
      <c r="AC34" s="40">
        <v>30</v>
      </c>
      <c r="AD34" s="486"/>
      <c r="AE34" s="486"/>
      <c r="AF34" s="486"/>
      <c r="AG34" s="485"/>
    </row>
    <row r="35" spans="1:33" s="3" customFormat="1" ht="133.94999999999999" customHeight="1">
      <c r="A35" s="224"/>
      <c r="B35" s="255"/>
      <c r="C35" s="224"/>
      <c r="D35" s="224"/>
      <c r="E35" s="40" t="s">
        <v>283</v>
      </c>
      <c r="F35" s="147" t="s">
        <v>224</v>
      </c>
      <c r="G35" s="213" t="s">
        <v>388</v>
      </c>
      <c r="H35" s="40" t="s">
        <v>275</v>
      </c>
      <c r="I35" s="222" t="s">
        <v>252</v>
      </c>
      <c r="J35" s="214" t="s">
        <v>655</v>
      </c>
      <c r="K35" s="147" t="s">
        <v>246</v>
      </c>
      <c r="L35" s="273">
        <v>0.25</v>
      </c>
      <c r="M35" s="222"/>
      <c r="N35" s="222" t="s">
        <v>278</v>
      </c>
      <c r="O35" s="40" t="s">
        <v>512</v>
      </c>
      <c r="P35" s="147">
        <v>65000</v>
      </c>
      <c r="Q35" s="40">
        <v>17000</v>
      </c>
      <c r="R35" s="43">
        <v>17000</v>
      </c>
      <c r="S35" s="43">
        <v>32636</v>
      </c>
      <c r="T35" s="226">
        <v>493</v>
      </c>
      <c r="U35" s="226">
        <f>T35</f>
        <v>493</v>
      </c>
      <c r="V35" s="147">
        <f t="shared" si="4"/>
        <v>33129</v>
      </c>
      <c r="W35" s="272">
        <f t="shared" si="0"/>
        <v>7.2500000000000004E-3</v>
      </c>
      <c r="X35" s="271">
        <f>V35/P35*L35</f>
        <v>0.12741923076923076</v>
      </c>
      <c r="Y35" s="270">
        <f t="shared" si="5"/>
        <v>2.9000000000000001E-2</v>
      </c>
      <c r="Z35" s="271">
        <f t="shared" si="6"/>
        <v>0.50967692307692303</v>
      </c>
      <c r="AA35" s="226" t="s">
        <v>782</v>
      </c>
      <c r="AB35" s="40">
        <v>20000</v>
      </c>
      <c r="AC35" s="40">
        <v>20000</v>
      </c>
      <c r="AD35" s="486"/>
      <c r="AE35" s="486"/>
      <c r="AF35" s="486"/>
      <c r="AG35" s="485"/>
    </row>
    <row r="36" spans="1:33" s="247" customFormat="1" ht="47.25" customHeight="1">
      <c r="A36" s="224"/>
      <c r="B36" s="255"/>
      <c r="C36" s="224"/>
      <c r="D36" s="224"/>
      <c r="E36" s="429" t="s">
        <v>757</v>
      </c>
      <c r="F36" s="430"/>
      <c r="G36" s="430"/>
      <c r="H36" s="430"/>
      <c r="I36" s="430"/>
      <c r="J36" s="430"/>
      <c r="K36" s="430"/>
      <c r="L36" s="430"/>
      <c r="M36" s="430"/>
      <c r="N36" s="430"/>
      <c r="O36" s="430"/>
      <c r="P36" s="430"/>
      <c r="Q36" s="430"/>
      <c r="R36" s="430"/>
      <c r="S36" s="430"/>
      <c r="T36" s="430"/>
      <c r="U36" s="439"/>
      <c r="V36" s="276"/>
      <c r="W36" s="295">
        <f>SUM(W32:W35)</f>
        <v>0.36623666666666665</v>
      </c>
      <c r="X36" s="295">
        <f>SUM(X32:X35)</f>
        <v>0.47766589743589749</v>
      </c>
      <c r="Y36" s="295">
        <f>AVERAGE(Y32:Y35)</f>
        <v>0.27688333333333331</v>
      </c>
      <c r="Z36" s="295">
        <f>AVERAGE(Z32:Z35)</f>
        <v>0.45795256410256413</v>
      </c>
      <c r="AA36" s="266"/>
      <c r="AB36" s="232"/>
      <c r="AC36" s="232"/>
      <c r="AD36" s="288"/>
      <c r="AE36" s="288"/>
      <c r="AF36" s="288"/>
      <c r="AG36" s="289"/>
    </row>
    <row r="37" spans="1:33" s="3" customFormat="1" ht="145.19999999999999" customHeight="1">
      <c r="A37" s="224"/>
      <c r="B37" s="255"/>
      <c r="C37" s="224"/>
      <c r="D37" s="224"/>
      <c r="E37" s="40" t="s">
        <v>281</v>
      </c>
      <c r="F37" s="212" t="s">
        <v>225</v>
      </c>
      <c r="G37" s="213" t="s">
        <v>389</v>
      </c>
      <c r="H37" s="147" t="s">
        <v>253</v>
      </c>
      <c r="I37" s="222" t="s">
        <v>252</v>
      </c>
      <c r="J37" s="215" t="s">
        <v>251</v>
      </c>
      <c r="K37" s="147" t="s">
        <v>247</v>
      </c>
      <c r="L37" s="273">
        <v>0.5</v>
      </c>
      <c r="M37" s="222"/>
      <c r="N37" s="222" t="s">
        <v>278</v>
      </c>
      <c r="O37" s="40" t="s">
        <v>511</v>
      </c>
      <c r="P37" s="147">
        <v>4</v>
      </c>
      <c r="Q37" s="40">
        <v>1</v>
      </c>
      <c r="R37" s="43">
        <v>1</v>
      </c>
      <c r="S37" s="43">
        <v>0</v>
      </c>
      <c r="T37" s="226">
        <v>0</v>
      </c>
      <c r="U37" s="226">
        <f>T37</f>
        <v>0</v>
      </c>
      <c r="V37" s="147">
        <f t="shared" si="4"/>
        <v>0</v>
      </c>
      <c r="W37" s="272">
        <f t="shared" si="0"/>
        <v>0</v>
      </c>
      <c r="X37" s="271">
        <f>V37/P37*L37</f>
        <v>0</v>
      </c>
      <c r="Y37" s="270">
        <f t="shared" ref="Y37:Y38" si="8">+U37/R37</f>
        <v>0</v>
      </c>
      <c r="Z37" s="271">
        <f t="shared" ref="Z37:Z38" si="9">+V37/P37</f>
        <v>0</v>
      </c>
      <c r="AA37" s="226" t="s">
        <v>766</v>
      </c>
      <c r="AB37" s="40">
        <v>1</v>
      </c>
      <c r="AC37" s="40">
        <v>1</v>
      </c>
      <c r="AD37" s="492">
        <v>385776000</v>
      </c>
      <c r="AE37" s="486">
        <v>385776000</v>
      </c>
      <c r="AF37" s="492">
        <v>0</v>
      </c>
      <c r="AG37" s="457">
        <f>AF37/AE37</f>
        <v>0</v>
      </c>
    </row>
    <row r="38" spans="1:33" s="3" customFormat="1" ht="108" customHeight="1">
      <c r="A38" s="224"/>
      <c r="B38" s="255"/>
      <c r="C38" s="224"/>
      <c r="D38" s="224"/>
      <c r="E38" s="40" t="s">
        <v>281</v>
      </c>
      <c r="F38" s="212" t="s">
        <v>225</v>
      </c>
      <c r="G38" s="213" t="s">
        <v>635</v>
      </c>
      <c r="H38" s="147" t="s">
        <v>254</v>
      </c>
      <c r="I38" s="222" t="s">
        <v>252</v>
      </c>
      <c r="J38" s="161" t="s">
        <v>251</v>
      </c>
      <c r="K38" s="147" t="s">
        <v>248</v>
      </c>
      <c r="L38" s="273">
        <v>0.5</v>
      </c>
      <c r="M38" s="222"/>
      <c r="N38" s="222" t="s">
        <v>278</v>
      </c>
      <c r="O38" s="40" t="s">
        <v>511</v>
      </c>
      <c r="P38" s="147">
        <v>4</v>
      </c>
      <c r="Q38" s="40">
        <v>1</v>
      </c>
      <c r="R38" s="43">
        <v>1</v>
      </c>
      <c r="S38" s="43">
        <v>0</v>
      </c>
      <c r="T38" s="226">
        <v>0</v>
      </c>
      <c r="U38" s="226">
        <f>T38</f>
        <v>0</v>
      </c>
      <c r="V38" s="147">
        <f t="shared" si="4"/>
        <v>0</v>
      </c>
      <c r="W38" s="272">
        <f t="shared" si="0"/>
        <v>0</v>
      </c>
      <c r="X38" s="271">
        <f>V38/P38*L38</f>
        <v>0</v>
      </c>
      <c r="Y38" s="270">
        <f t="shared" si="8"/>
        <v>0</v>
      </c>
      <c r="Z38" s="271">
        <f t="shared" si="9"/>
        <v>0</v>
      </c>
      <c r="AA38" s="226" t="s">
        <v>766</v>
      </c>
      <c r="AB38" s="40">
        <v>1</v>
      </c>
      <c r="AC38" s="40">
        <v>1</v>
      </c>
      <c r="AD38" s="493"/>
      <c r="AE38" s="486"/>
      <c r="AF38" s="493"/>
      <c r="AG38" s="458"/>
    </row>
    <row r="39" spans="1:33" s="247" customFormat="1" ht="64.5" customHeight="1">
      <c r="A39" s="224"/>
      <c r="B39" s="255"/>
      <c r="C39" s="224"/>
      <c r="D39" s="224"/>
      <c r="E39" s="429" t="s">
        <v>758</v>
      </c>
      <c r="F39" s="430"/>
      <c r="G39" s="430"/>
      <c r="H39" s="430"/>
      <c r="I39" s="430"/>
      <c r="J39" s="430"/>
      <c r="K39" s="430"/>
      <c r="L39" s="430"/>
      <c r="M39" s="430"/>
      <c r="N39" s="430"/>
      <c r="O39" s="430"/>
      <c r="P39" s="430"/>
      <c r="Q39" s="430"/>
      <c r="R39" s="430"/>
      <c r="S39" s="430"/>
      <c r="T39" s="430"/>
      <c r="U39" s="439"/>
      <c r="V39" s="276"/>
      <c r="W39" s="280">
        <f>SUM(W37:W38)</f>
        <v>0</v>
      </c>
      <c r="X39" s="280">
        <f>SUM(X37:X38)</f>
        <v>0</v>
      </c>
      <c r="Y39" s="280">
        <f>AVERAGE(Y37:Y38)</f>
        <v>0</v>
      </c>
      <c r="Z39" s="280">
        <f>AVERAGE(Z37:Z38)</f>
        <v>0</v>
      </c>
      <c r="AA39" s="43"/>
      <c r="AB39" s="232"/>
      <c r="AC39" s="232"/>
      <c r="AD39" s="237"/>
      <c r="AE39" s="288"/>
      <c r="AF39" s="237"/>
      <c r="AG39" s="238"/>
    </row>
    <row r="40" spans="1:33" s="3" customFormat="1" ht="124.2">
      <c r="A40" s="225"/>
      <c r="B40" s="256"/>
      <c r="C40" s="225"/>
      <c r="D40" s="225"/>
      <c r="E40" s="40" t="s">
        <v>281</v>
      </c>
      <c r="F40" s="211" t="s">
        <v>250</v>
      </c>
      <c r="G40" s="228">
        <v>36928</v>
      </c>
      <c r="H40" s="211" t="s">
        <v>255</v>
      </c>
      <c r="I40" s="223" t="s">
        <v>252</v>
      </c>
      <c r="J40" s="229" t="s">
        <v>645</v>
      </c>
      <c r="K40" s="211" t="s">
        <v>249</v>
      </c>
      <c r="L40" s="274">
        <v>1</v>
      </c>
      <c r="M40" s="223"/>
      <c r="N40" s="223" t="s">
        <v>278</v>
      </c>
      <c r="O40" s="227" t="s">
        <v>511</v>
      </c>
      <c r="P40" s="211">
        <v>4</v>
      </c>
      <c r="Q40" s="227">
        <v>1</v>
      </c>
      <c r="R40" s="230">
        <v>1</v>
      </c>
      <c r="S40" s="230">
        <v>0</v>
      </c>
      <c r="T40" s="231">
        <v>0</v>
      </c>
      <c r="U40" s="231">
        <f>T40</f>
        <v>0</v>
      </c>
      <c r="V40" s="147">
        <f>(S40+U40)</f>
        <v>0</v>
      </c>
      <c r="W40" s="272">
        <f t="shared" si="0"/>
        <v>0</v>
      </c>
      <c r="X40" s="271">
        <f>V40/P40*L40</f>
        <v>0</v>
      </c>
      <c r="Y40" s="270">
        <f>+U40/R40</f>
        <v>0</v>
      </c>
      <c r="Z40" s="271">
        <f t="shared" ref="Z40" si="10">+V40/P40</f>
        <v>0</v>
      </c>
      <c r="AA40" s="231" t="s">
        <v>767</v>
      </c>
      <c r="AB40" s="227">
        <v>1</v>
      </c>
      <c r="AC40" s="227">
        <v>1</v>
      </c>
      <c r="AD40" s="234">
        <v>160740000</v>
      </c>
      <c r="AE40" s="234">
        <v>160740000</v>
      </c>
      <c r="AF40" s="234">
        <v>0</v>
      </c>
      <c r="AG40" s="285">
        <f>AF40/AE40</f>
        <v>0</v>
      </c>
    </row>
    <row r="41" spans="1:33" s="247" customFormat="1" ht="60.75" customHeight="1">
      <c r="A41" s="248"/>
      <c r="C41" s="248"/>
      <c r="D41" s="257"/>
      <c r="E41" s="438" t="s">
        <v>759</v>
      </c>
      <c r="F41" s="438"/>
      <c r="G41" s="438"/>
      <c r="H41" s="438"/>
      <c r="I41" s="438"/>
      <c r="J41" s="438"/>
      <c r="K41" s="438"/>
      <c r="L41" s="438"/>
      <c r="M41" s="438"/>
      <c r="N41" s="438"/>
      <c r="O41" s="438"/>
      <c r="P41" s="438"/>
      <c r="Q41" s="438"/>
      <c r="R41" s="438"/>
      <c r="S41" s="438"/>
      <c r="T41" s="438"/>
      <c r="U41" s="438"/>
      <c r="V41" s="277"/>
      <c r="W41" s="283">
        <f>SUM(W40)</f>
        <v>0</v>
      </c>
      <c r="X41" s="283">
        <f>SUM(X40)</f>
        <v>0</v>
      </c>
      <c r="Y41" s="283">
        <f>AVERAGE(Y40)</f>
        <v>0</v>
      </c>
      <c r="Z41" s="283">
        <f>AVERAGE(Z40)</f>
        <v>0</v>
      </c>
      <c r="AA41" s="268"/>
      <c r="AB41" s="253"/>
      <c r="AC41" s="253"/>
      <c r="AD41" s="254"/>
      <c r="AE41" s="254"/>
      <c r="AF41" s="254"/>
      <c r="AG41" s="254"/>
    </row>
    <row r="42" spans="1:33" s="247" customFormat="1" ht="84" customHeight="1">
      <c r="A42" s="248"/>
      <c r="C42" s="248"/>
      <c r="D42" s="248"/>
      <c r="K42" s="249"/>
      <c r="L42" s="249"/>
      <c r="M42" s="249"/>
      <c r="N42" s="249"/>
      <c r="O42" s="249"/>
      <c r="P42" s="249"/>
      <c r="Q42" s="433" t="s">
        <v>783</v>
      </c>
      <c r="R42" s="433"/>
      <c r="S42" s="433"/>
      <c r="T42" s="433"/>
      <c r="U42" s="433"/>
      <c r="V42" s="434"/>
      <c r="W42" s="284">
        <f>AVERAGE(W13,W16,W19,W26,W28,W31,W36,W39,W41)</f>
        <v>0.16380863025298664</v>
      </c>
      <c r="X42" s="284">
        <f>AVERAGE(X13,X16,X19,X26,X28,X31,X36,X39,X41)</f>
        <v>0.27798707751237467</v>
      </c>
      <c r="Y42" s="284">
        <f>AVERAGE(Y13,Y16,Y19,Y26,Y28,Y31,Y36,Y39,Y41)</f>
        <v>0.16431092453430365</v>
      </c>
      <c r="Z42" s="284">
        <f>AVERAGE(Z13,Z16,Z19,Z26,Z28,Z31,Z36,Z39,Z41)</f>
        <v>0.2704304400493881</v>
      </c>
      <c r="AD42" s="239"/>
      <c r="AE42" s="239"/>
      <c r="AF42" s="239"/>
      <c r="AG42" s="239"/>
    </row>
    <row r="43" spans="1:33" s="247" customFormat="1" ht="47.25" customHeight="1">
      <c r="A43" s="248"/>
      <c r="C43" s="248"/>
      <c r="D43" s="248"/>
      <c r="F43" s="251" t="s">
        <v>760</v>
      </c>
      <c r="G43" s="250"/>
      <c r="H43" s="250"/>
      <c r="I43" s="250"/>
      <c r="J43" s="250"/>
      <c r="K43" s="250"/>
      <c r="L43" s="250"/>
      <c r="M43" s="250"/>
      <c r="N43" s="250"/>
      <c r="O43" s="250"/>
      <c r="P43" s="250"/>
      <c r="Q43" s="435"/>
      <c r="R43" s="436"/>
      <c r="S43" s="436"/>
      <c r="T43" s="436"/>
      <c r="U43" s="437"/>
      <c r="V43" s="291"/>
      <c r="W43" s="396"/>
      <c r="X43" s="252"/>
      <c r="Y43" s="252"/>
      <c r="Z43" s="252"/>
      <c r="AD43" s="240">
        <f t="shared" ref="AD43:AE43" si="11">+SUM(AD8:AD40)</f>
        <v>35656023276</v>
      </c>
      <c r="AE43" s="240">
        <f t="shared" si="11"/>
        <v>57682610982.709999</v>
      </c>
      <c r="AF43" s="240">
        <f>+SUM(AF8:AF40)</f>
        <v>18623172864.240002</v>
      </c>
      <c r="AG43" s="241">
        <f>AF43/AE43</f>
        <v>0.32285592740977315</v>
      </c>
    </row>
    <row r="44" spans="1:33">
      <c r="A44" s="37"/>
      <c r="C44" s="37"/>
      <c r="D44" s="37"/>
      <c r="AD44" s="240">
        <f>+SUM(AD9:AD41)</f>
        <v>35656023276</v>
      </c>
      <c r="AE44" s="240">
        <f>+SUM(AE9:AE41)</f>
        <v>57682610982.709999</v>
      </c>
      <c r="AF44" s="240">
        <f>+SUM(AF9:AF41)</f>
        <v>18623172864.240002</v>
      </c>
      <c r="AG44" s="241">
        <f>+AF44/AE44</f>
        <v>0.32285592740977315</v>
      </c>
    </row>
    <row r="45" spans="1:33">
      <c r="A45" s="37"/>
      <c r="C45" s="37"/>
      <c r="D45" s="37"/>
    </row>
    <row r="46" spans="1:33">
      <c r="A46" s="37"/>
      <c r="C46" s="37"/>
      <c r="D46" s="37"/>
    </row>
    <row r="47" spans="1:33">
      <c r="A47" s="37"/>
      <c r="C47" s="37"/>
      <c r="D47" s="37"/>
    </row>
    <row r="48" spans="1:33">
      <c r="A48" s="37"/>
      <c r="C48" s="37"/>
      <c r="D48" s="37"/>
    </row>
    <row r="49" spans="1:4">
      <c r="A49" s="37"/>
      <c r="C49" s="37"/>
      <c r="D49" s="37"/>
    </row>
    <row r="50" spans="1:4">
      <c r="A50" s="37"/>
      <c r="C50" s="37"/>
      <c r="D50" s="37"/>
    </row>
    <row r="51" spans="1:4">
      <c r="A51" s="37"/>
      <c r="C51" s="37"/>
      <c r="D51" s="37"/>
    </row>
    <row r="52" spans="1:4">
      <c r="A52" s="37"/>
      <c r="C52" s="37"/>
      <c r="D52" s="37"/>
    </row>
    <row r="53" spans="1:4">
      <c r="A53" s="37"/>
      <c r="C53" s="37"/>
      <c r="D53" s="37"/>
    </row>
    <row r="54" spans="1:4">
      <c r="A54" s="37"/>
      <c r="C54" s="37"/>
      <c r="D54" s="37"/>
    </row>
    <row r="55" spans="1:4">
      <c r="A55" s="37"/>
      <c r="C55" s="37"/>
      <c r="D55" s="37"/>
    </row>
    <row r="56" spans="1:4">
      <c r="A56" s="37"/>
      <c r="C56" s="37"/>
      <c r="D56" s="37"/>
    </row>
    <row r="57" spans="1:4">
      <c r="A57" s="37"/>
      <c r="C57" s="37"/>
      <c r="D57" s="37"/>
    </row>
    <row r="58" spans="1:4">
      <c r="A58" s="37"/>
      <c r="C58" s="37"/>
      <c r="D58" s="37"/>
    </row>
    <row r="59" spans="1:4">
      <c r="A59" s="37"/>
      <c r="C59" s="37"/>
      <c r="D59" s="37"/>
    </row>
    <row r="60" spans="1:4">
      <c r="A60" s="37"/>
      <c r="C60" s="37"/>
      <c r="D60" s="37"/>
    </row>
    <row r="61" spans="1:4">
      <c r="A61" s="37"/>
      <c r="C61" s="37"/>
      <c r="D61" s="37"/>
    </row>
    <row r="62" spans="1:4">
      <c r="A62" s="37"/>
      <c r="C62" s="37"/>
      <c r="D62" s="37"/>
    </row>
    <row r="63" spans="1:4">
      <c r="A63" s="37"/>
      <c r="C63" s="37"/>
      <c r="D63" s="37"/>
    </row>
    <row r="64" spans="1:4">
      <c r="A64" s="37"/>
      <c r="C64" s="37"/>
      <c r="D64" s="37"/>
    </row>
    <row r="65" spans="1:4">
      <c r="A65" s="37"/>
      <c r="C65" s="37"/>
      <c r="D65" s="37"/>
    </row>
    <row r="66" spans="1:4">
      <c r="A66" s="37"/>
      <c r="C66" s="37"/>
      <c r="D66" s="37"/>
    </row>
    <row r="67" spans="1:4">
      <c r="A67" s="37"/>
      <c r="C67" s="37"/>
      <c r="D67" s="37"/>
    </row>
    <row r="68" spans="1:4">
      <c r="A68" s="37"/>
      <c r="C68" s="37"/>
      <c r="D68" s="37"/>
    </row>
    <row r="69" spans="1:4">
      <c r="A69" s="37"/>
      <c r="C69" s="37"/>
      <c r="D69" s="37"/>
    </row>
    <row r="70" spans="1:4">
      <c r="A70" s="37"/>
      <c r="C70" s="37"/>
      <c r="D70" s="37"/>
    </row>
    <row r="71" spans="1:4">
      <c r="A71" s="37"/>
      <c r="C71" s="37"/>
      <c r="D71" s="37"/>
    </row>
    <row r="72" spans="1:4">
      <c r="A72" s="37"/>
      <c r="C72" s="37"/>
      <c r="D72" s="37"/>
    </row>
    <row r="73" spans="1:4">
      <c r="A73" s="37"/>
      <c r="C73" s="37"/>
      <c r="D73" s="37"/>
    </row>
    <row r="74" spans="1:4">
      <c r="A74" s="37"/>
      <c r="C74" s="37"/>
      <c r="D74" s="37"/>
    </row>
    <row r="75" spans="1:4">
      <c r="A75" s="37"/>
      <c r="C75" s="37"/>
      <c r="D75" s="37"/>
    </row>
    <row r="76" spans="1:4">
      <c r="A76" s="37"/>
      <c r="C76" s="37"/>
      <c r="D76" s="37"/>
    </row>
    <row r="77" spans="1:4">
      <c r="A77" s="37"/>
      <c r="C77" s="37"/>
      <c r="D77" s="37"/>
    </row>
    <row r="78" spans="1:4">
      <c r="A78" s="37"/>
      <c r="C78" s="37"/>
      <c r="D78" s="37"/>
    </row>
    <row r="79" spans="1:4">
      <c r="A79" s="37"/>
      <c r="C79" s="37"/>
      <c r="D79" s="37"/>
    </row>
    <row r="80" spans="1:4">
      <c r="A80" s="37"/>
      <c r="C80" s="37"/>
      <c r="D80" s="37"/>
    </row>
    <row r="81" spans="1:4">
      <c r="A81" s="37"/>
      <c r="C81" s="37"/>
      <c r="D81" s="37"/>
    </row>
    <row r="82" spans="1:4">
      <c r="A82" s="37"/>
      <c r="C82" s="37"/>
      <c r="D82" s="37"/>
    </row>
    <row r="83" spans="1:4">
      <c r="A83" s="37"/>
      <c r="C83" s="37"/>
      <c r="D83" s="37"/>
    </row>
    <row r="84" spans="1:4">
      <c r="A84" s="37"/>
      <c r="C84" s="37"/>
      <c r="D84" s="37"/>
    </row>
    <row r="85" spans="1:4">
      <c r="A85" s="37"/>
      <c r="C85" s="37"/>
      <c r="D85" s="37"/>
    </row>
    <row r="86" spans="1:4">
      <c r="A86" s="37"/>
      <c r="C86" s="37"/>
      <c r="D86" s="37"/>
    </row>
    <row r="87" spans="1:4">
      <c r="A87" s="37"/>
      <c r="C87" s="37"/>
      <c r="D87" s="37"/>
    </row>
    <row r="88" spans="1:4">
      <c r="A88" s="37"/>
      <c r="C88" s="37"/>
      <c r="D88" s="37"/>
    </row>
    <row r="89" spans="1:4">
      <c r="A89" s="37"/>
      <c r="C89" s="37"/>
      <c r="D89" s="37"/>
    </row>
    <row r="90" spans="1:4">
      <c r="A90" s="37"/>
      <c r="C90" s="37"/>
      <c r="D90" s="37"/>
    </row>
    <row r="91" spans="1:4">
      <c r="A91" s="37"/>
      <c r="C91" s="37"/>
      <c r="D91" s="37"/>
    </row>
    <row r="92" spans="1:4">
      <c r="A92" s="37"/>
      <c r="C92" s="37"/>
      <c r="D92" s="37"/>
    </row>
    <row r="93" spans="1:4">
      <c r="A93" s="37"/>
      <c r="C93" s="37"/>
      <c r="D93" s="37"/>
    </row>
    <row r="94" spans="1:4">
      <c r="A94" s="37"/>
      <c r="C94" s="37"/>
      <c r="D94" s="37"/>
    </row>
    <row r="95" spans="1:4">
      <c r="A95" s="37"/>
      <c r="C95" s="37"/>
      <c r="D95" s="37"/>
    </row>
    <row r="96" spans="1:4">
      <c r="A96" s="37"/>
      <c r="C96" s="37"/>
      <c r="D96" s="37"/>
    </row>
    <row r="97" spans="1:4">
      <c r="A97" s="37"/>
      <c r="C97" s="37"/>
      <c r="D97" s="37"/>
    </row>
    <row r="98" spans="1:4">
      <c r="A98" s="37"/>
      <c r="C98" s="37"/>
      <c r="D98" s="37"/>
    </row>
    <row r="99" spans="1:4">
      <c r="A99" s="37"/>
      <c r="C99" s="37"/>
      <c r="D99" s="37"/>
    </row>
    <row r="100" spans="1:4">
      <c r="A100" s="37"/>
      <c r="C100" s="37"/>
      <c r="D100" s="37"/>
    </row>
    <row r="101" spans="1:4">
      <c r="A101" s="37"/>
      <c r="C101" s="37"/>
      <c r="D101" s="37"/>
    </row>
    <row r="102" spans="1:4">
      <c r="A102" s="37"/>
      <c r="C102" s="37"/>
      <c r="D102" s="37"/>
    </row>
    <row r="103" spans="1:4">
      <c r="A103" s="37"/>
      <c r="C103" s="37"/>
      <c r="D103" s="37"/>
    </row>
    <row r="104" spans="1:4">
      <c r="A104" s="37"/>
      <c r="C104" s="37"/>
      <c r="D104" s="37"/>
    </row>
  </sheetData>
  <mergeCells count="86">
    <mergeCell ref="AD37:AD38"/>
    <mergeCell ref="AF37:AF38"/>
    <mergeCell ref="AG37:AG38"/>
    <mergeCell ref="AD20:AD22"/>
    <mergeCell ref="AD23:AD25"/>
    <mergeCell ref="AE20:AE22"/>
    <mergeCell ref="AF20:AF22"/>
    <mergeCell ref="AF23:AF25"/>
    <mergeCell ref="AE23:AE25"/>
    <mergeCell ref="AG20:AG22"/>
    <mergeCell ref="AG23:AG25"/>
    <mergeCell ref="AE37:AE38"/>
    <mergeCell ref="B12:B18"/>
    <mergeCell ref="C12:C19"/>
    <mergeCell ref="D12:D19"/>
    <mergeCell ref="AG32:AG35"/>
    <mergeCell ref="AF32:AF35"/>
    <mergeCell ref="AE32:AE35"/>
    <mergeCell ref="AD32:AD35"/>
    <mergeCell ref="M21:M22"/>
    <mergeCell ref="E26:T26"/>
    <mergeCell ref="AD14:AD15"/>
    <mergeCell ref="AE14:AE15"/>
    <mergeCell ref="AF14:AF15"/>
    <mergeCell ref="AG14:AG15"/>
    <mergeCell ref="AD17:AD18"/>
    <mergeCell ref="AE17:AE18"/>
    <mergeCell ref="AF17:AF18"/>
    <mergeCell ref="AG7:AG8"/>
    <mergeCell ref="AD9:AD12"/>
    <mergeCell ref="AE9:AE12"/>
    <mergeCell ref="AF9:AF12"/>
    <mergeCell ref="AG9:AG12"/>
    <mergeCell ref="AD7:AD8"/>
    <mergeCell ref="AE7:AE8"/>
    <mergeCell ref="AF7:AF8"/>
    <mergeCell ref="AG17:AG18"/>
    <mergeCell ref="AB7:AB8"/>
    <mergeCell ref="F7:F8"/>
    <mergeCell ref="G7:G8"/>
    <mergeCell ref="H7:H8"/>
    <mergeCell ref="I7:I8"/>
    <mergeCell ref="T7:T8"/>
    <mergeCell ref="W7:W8"/>
    <mergeCell ref="Y7:Y8"/>
    <mergeCell ref="Z7:Z8"/>
    <mergeCell ref="AA7:AA8"/>
    <mergeCell ref="U7:U8"/>
    <mergeCell ref="V7:V8"/>
    <mergeCell ref="X7:X8"/>
    <mergeCell ref="M7:N7"/>
    <mergeCell ref="AC7:AC8"/>
    <mergeCell ref="A7:A8"/>
    <mergeCell ref="B7:B8"/>
    <mergeCell ref="C7:C8"/>
    <mergeCell ref="D7:D8"/>
    <mergeCell ref="E7:E8"/>
    <mergeCell ref="C2:AD2"/>
    <mergeCell ref="C3:AD3"/>
    <mergeCell ref="C4:AD4"/>
    <mergeCell ref="C5:AD5"/>
    <mergeCell ref="A6:AD6"/>
    <mergeCell ref="A1:B4"/>
    <mergeCell ref="C1:AD1"/>
    <mergeCell ref="A5:B5"/>
    <mergeCell ref="Q42:V42"/>
    <mergeCell ref="Q43:U43"/>
    <mergeCell ref="O7:O8"/>
    <mergeCell ref="P7:P8"/>
    <mergeCell ref="Q7:Q8"/>
    <mergeCell ref="S7:S8"/>
    <mergeCell ref="E13:T13"/>
    <mergeCell ref="E16:T16"/>
    <mergeCell ref="E41:U41"/>
    <mergeCell ref="E39:U39"/>
    <mergeCell ref="E36:U36"/>
    <mergeCell ref="E19:T19"/>
    <mergeCell ref="E21:E22"/>
    <mergeCell ref="E31:R31"/>
    <mergeCell ref="J7:J8"/>
    <mergeCell ref="K7:K8"/>
    <mergeCell ref="F21:F22"/>
    <mergeCell ref="G21:G22"/>
    <mergeCell ref="E28:R28"/>
    <mergeCell ref="L7:L8"/>
    <mergeCell ref="R7:R8"/>
  </mergeCells>
  <phoneticPr fontId="16" type="noConversion"/>
  <dataValidations count="1">
    <dataValidation type="list" allowBlank="1" showInputMessage="1" showErrorMessage="1" sqref="N42 N9:N12 N44:N300 N17:N18" xr:uid="{C9DF9D0E-3949-40AC-B72B-CE33CF246254}">
      <formula1>$AE$10:$AE$11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0.199999999999999"/>
  <cols>
    <col min="1" max="1" width="20.8984375" style="124" customWidth="1"/>
    <col min="2" max="2" width="30.69921875" style="124" customWidth="1"/>
    <col min="3" max="3" width="33.69921875" style="124" customWidth="1"/>
    <col min="4" max="4" width="32" style="124" customWidth="1"/>
    <col min="5" max="6" width="28.69921875" style="124" customWidth="1"/>
    <col min="7" max="7" width="41.3984375" style="124" customWidth="1"/>
    <col min="8" max="8" width="45.59765625" style="124" customWidth="1"/>
    <col min="9" max="9" width="48.59765625" style="124" customWidth="1"/>
    <col min="10" max="10" width="48.69921875" style="124" customWidth="1"/>
    <col min="11" max="11" width="38.8984375" style="124" customWidth="1"/>
    <col min="12" max="12" width="45.8984375" style="124" customWidth="1"/>
    <col min="13" max="13" width="57.69921875" style="124" customWidth="1"/>
    <col min="14" max="14" width="65.69921875" style="124" customWidth="1"/>
    <col min="15" max="16" width="11" style="124"/>
    <col min="17" max="17" width="0" style="124" hidden="1" customWidth="1"/>
    <col min="18" max="16384" width="11" style="124"/>
  </cols>
  <sheetData>
    <row r="1" spans="1:17" s="1" customFormat="1" ht="13.8">
      <c r="A1" s="507"/>
      <c r="B1" s="508"/>
      <c r="C1" s="469" t="s">
        <v>0</v>
      </c>
      <c r="D1" s="513"/>
      <c r="E1" s="513"/>
      <c r="F1" s="513"/>
      <c r="G1" s="513"/>
      <c r="H1" s="513"/>
      <c r="I1" s="513"/>
      <c r="J1" s="513"/>
      <c r="K1" s="513"/>
      <c r="L1" s="513"/>
      <c r="M1" s="470"/>
      <c r="N1" s="125" t="s">
        <v>210</v>
      </c>
    </row>
    <row r="2" spans="1:17" s="1" customFormat="1" ht="13.8">
      <c r="A2" s="509"/>
      <c r="B2" s="510"/>
      <c r="C2" s="469" t="s">
        <v>1</v>
      </c>
      <c r="D2" s="513"/>
      <c r="E2" s="513"/>
      <c r="F2" s="513"/>
      <c r="G2" s="513"/>
      <c r="H2" s="513"/>
      <c r="I2" s="513"/>
      <c r="J2" s="513"/>
      <c r="K2" s="513"/>
      <c r="L2" s="513"/>
      <c r="M2" s="470"/>
      <c r="N2" s="125" t="s">
        <v>2</v>
      </c>
    </row>
    <row r="3" spans="1:17" s="1" customFormat="1" ht="13.8">
      <c r="A3" s="509"/>
      <c r="B3" s="510"/>
      <c r="C3" s="469" t="s">
        <v>3</v>
      </c>
      <c r="D3" s="513"/>
      <c r="E3" s="513"/>
      <c r="F3" s="513"/>
      <c r="G3" s="513"/>
      <c r="H3" s="513"/>
      <c r="I3" s="513"/>
      <c r="J3" s="513"/>
      <c r="K3" s="513"/>
      <c r="L3" s="513"/>
      <c r="M3" s="470"/>
      <c r="N3" s="125" t="s">
        <v>209</v>
      </c>
    </row>
    <row r="4" spans="1:17" s="1" customFormat="1" ht="13.8">
      <c r="A4" s="511"/>
      <c r="B4" s="512"/>
      <c r="C4" s="469" t="s">
        <v>157</v>
      </c>
      <c r="D4" s="513"/>
      <c r="E4" s="513"/>
      <c r="F4" s="513"/>
      <c r="G4" s="513"/>
      <c r="H4" s="513"/>
      <c r="I4" s="513"/>
      <c r="J4" s="513"/>
      <c r="K4" s="513"/>
      <c r="L4" s="513"/>
      <c r="M4" s="470"/>
      <c r="N4" s="125" t="s">
        <v>211</v>
      </c>
    </row>
    <row r="5" spans="1:17" s="1" customFormat="1" ht="13.8">
      <c r="A5" s="505" t="s">
        <v>4</v>
      </c>
      <c r="B5" s="506"/>
      <c r="C5" s="505"/>
      <c r="D5" s="514"/>
      <c r="E5" s="514"/>
      <c r="F5" s="514"/>
      <c r="G5" s="514"/>
      <c r="H5" s="514"/>
      <c r="I5" s="514"/>
      <c r="J5" s="514"/>
      <c r="K5" s="514"/>
      <c r="L5" s="514"/>
      <c r="M5" s="514"/>
      <c r="N5" s="514"/>
    </row>
    <row r="6" spans="1:17" s="1" customFormat="1" ht="13.8">
      <c r="A6" s="501" t="s">
        <v>153</v>
      </c>
      <c r="B6" s="501"/>
      <c r="C6" s="501"/>
      <c r="D6" s="501"/>
      <c r="E6" s="501"/>
      <c r="F6" s="501"/>
      <c r="G6" s="501"/>
      <c r="H6" s="501"/>
      <c r="I6" s="501"/>
      <c r="J6" s="501"/>
      <c r="K6" s="501"/>
      <c r="L6" s="502"/>
      <c r="M6" s="497" t="s">
        <v>94</v>
      </c>
      <c r="N6" s="498"/>
    </row>
    <row r="7" spans="1:17" s="1" customFormat="1" ht="13.8">
      <c r="A7" s="503"/>
      <c r="B7" s="503"/>
      <c r="C7" s="503"/>
      <c r="D7" s="503"/>
      <c r="E7" s="503"/>
      <c r="F7" s="503"/>
      <c r="G7" s="503"/>
      <c r="H7" s="503"/>
      <c r="I7" s="503"/>
      <c r="J7" s="503"/>
      <c r="K7" s="503"/>
      <c r="L7" s="504"/>
      <c r="M7" s="499"/>
      <c r="N7" s="500"/>
    </row>
    <row r="8" spans="1:17" s="22" customFormat="1" ht="27.6">
      <c r="A8" s="126" t="s">
        <v>98</v>
      </c>
      <c r="B8" s="126" t="s">
        <v>187</v>
      </c>
      <c r="C8" s="126" t="s">
        <v>170</v>
      </c>
      <c r="D8" s="126" t="s">
        <v>84</v>
      </c>
      <c r="E8" s="126" t="s">
        <v>85</v>
      </c>
      <c r="F8" s="126" t="s">
        <v>86</v>
      </c>
      <c r="G8" s="126" t="s">
        <v>165</v>
      </c>
      <c r="H8" s="126" t="s">
        <v>167</v>
      </c>
      <c r="I8" s="126" t="s">
        <v>166</v>
      </c>
      <c r="J8" s="126" t="s">
        <v>156</v>
      </c>
      <c r="K8" s="126" t="s">
        <v>95</v>
      </c>
      <c r="L8" s="126" t="s">
        <v>87</v>
      </c>
      <c r="M8" s="126" t="s">
        <v>25</v>
      </c>
      <c r="N8" s="126" t="s">
        <v>26</v>
      </c>
    </row>
    <row r="9" spans="1:17" s="206" customFormat="1" ht="150">
      <c r="A9" s="40" t="s">
        <v>279</v>
      </c>
      <c r="B9" s="200" t="s">
        <v>359</v>
      </c>
      <c r="C9" s="200" t="s">
        <v>361</v>
      </c>
      <c r="D9" s="201" t="s">
        <v>522</v>
      </c>
      <c r="E9" s="202" t="s">
        <v>523</v>
      </c>
      <c r="F9" s="201" t="s">
        <v>524</v>
      </c>
      <c r="G9" s="203" t="s">
        <v>538</v>
      </c>
      <c r="H9" s="204" t="s">
        <v>539</v>
      </c>
      <c r="I9" s="205" t="s">
        <v>527</v>
      </c>
      <c r="J9" s="205" t="s">
        <v>528</v>
      </c>
      <c r="K9" s="201" t="s">
        <v>362</v>
      </c>
      <c r="L9" s="201" t="s">
        <v>615</v>
      </c>
      <c r="M9" s="201" t="s">
        <v>529</v>
      </c>
      <c r="N9" s="201" t="s">
        <v>530</v>
      </c>
    </row>
    <row r="10" spans="1:17" s="206" customFormat="1" ht="150">
      <c r="A10" s="40" t="s">
        <v>279</v>
      </c>
      <c r="B10" s="200" t="s">
        <v>359</v>
      </c>
      <c r="C10" s="200" t="s">
        <v>361</v>
      </c>
      <c r="D10" s="201" t="s">
        <v>522</v>
      </c>
      <c r="E10" s="202" t="s">
        <v>523</v>
      </c>
      <c r="F10" s="201" t="s">
        <v>524</v>
      </c>
      <c r="G10" s="203" t="s">
        <v>538</v>
      </c>
      <c r="H10" s="204" t="s">
        <v>539</v>
      </c>
      <c r="I10" s="205" t="s">
        <v>527</v>
      </c>
      <c r="J10" s="205" t="s">
        <v>528</v>
      </c>
      <c r="K10" s="201" t="s">
        <v>362</v>
      </c>
      <c r="L10" s="201" t="s">
        <v>615</v>
      </c>
      <c r="M10" s="201" t="s">
        <v>531</v>
      </c>
      <c r="N10" s="201" t="s">
        <v>532</v>
      </c>
    </row>
    <row r="11" spans="1:17" s="206" customFormat="1" ht="150">
      <c r="A11" s="40" t="s">
        <v>279</v>
      </c>
      <c r="B11" s="200" t="s">
        <v>359</v>
      </c>
      <c r="C11" s="200" t="s">
        <v>361</v>
      </c>
      <c r="D11" s="201" t="s">
        <v>522</v>
      </c>
      <c r="E11" s="202" t="s">
        <v>523</v>
      </c>
      <c r="F11" s="201" t="s">
        <v>524</v>
      </c>
      <c r="G11" s="203" t="s">
        <v>538</v>
      </c>
      <c r="H11" s="204" t="s">
        <v>539</v>
      </c>
      <c r="I11" s="205" t="s">
        <v>527</v>
      </c>
      <c r="J11" s="202" t="s">
        <v>528</v>
      </c>
      <c r="K11" s="201" t="s">
        <v>362</v>
      </c>
      <c r="L11" s="201" t="s">
        <v>615</v>
      </c>
      <c r="M11" s="201" t="s">
        <v>535</v>
      </c>
      <c r="N11" s="201" t="s">
        <v>536</v>
      </c>
      <c r="Q11" s="206" t="s">
        <v>88</v>
      </c>
    </row>
    <row r="12" spans="1:17" s="206" customFormat="1" ht="150">
      <c r="A12" s="40" t="s">
        <v>279</v>
      </c>
      <c r="B12" s="200" t="s">
        <v>359</v>
      </c>
      <c r="C12" s="200" t="s">
        <v>361</v>
      </c>
      <c r="D12" s="201" t="s">
        <v>522</v>
      </c>
      <c r="E12" s="202" t="s">
        <v>523</v>
      </c>
      <c r="F12" s="201" t="s">
        <v>524</v>
      </c>
      <c r="G12" s="203" t="s">
        <v>538</v>
      </c>
      <c r="H12" s="204" t="s">
        <v>539</v>
      </c>
      <c r="I12" s="205" t="s">
        <v>527</v>
      </c>
      <c r="J12" s="202" t="s">
        <v>528</v>
      </c>
      <c r="K12" s="201" t="s">
        <v>362</v>
      </c>
      <c r="L12" s="201" t="s">
        <v>615</v>
      </c>
      <c r="M12" s="201" t="s">
        <v>616</v>
      </c>
      <c r="N12" s="201" t="s">
        <v>537</v>
      </c>
    </row>
    <row r="13" spans="1:17" s="206" customFormat="1" ht="150">
      <c r="A13" s="40" t="s">
        <v>279</v>
      </c>
      <c r="B13" s="200" t="s">
        <v>359</v>
      </c>
      <c r="C13" s="200" t="s">
        <v>361</v>
      </c>
      <c r="D13" s="201" t="s">
        <v>522</v>
      </c>
      <c r="E13" s="202" t="s">
        <v>523</v>
      </c>
      <c r="F13" s="201" t="s">
        <v>524</v>
      </c>
      <c r="G13" s="203" t="s">
        <v>533</v>
      </c>
      <c r="H13" s="203" t="s">
        <v>534</v>
      </c>
      <c r="I13" s="205" t="s">
        <v>527</v>
      </c>
      <c r="J13" s="205" t="s">
        <v>528</v>
      </c>
      <c r="K13" s="201" t="s">
        <v>362</v>
      </c>
      <c r="L13" s="201" t="s">
        <v>615</v>
      </c>
      <c r="M13" s="201" t="s">
        <v>540</v>
      </c>
      <c r="N13" s="201" t="s">
        <v>541</v>
      </c>
      <c r="Q13" s="206" t="s">
        <v>89</v>
      </c>
    </row>
    <row r="14" spans="1:17" s="206" customFormat="1" ht="150">
      <c r="A14" s="40" t="s">
        <v>279</v>
      </c>
      <c r="B14" s="200" t="s">
        <v>359</v>
      </c>
      <c r="C14" s="200" t="s">
        <v>361</v>
      </c>
      <c r="D14" s="201" t="s">
        <v>522</v>
      </c>
      <c r="E14" s="202" t="s">
        <v>523</v>
      </c>
      <c r="F14" s="201" t="s">
        <v>524</v>
      </c>
      <c r="G14" s="203" t="s">
        <v>533</v>
      </c>
      <c r="H14" s="203" t="s">
        <v>534</v>
      </c>
      <c r="I14" s="205" t="s">
        <v>527</v>
      </c>
      <c r="J14" s="205" t="s">
        <v>528</v>
      </c>
      <c r="K14" s="201" t="s">
        <v>362</v>
      </c>
      <c r="L14" s="201" t="s">
        <v>615</v>
      </c>
      <c r="M14" s="207" t="s">
        <v>542</v>
      </c>
      <c r="N14" s="201" t="s">
        <v>543</v>
      </c>
    </row>
    <row r="15" spans="1:17" s="206" customFormat="1" ht="150">
      <c r="A15" s="40" t="s">
        <v>280</v>
      </c>
      <c r="B15" s="200" t="s">
        <v>359</v>
      </c>
      <c r="C15" s="200" t="s">
        <v>361</v>
      </c>
      <c r="D15" s="201" t="s">
        <v>522</v>
      </c>
      <c r="E15" s="202" t="s">
        <v>523</v>
      </c>
      <c r="F15" s="201" t="s">
        <v>524</v>
      </c>
      <c r="G15" s="204" t="s">
        <v>525</v>
      </c>
      <c r="H15" s="203" t="s">
        <v>526</v>
      </c>
      <c r="I15" s="205" t="s">
        <v>527</v>
      </c>
      <c r="J15" s="205" t="s">
        <v>528</v>
      </c>
      <c r="K15" s="201" t="s">
        <v>362</v>
      </c>
      <c r="L15" s="201" t="s">
        <v>615</v>
      </c>
      <c r="M15" s="201" t="s">
        <v>544</v>
      </c>
      <c r="N15" s="201" t="s">
        <v>545</v>
      </c>
      <c r="Q15" s="206" t="s">
        <v>90</v>
      </c>
    </row>
    <row r="16" spans="1:17" s="127" customFormat="1" ht="225">
      <c r="A16" s="40" t="s">
        <v>281</v>
      </c>
      <c r="B16" s="149" t="s">
        <v>359</v>
      </c>
      <c r="C16" s="149" t="s">
        <v>361</v>
      </c>
      <c r="D16" s="153" t="s">
        <v>546</v>
      </c>
      <c r="E16" s="153" t="s">
        <v>523</v>
      </c>
      <c r="F16" s="152" t="s">
        <v>547</v>
      </c>
      <c r="G16" s="129" t="s">
        <v>548</v>
      </c>
      <c r="H16" s="208" t="s">
        <v>549</v>
      </c>
      <c r="I16" s="153" t="s">
        <v>550</v>
      </c>
      <c r="J16" s="153" t="s">
        <v>528</v>
      </c>
      <c r="K16" s="152" t="s">
        <v>363</v>
      </c>
      <c r="L16" s="201" t="s">
        <v>615</v>
      </c>
      <c r="M16" s="149" t="s">
        <v>551</v>
      </c>
      <c r="N16" s="149" t="s">
        <v>552</v>
      </c>
      <c r="Q16" s="127" t="s">
        <v>91</v>
      </c>
    </row>
    <row r="17" spans="1:14" s="127" customFormat="1" ht="225">
      <c r="A17" s="40" t="s">
        <v>281</v>
      </c>
      <c r="B17" s="209" t="s">
        <v>359</v>
      </c>
      <c r="C17" s="149" t="s">
        <v>361</v>
      </c>
      <c r="D17" s="153" t="s">
        <v>546</v>
      </c>
      <c r="E17" s="153" t="s">
        <v>523</v>
      </c>
      <c r="F17" s="152" t="s">
        <v>547</v>
      </c>
      <c r="G17" s="129" t="s">
        <v>553</v>
      </c>
      <c r="H17" s="208" t="s">
        <v>554</v>
      </c>
      <c r="I17" s="153" t="s">
        <v>550</v>
      </c>
      <c r="J17" s="153" t="s">
        <v>528</v>
      </c>
      <c r="K17" s="152" t="s">
        <v>363</v>
      </c>
      <c r="L17" s="201" t="s">
        <v>615</v>
      </c>
      <c r="M17" s="149" t="s">
        <v>551</v>
      </c>
      <c r="N17" s="149" t="s">
        <v>552</v>
      </c>
    </row>
    <row r="18" spans="1:14" s="127" customFormat="1" ht="225">
      <c r="A18" s="40" t="s">
        <v>281</v>
      </c>
      <c r="B18" s="149" t="s">
        <v>359</v>
      </c>
      <c r="C18" s="149" t="s">
        <v>361</v>
      </c>
      <c r="D18" s="153" t="s">
        <v>546</v>
      </c>
      <c r="E18" s="153" t="s">
        <v>523</v>
      </c>
      <c r="F18" s="152" t="s">
        <v>547</v>
      </c>
      <c r="G18" s="129" t="s">
        <v>555</v>
      </c>
      <c r="H18" s="208" t="s">
        <v>556</v>
      </c>
      <c r="I18" s="153" t="s">
        <v>550</v>
      </c>
      <c r="J18" s="153" t="s">
        <v>528</v>
      </c>
      <c r="K18" s="152" t="s">
        <v>363</v>
      </c>
      <c r="L18" s="201" t="s">
        <v>615</v>
      </c>
      <c r="M18" s="149" t="s">
        <v>551</v>
      </c>
      <c r="N18" s="152" t="s">
        <v>552</v>
      </c>
    </row>
    <row r="19" spans="1:14" s="127" customFormat="1" ht="105">
      <c r="A19" s="40" t="s">
        <v>282</v>
      </c>
      <c r="B19" s="152" t="s">
        <v>359</v>
      </c>
      <c r="C19" s="209" t="s">
        <v>361</v>
      </c>
      <c r="D19" s="149" t="s">
        <v>557</v>
      </c>
      <c r="E19" s="153" t="s">
        <v>523</v>
      </c>
      <c r="F19" s="210" t="s">
        <v>558</v>
      </c>
      <c r="G19" s="150" t="s">
        <v>559</v>
      </c>
      <c r="H19" s="208" t="s">
        <v>560</v>
      </c>
      <c r="I19" s="153" t="s">
        <v>561</v>
      </c>
      <c r="J19" s="153" t="s">
        <v>562</v>
      </c>
      <c r="K19" s="152" t="s">
        <v>364</v>
      </c>
      <c r="L19" s="201" t="s">
        <v>615</v>
      </c>
      <c r="M19" s="149" t="s">
        <v>563</v>
      </c>
      <c r="N19" s="149" t="s">
        <v>564</v>
      </c>
    </row>
    <row r="20" spans="1:14" s="127" customFormat="1" ht="105">
      <c r="A20" s="40" t="s">
        <v>282</v>
      </c>
      <c r="B20" s="152" t="s">
        <v>359</v>
      </c>
      <c r="C20" s="209" t="s">
        <v>361</v>
      </c>
      <c r="D20" s="149" t="s">
        <v>557</v>
      </c>
      <c r="E20" s="153" t="s">
        <v>523</v>
      </c>
      <c r="F20" s="210" t="s">
        <v>547</v>
      </c>
      <c r="G20" s="150" t="s">
        <v>565</v>
      </c>
      <c r="H20" s="208" t="s">
        <v>566</v>
      </c>
      <c r="I20" s="153" t="s">
        <v>527</v>
      </c>
      <c r="J20" s="153" t="s">
        <v>562</v>
      </c>
      <c r="K20" s="152" t="s">
        <v>364</v>
      </c>
      <c r="L20" s="201" t="s">
        <v>615</v>
      </c>
      <c r="M20" s="149" t="s">
        <v>563</v>
      </c>
      <c r="N20" s="149" t="s">
        <v>564</v>
      </c>
    </row>
    <row r="21" spans="1:14" s="127" customFormat="1" ht="110.4">
      <c r="A21" s="40" t="s">
        <v>281</v>
      </c>
      <c r="B21" s="154" t="s">
        <v>359</v>
      </c>
      <c r="C21" s="149" t="s">
        <v>361</v>
      </c>
      <c r="D21" s="153" t="s">
        <v>546</v>
      </c>
      <c r="E21" s="153" t="s">
        <v>523</v>
      </c>
      <c r="F21" s="152" t="s">
        <v>547</v>
      </c>
      <c r="G21" s="150" t="s">
        <v>567</v>
      </c>
      <c r="H21" s="208" t="s">
        <v>568</v>
      </c>
      <c r="I21" s="152" t="s">
        <v>550</v>
      </c>
      <c r="J21" s="153" t="s">
        <v>562</v>
      </c>
      <c r="K21" s="152" t="s">
        <v>365</v>
      </c>
      <c r="L21" s="201" t="s">
        <v>615</v>
      </c>
      <c r="M21" s="149" t="s">
        <v>569</v>
      </c>
      <c r="N21" s="149" t="s">
        <v>570</v>
      </c>
    </row>
    <row r="22" spans="1:14" s="127" customFormat="1" ht="110.4">
      <c r="A22" s="40" t="s">
        <v>281</v>
      </c>
      <c r="B22" s="154" t="s">
        <v>359</v>
      </c>
      <c r="C22" s="149" t="s">
        <v>361</v>
      </c>
      <c r="D22" s="153" t="s">
        <v>546</v>
      </c>
      <c r="E22" s="153" t="s">
        <v>523</v>
      </c>
      <c r="F22" s="152" t="s">
        <v>547</v>
      </c>
      <c r="G22" s="150" t="s">
        <v>571</v>
      </c>
      <c r="H22" s="208" t="s">
        <v>572</v>
      </c>
      <c r="I22" s="152" t="s">
        <v>550</v>
      </c>
      <c r="J22" s="153" t="s">
        <v>562</v>
      </c>
      <c r="K22" s="152" t="s">
        <v>365</v>
      </c>
      <c r="L22" s="201" t="s">
        <v>615</v>
      </c>
      <c r="M22" s="149" t="s">
        <v>569</v>
      </c>
      <c r="N22" s="149" t="s">
        <v>570</v>
      </c>
    </row>
    <row r="23" spans="1:14" s="127" customFormat="1" ht="135">
      <c r="A23" s="40" t="s">
        <v>281</v>
      </c>
      <c r="B23" s="152" t="s">
        <v>359</v>
      </c>
      <c r="C23" s="153" t="s">
        <v>361</v>
      </c>
      <c r="D23" s="152" t="s">
        <v>573</v>
      </c>
      <c r="E23" s="153" t="s">
        <v>523</v>
      </c>
      <c r="F23" s="152" t="s">
        <v>547</v>
      </c>
      <c r="G23" s="152" t="s">
        <v>574</v>
      </c>
      <c r="H23" s="152" t="s">
        <v>575</v>
      </c>
      <c r="I23" s="153" t="s">
        <v>550</v>
      </c>
      <c r="J23" s="153" t="s">
        <v>562</v>
      </c>
      <c r="K23" s="149" t="s">
        <v>366</v>
      </c>
      <c r="L23" s="201" t="s">
        <v>615</v>
      </c>
      <c r="M23" s="152" t="s">
        <v>576</v>
      </c>
      <c r="N23" s="152" t="s">
        <v>577</v>
      </c>
    </row>
    <row r="24" spans="1:14" s="127" customFormat="1" ht="225">
      <c r="A24" s="40" t="s">
        <v>281</v>
      </c>
      <c r="B24" s="152" t="s">
        <v>359</v>
      </c>
      <c r="C24" s="153" t="s">
        <v>361</v>
      </c>
      <c r="D24" s="153" t="s">
        <v>546</v>
      </c>
      <c r="E24" s="152" t="s">
        <v>523</v>
      </c>
      <c r="F24" s="152" t="s">
        <v>547</v>
      </c>
      <c r="G24" s="149" t="s">
        <v>578</v>
      </c>
      <c r="H24" s="149" t="s">
        <v>579</v>
      </c>
      <c r="I24" s="153" t="s">
        <v>550</v>
      </c>
      <c r="J24" s="151" t="s">
        <v>562</v>
      </c>
      <c r="K24" s="149" t="s">
        <v>366</v>
      </c>
      <c r="L24" s="201" t="s">
        <v>615</v>
      </c>
      <c r="M24" s="152" t="s">
        <v>580</v>
      </c>
      <c r="N24" s="152" t="s">
        <v>581</v>
      </c>
    </row>
    <row r="25" spans="1:14" s="127" customFormat="1" ht="110.4">
      <c r="A25" s="40" t="s">
        <v>281</v>
      </c>
      <c r="B25" s="152" t="s">
        <v>359</v>
      </c>
      <c r="C25" s="153" t="s">
        <v>361</v>
      </c>
      <c r="D25" s="153" t="s">
        <v>546</v>
      </c>
      <c r="E25" s="152" t="s">
        <v>523</v>
      </c>
      <c r="F25" s="152" t="s">
        <v>547</v>
      </c>
      <c r="G25" s="149" t="s">
        <v>578</v>
      </c>
      <c r="H25" s="149" t="s">
        <v>579</v>
      </c>
      <c r="I25" s="153" t="s">
        <v>550</v>
      </c>
      <c r="J25" s="151" t="s">
        <v>562</v>
      </c>
      <c r="K25" s="149" t="s">
        <v>366</v>
      </c>
      <c r="L25" s="201" t="s">
        <v>615</v>
      </c>
      <c r="M25" s="149" t="s">
        <v>582</v>
      </c>
      <c r="N25" s="152" t="s">
        <v>583</v>
      </c>
    </row>
    <row r="26" spans="1:14" s="127" customFormat="1" ht="110.4">
      <c r="A26" s="40" t="s">
        <v>281</v>
      </c>
      <c r="B26" s="152" t="s">
        <v>359</v>
      </c>
      <c r="C26" s="152" t="s">
        <v>361</v>
      </c>
      <c r="D26" s="153" t="s">
        <v>546</v>
      </c>
      <c r="E26" s="153" t="s">
        <v>523</v>
      </c>
      <c r="F26" s="152" t="s">
        <v>547</v>
      </c>
      <c r="G26" s="152" t="s">
        <v>584</v>
      </c>
      <c r="H26" s="152" t="s">
        <v>585</v>
      </c>
      <c r="I26" s="153" t="s">
        <v>550</v>
      </c>
      <c r="J26" s="153" t="s">
        <v>562</v>
      </c>
      <c r="K26" s="152" t="s">
        <v>367</v>
      </c>
      <c r="L26" s="201" t="s">
        <v>615</v>
      </c>
      <c r="M26" s="149" t="s">
        <v>586</v>
      </c>
      <c r="N26" s="152" t="s">
        <v>587</v>
      </c>
    </row>
    <row r="27" spans="1:14" s="127" customFormat="1" ht="180">
      <c r="A27" s="40" t="s">
        <v>283</v>
      </c>
      <c r="B27" s="152" t="s">
        <v>359</v>
      </c>
      <c r="C27" s="152" t="s">
        <v>361</v>
      </c>
      <c r="D27" s="152" t="s">
        <v>588</v>
      </c>
      <c r="E27" s="153" t="s">
        <v>523</v>
      </c>
      <c r="F27" s="128" t="s">
        <v>589</v>
      </c>
      <c r="G27" s="152" t="s">
        <v>590</v>
      </c>
      <c r="H27" s="152" t="s">
        <v>591</v>
      </c>
      <c r="I27" s="153" t="s">
        <v>550</v>
      </c>
      <c r="J27" s="153" t="s">
        <v>562</v>
      </c>
      <c r="K27" s="152" t="s">
        <v>368</v>
      </c>
      <c r="L27" s="201" t="s">
        <v>615</v>
      </c>
      <c r="M27" s="149" t="s">
        <v>592</v>
      </c>
      <c r="N27" s="150" t="s">
        <v>593</v>
      </c>
    </row>
    <row r="28" spans="1:14" s="127" customFormat="1" ht="180">
      <c r="A28" s="40" t="s">
        <v>283</v>
      </c>
      <c r="B28" s="152" t="s">
        <v>359</v>
      </c>
      <c r="C28" s="152" t="s">
        <v>361</v>
      </c>
      <c r="D28" s="152" t="s">
        <v>588</v>
      </c>
      <c r="E28" s="153" t="s">
        <v>523</v>
      </c>
      <c r="F28" s="152" t="s">
        <v>594</v>
      </c>
      <c r="G28" s="152" t="s">
        <v>595</v>
      </c>
      <c r="H28" s="152" t="s">
        <v>596</v>
      </c>
      <c r="I28" s="153" t="s">
        <v>550</v>
      </c>
      <c r="J28" s="153" t="s">
        <v>562</v>
      </c>
      <c r="K28" s="152" t="s">
        <v>369</v>
      </c>
      <c r="L28" s="201" t="s">
        <v>615</v>
      </c>
      <c r="M28" s="152" t="s">
        <v>597</v>
      </c>
      <c r="N28" s="150" t="s">
        <v>598</v>
      </c>
    </row>
    <row r="29" spans="1:14" s="127" customFormat="1" ht="110.4">
      <c r="A29" s="40" t="s">
        <v>281</v>
      </c>
      <c r="B29" s="149" t="s">
        <v>360</v>
      </c>
      <c r="C29" s="151" t="s">
        <v>361</v>
      </c>
      <c r="D29" s="153" t="s">
        <v>546</v>
      </c>
      <c r="E29" s="149" t="s">
        <v>523</v>
      </c>
      <c r="F29" s="149" t="s">
        <v>547</v>
      </c>
      <c r="G29" s="152" t="s">
        <v>599</v>
      </c>
      <c r="H29" s="149" t="s">
        <v>600</v>
      </c>
      <c r="I29" s="151" t="s">
        <v>550</v>
      </c>
      <c r="J29" s="151" t="s">
        <v>562</v>
      </c>
      <c r="K29" s="152" t="s">
        <v>370</v>
      </c>
      <c r="L29" s="201" t="s">
        <v>615</v>
      </c>
      <c r="M29" s="149" t="s">
        <v>601</v>
      </c>
      <c r="N29" s="152" t="s">
        <v>602</v>
      </c>
    </row>
    <row r="30" spans="1:14" s="127" customFormat="1" ht="110.4">
      <c r="A30" s="40" t="s">
        <v>281</v>
      </c>
      <c r="B30" s="149" t="s">
        <v>360</v>
      </c>
      <c r="C30" s="151" t="s">
        <v>361</v>
      </c>
      <c r="D30" s="153" t="s">
        <v>546</v>
      </c>
      <c r="E30" s="149" t="s">
        <v>523</v>
      </c>
      <c r="F30" s="149" t="s">
        <v>547</v>
      </c>
      <c r="G30" s="152" t="s">
        <v>599</v>
      </c>
      <c r="H30" s="149" t="s">
        <v>600</v>
      </c>
      <c r="I30" s="151" t="s">
        <v>550</v>
      </c>
      <c r="J30" s="151" t="s">
        <v>562</v>
      </c>
      <c r="K30" s="152" t="s">
        <v>370</v>
      </c>
      <c r="L30" s="201" t="s">
        <v>615</v>
      </c>
      <c r="M30" s="149" t="s">
        <v>603</v>
      </c>
      <c r="N30" s="152" t="s">
        <v>604</v>
      </c>
    </row>
    <row r="31" spans="1:14" s="127" customFormat="1" ht="105" customHeight="1">
      <c r="A31" s="40" t="s">
        <v>283</v>
      </c>
      <c r="B31" s="149" t="s">
        <v>360</v>
      </c>
      <c r="C31" s="151" t="s">
        <v>361</v>
      </c>
      <c r="D31" s="149" t="s">
        <v>588</v>
      </c>
      <c r="E31" s="153" t="s">
        <v>523</v>
      </c>
      <c r="F31" s="149" t="s">
        <v>594</v>
      </c>
      <c r="G31" s="149" t="s">
        <v>605</v>
      </c>
      <c r="H31" s="149" t="s">
        <v>606</v>
      </c>
      <c r="I31" s="151" t="s">
        <v>550</v>
      </c>
      <c r="J31" s="151" t="s">
        <v>562</v>
      </c>
      <c r="K31" s="152" t="s">
        <v>370</v>
      </c>
      <c r="L31" s="201" t="s">
        <v>615</v>
      </c>
      <c r="M31" s="149" t="s">
        <v>461</v>
      </c>
      <c r="N31" s="152" t="s">
        <v>598</v>
      </c>
    </row>
    <row r="32" spans="1:14" s="127" customFormat="1" ht="180">
      <c r="A32" s="40" t="s">
        <v>283</v>
      </c>
      <c r="B32" s="149" t="s">
        <v>360</v>
      </c>
      <c r="C32" s="151" t="s">
        <v>361</v>
      </c>
      <c r="D32" s="152" t="s">
        <v>588</v>
      </c>
      <c r="E32" s="153" t="s">
        <v>523</v>
      </c>
      <c r="F32" s="149" t="s">
        <v>594</v>
      </c>
      <c r="G32" s="149" t="s">
        <v>605</v>
      </c>
      <c r="H32" s="149" t="s">
        <v>606</v>
      </c>
      <c r="I32" s="151" t="s">
        <v>550</v>
      </c>
      <c r="J32" s="151" t="s">
        <v>562</v>
      </c>
      <c r="K32" s="152" t="s">
        <v>370</v>
      </c>
      <c r="L32" s="201" t="s">
        <v>615</v>
      </c>
      <c r="M32" s="149" t="s">
        <v>463</v>
      </c>
      <c r="N32" s="152" t="s">
        <v>598</v>
      </c>
    </row>
    <row r="33" spans="1:14" s="127" customFormat="1" ht="180">
      <c r="A33" s="40" t="s">
        <v>283</v>
      </c>
      <c r="B33" s="149" t="s">
        <v>360</v>
      </c>
      <c r="C33" s="151" t="s">
        <v>361</v>
      </c>
      <c r="D33" s="152" t="s">
        <v>588</v>
      </c>
      <c r="E33" s="153" t="s">
        <v>523</v>
      </c>
      <c r="F33" s="149" t="s">
        <v>594</v>
      </c>
      <c r="G33" s="152" t="s">
        <v>607</v>
      </c>
      <c r="H33" s="152" t="s">
        <v>608</v>
      </c>
      <c r="I33" s="153" t="s">
        <v>550</v>
      </c>
      <c r="J33" s="153" t="s">
        <v>562</v>
      </c>
      <c r="K33" s="152" t="s">
        <v>370</v>
      </c>
      <c r="L33" s="201" t="s">
        <v>615</v>
      </c>
      <c r="M33" s="149" t="s">
        <v>609</v>
      </c>
      <c r="N33" s="152" t="s">
        <v>598</v>
      </c>
    </row>
    <row r="34" spans="1:14" s="127" customFormat="1" ht="110.4">
      <c r="A34" s="40" t="s">
        <v>281</v>
      </c>
      <c r="B34" s="152" t="s">
        <v>360</v>
      </c>
      <c r="C34" s="153" t="s">
        <v>361</v>
      </c>
      <c r="D34" s="153" t="s">
        <v>546</v>
      </c>
      <c r="E34" s="153" t="s">
        <v>523</v>
      </c>
      <c r="F34" s="152" t="s">
        <v>547</v>
      </c>
      <c r="G34" s="152" t="s">
        <v>584</v>
      </c>
      <c r="H34" s="152" t="s">
        <v>610</v>
      </c>
      <c r="I34" s="153" t="s">
        <v>550</v>
      </c>
      <c r="J34" s="153" t="s">
        <v>562</v>
      </c>
      <c r="K34" s="153" t="s">
        <v>371</v>
      </c>
      <c r="L34" s="201" t="s">
        <v>615</v>
      </c>
      <c r="M34" s="152" t="s">
        <v>611</v>
      </c>
      <c r="N34" s="152" t="s">
        <v>612</v>
      </c>
    </row>
    <row r="35" spans="1:14" s="127" customFormat="1" ht="110.4">
      <c r="A35" s="40" t="s">
        <v>281</v>
      </c>
      <c r="B35" s="152" t="s">
        <v>360</v>
      </c>
      <c r="C35" s="152" t="s">
        <v>361</v>
      </c>
      <c r="D35" s="153" t="s">
        <v>546</v>
      </c>
      <c r="E35" s="153" t="s">
        <v>523</v>
      </c>
      <c r="F35" s="152" t="s">
        <v>547</v>
      </c>
      <c r="G35" s="152" t="s">
        <v>584</v>
      </c>
      <c r="H35" s="152" t="s">
        <v>610</v>
      </c>
      <c r="I35" s="153" t="s">
        <v>550</v>
      </c>
      <c r="J35" s="153" t="s">
        <v>562</v>
      </c>
      <c r="K35" s="153" t="s">
        <v>371</v>
      </c>
      <c r="L35" s="201" t="s">
        <v>615</v>
      </c>
      <c r="M35" s="152" t="s">
        <v>611</v>
      </c>
      <c r="N35" s="152" t="s">
        <v>612</v>
      </c>
    </row>
    <row r="36" spans="1:14" s="127" customFormat="1" ht="110.4">
      <c r="A36" s="40" t="s">
        <v>281</v>
      </c>
      <c r="B36" s="152" t="s">
        <v>360</v>
      </c>
      <c r="C36" s="152" t="s">
        <v>361</v>
      </c>
      <c r="D36" s="153" t="s">
        <v>546</v>
      </c>
      <c r="E36" s="153" t="s">
        <v>523</v>
      </c>
      <c r="F36" s="152" t="s">
        <v>547</v>
      </c>
      <c r="G36" s="152" t="s">
        <v>584</v>
      </c>
      <c r="H36" s="152" t="s">
        <v>610</v>
      </c>
      <c r="I36" s="153" t="s">
        <v>550</v>
      </c>
      <c r="J36" s="153" t="s">
        <v>562</v>
      </c>
      <c r="K36" s="153" t="s">
        <v>372</v>
      </c>
      <c r="L36" s="201" t="s">
        <v>615</v>
      </c>
      <c r="M36" s="152" t="s">
        <v>613</v>
      </c>
      <c r="N36" s="152" t="s">
        <v>614</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468F-E18B-4401-86B1-446E28B821BA}">
  <dimension ref="A1:DO144"/>
  <sheetViews>
    <sheetView tabSelected="1" topLeftCell="E142" zoomScale="30" zoomScaleNormal="30" zoomScaleSheetLayoutView="58" workbookViewId="0">
      <selection activeCell="L160" sqref="L160"/>
    </sheetView>
  </sheetViews>
  <sheetFormatPr baseColWidth="10" defaultColWidth="11.59765625" defaultRowHeight="69.900000000000006" customHeight="1"/>
  <cols>
    <col min="1" max="1" width="40" style="161" customWidth="1"/>
    <col min="2" max="2" width="34.8984375" style="161" customWidth="1"/>
    <col min="3" max="3" width="23.296875" style="161" customWidth="1"/>
    <col min="4" max="4" width="28.3984375" style="161" customWidth="1"/>
    <col min="5" max="5" width="38.69921875" style="161" customWidth="1"/>
    <col min="6" max="6" width="35.09765625" style="161" customWidth="1"/>
    <col min="7" max="7" width="41.09765625" style="161" customWidth="1"/>
    <col min="8" max="8" width="47" style="161" customWidth="1"/>
    <col min="9" max="9" width="39.09765625" style="161" customWidth="1"/>
    <col min="10" max="10" width="34.3984375" style="161" customWidth="1"/>
    <col min="11" max="11" width="31.8984375" style="164" hidden="1" customWidth="1"/>
    <col min="12" max="12" width="40.59765625" style="173" customWidth="1"/>
    <col min="13" max="13" width="0.296875" style="161" customWidth="1"/>
    <col min="14" max="14" width="51.69921875" style="161" customWidth="1"/>
    <col min="15" max="15" width="34.69921875" style="161" customWidth="1"/>
    <col min="16" max="16" width="36.09765625" style="161" customWidth="1"/>
    <col min="17" max="18" width="53.59765625" style="161" customWidth="1"/>
    <col min="19" max="19" width="47.69921875" style="161" customWidth="1"/>
    <col min="20" max="20" width="44" style="161" customWidth="1"/>
    <col min="21" max="21" width="35.69921875" style="161" customWidth="1"/>
    <col min="22" max="22" width="35.8984375" style="161" customWidth="1"/>
    <col min="23" max="23" width="31.69921875" style="161" customWidth="1"/>
    <col min="24" max="24" width="32.8984375" style="161" customWidth="1"/>
    <col min="25" max="25" width="29" style="161" customWidth="1"/>
    <col min="26" max="26" width="67.296875" style="161" customWidth="1"/>
    <col min="27" max="27" width="31.296875" style="161" customWidth="1"/>
    <col min="28" max="28" width="46.296875" style="161" bestFit="1" customWidth="1"/>
    <col min="29" max="29" width="46.296875" style="161" customWidth="1"/>
    <col min="30" max="30" width="29.296875" style="161" bestFit="1" customWidth="1"/>
    <col min="31" max="31" width="50.3984375" style="161" customWidth="1"/>
    <col min="32" max="32" width="57.8984375" style="161" customWidth="1"/>
    <col min="33" max="33" width="44.8984375" style="161" customWidth="1"/>
    <col min="34" max="34" width="51.59765625" style="161" customWidth="1"/>
    <col min="35" max="38" width="30.8984375" style="161" hidden="1" customWidth="1"/>
    <col min="39" max="39" width="26.69921875" style="174" bestFit="1" customWidth="1"/>
    <col min="40" max="40" width="41" style="161" bestFit="1" customWidth="1"/>
    <col min="41" max="41" width="121" style="161" customWidth="1"/>
    <col min="42" max="42" width="50" style="161" customWidth="1"/>
    <col min="43" max="43" width="49.8984375" style="161" customWidth="1"/>
    <col min="44" max="44" width="50.296875" style="161" customWidth="1"/>
    <col min="45" max="45" width="35.09765625" style="4" customWidth="1"/>
    <col min="46" max="46" width="44.8984375" style="4" customWidth="1"/>
    <col min="47" max="47" width="33.3984375" style="4" customWidth="1"/>
    <col min="48" max="48" width="50" style="4" customWidth="1"/>
    <col min="49" max="50" width="11.59765625" style="4"/>
    <col min="51" max="51" width="56.8984375" style="4" customWidth="1"/>
    <col min="52" max="53" width="11.296875" style="4" customWidth="1"/>
    <col min="54" max="54" width="11.59765625" style="161"/>
    <col min="55" max="119" width="11.59765625" style="4"/>
    <col min="120" max="16384" width="11.59765625" style="161"/>
  </cols>
  <sheetData>
    <row r="1" spans="1:119" s="4" customFormat="1" ht="15.75" customHeight="1">
      <c r="A1" s="445"/>
      <c r="B1" s="445"/>
      <c r="C1" s="453" t="s">
        <v>0</v>
      </c>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5"/>
      <c r="AN1" s="538" t="s">
        <v>210</v>
      </c>
      <c r="AO1" s="539"/>
      <c r="AP1" s="292"/>
      <c r="AQ1" s="292"/>
      <c r="AR1" s="292"/>
    </row>
    <row r="2" spans="1:119" s="4" customFormat="1" ht="33.75" customHeight="1">
      <c r="A2" s="445"/>
      <c r="B2" s="445"/>
      <c r="C2" s="453" t="s">
        <v>1</v>
      </c>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5"/>
      <c r="AN2" s="538" t="s">
        <v>2</v>
      </c>
      <c r="AO2" s="539"/>
      <c r="AP2" s="292"/>
      <c r="AQ2" s="292"/>
      <c r="AR2" s="292"/>
    </row>
    <row r="3" spans="1:119" s="4" customFormat="1" ht="24.75" customHeight="1">
      <c r="A3" s="445"/>
      <c r="B3" s="445"/>
      <c r="C3" s="453" t="s">
        <v>3</v>
      </c>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5"/>
      <c r="AN3" s="538" t="s">
        <v>209</v>
      </c>
      <c r="AO3" s="539"/>
      <c r="AP3" s="292"/>
      <c r="AQ3" s="292"/>
      <c r="AR3" s="292"/>
    </row>
    <row r="4" spans="1:119" s="4" customFormat="1" ht="36" customHeight="1">
      <c r="A4" s="445"/>
      <c r="B4" s="445"/>
      <c r="C4" s="453" t="s">
        <v>157</v>
      </c>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5"/>
      <c r="AN4" s="538" t="s">
        <v>212</v>
      </c>
      <c r="AO4" s="539"/>
      <c r="AP4" s="292"/>
      <c r="AQ4" s="292"/>
      <c r="AR4" s="292"/>
    </row>
    <row r="5" spans="1:119" s="4" customFormat="1" ht="18.75" customHeight="1">
      <c r="A5" s="515" t="s">
        <v>4</v>
      </c>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7"/>
      <c r="AP5" s="293"/>
      <c r="AQ5" s="293"/>
      <c r="AR5" s="293"/>
    </row>
    <row r="6" spans="1:119" ht="39.75" customHeight="1">
      <c r="A6" s="518" t="s">
        <v>168</v>
      </c>
      <c r="B6" s="518"/>
      <c r="C6" s="518"/>
      <c r="D6" s="518"/>
      <c r="E6" s="518"/>
      <c r="F6" s="518"/>
      <c r="G6" s="518"/>
      <c r="H6" s="518"/>
      <c r="I6" s="518"/>
      <c r="J6" s="518"/>
      <c r="K6" s="518"/>
      <c r="L6" s="518"/>
      <c r="M6" s="518"/>
      <c r="N6" s="518"/>
      <c r="O6" s="518"/>
      <c r="P6" s="518"/>
      <c r="Q6" s="518"/>
      <c r="R6" s="518"/>
      <c r="S6" s="518"/>
      <c r="T6" s="518"/>
      <c r="U6" s="518"/>
      <c r="V6" s="518"/>
      <c r="W6" s="518"/>
      <c r="X6" s="518"/>
      <c r="Y6" s="518"/>
      <c r="Z6" s="519"/>
      <c r="AA6" s="522" t="s">
        <v>93</v>
      </c>
      <c r="AB6" s="523"/>
      <c r="AC6" s="523"/>
      <c r="AD6" s="523"/>
      <c r="AE6" s="523"/>
      <c r="AF6" s="523"/>
      <c r="AG6" s="44"/>
      <c r="AH6" s="526" t="s">
        <v>5</v>
      </c>
      <c r="AI6" s="527"/>
      <c r="AJ6" s="527"/>
      <c r="AK6" s="527"/>
      <c r="AL6" s="527"/>
      <c r="AM6" s="527"/>
      <c r="AN6" s="527"/>
      <c r="AO6" s="528"/>
      <c r="AP6" s="294"/>
      <c r="AQ6" s="294"/>
      <c r="AR6" s="294"/>
    </row>
    <row r="7" spans="1:119" ht="30.75" customHeight="1">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1"/>
      <c r="AA7" s="524"/>
      <c r="AB7" s="525"/>
      <c r="AC7" s="525"/>
      <c r="AD7" s="525"/>
      <c r="AE7" s="525"/>
      <c r="AF7" s="525"/>
      <c r="AG7" s="48"/>
      <c r="AH7" s="529"/>
      <c r="AI7" s="530"/>
      <c r="AJ7" s="530"/>
      <c r="AK7" s="530"/>
      <c r="AL7" s="530"/>
      <c r="AM7" s="530"/>
      <c r="AN7" s="530"/>
      <c r="AO7" s="531"/>
      <c r="AP7" s="294"/>
      <c r="AQ7" s="294"/>
      <c r="AR7" s="294"/>
    </row>
    <row r="8" spans="1:119" ht="69.900000000000006" customHeight="1">
      <c r="A8" s="20" t="s">
        <v>98</v>
      </c>
      <c r="B8" s="20" t="s">
        <v>6</v>
      </c>
      <c r="C8" s="20" t="s">
        <v>190</v>
      </c>
      <c r="D8" s="2" t="s">
        <v>433</v>
      </c>
      <c r="E8" s="2" t="s">
        <v>9</v>
      </c>
      <c r="F8" s="20" t="s">
        <v>10</v>
      </c>
      <c r="G8" s="2" t="s">
        <v>147</v>
      </c>
      <c r="H8" s="2" t="s">
        <v>193</v>
      </c>
      <c r="I8" s="2" t="s">
        <v>148</v>
      </c>
      <c r="J8" s="45" t="s">
        <v>787</v>
      </c>
      <c r="K8" s="218" t="s">
        <v>198</v>
      </c>
      <c r="L8" s="21" t="s">
        <v>188</v>
      </c>
      <c r="M8" s="21" t="s">
        <v>205</v>
      </c>
      <c r="N8" s="21" t="s">
        <v>11</v>
      </c>
      <c r="O8" s="186" t="s">
        <v>667</v>
      </c>
      <c r="P8" s="186" t="s">
        <v>668</v>
      </c>
      <c r="Q8" s="46" t="s">
        <v>788</v>
      </c>
      <c r="R8" s="46" t="s">
        <v>803</v>
      </c>
      <c r="S8" s="21" t="s">
        <v>149</v>
      </c>
      <c r="T8" s="21" t="s">
        <v>150</v>
      </c>
      <c r="U8" s="20" t="s">
        <v>15</v>
      </c>
      <c r="V8" s="20" t="s">
        <v>16</v>
      </c>
      <c r="W8" s="20" t="s">
        <v>163</v>
      </c>
      <c r="X8" s="20" t="s">
        <v>35</v>
      </c>
      <c r="Y8" s="20" t="s">
        <v>103</v>
      </c>
      <c r="Z8" s="20" t="s">
        <v>104</v>
      </c>
      <c r="AA8" s="41" t="s">
        <v>21</v>
      </c>
      <c r="AB8" s="130" t="s">
        <v>152</v>
      </c>
      <c r="AC8" s="130" t="s">
        <v>203</v>
      </c>
      <c r="AD8" s="130" t="s">
        <v>22</v>
      </c>
      <c r="AE8" s="130" t="s">
        <v>23</v>
      </c>
      <c r="AF8" s="41" t="s">
        <v>24</v>
      </c>
      <c r="AG8" s="47" t="s">
        <v>429</v>
      </c>
      <c r="AH8" s="20" t="s">
        <v>18</v>
      </c>
      <c r="AI8" s="20" t="s">
        <v>151</v>
      </c>
      <c r="AJ8" s="47" t="s">
        <v>430</v>
      </c>
      <c r="AK8" s="47" t="s">
        <v>431</v>
      </c>
      <c r="AL8" s="47" t="s">
        <v>432</v>
      </c>
      <c r="AM8" s="20" t="s">
        <v>17</v>
      </c>
      <c r="AN8" s="20" t="s">
        <v>19</v>
      </c>
      <c r="AO8" s="47" t="s">
        <v>786</v>
      </c>
      <c r="AP8" s="47" t="s">
        <v>791</v>
      </c>
      <c r="AQ8" s="47" t="s">
        <v>798</v>
      </c>
      <c r="AR8" s="47" t="s">
        <v>792</v>
      </c>
      <c r="AS8" s="47" t="s">
        <v>799</v>
      </c>
      <c r="AT8" s="47" t="s">
        <v>800</v>
      </c>
      <c r="AU8" s="47" t="s">
        <v>801</v>
      </c>
      <c r="AV8" s="47" t="s">
        <v>802</v>
      </c>
    </row>
    <row r="9" spans="1:119" s="122" customFormat="1" ht="55.2">
      <c r="A9" s="49" t="s">
        <v>279</v>
      </c>
      <c r="B9" s="49" t="s">
        <v>218</v>
      </c>
      <c r="C9" s="50" t="s">
        <v>379</v>
      </c>
      <c r="D9" s="49" t="s">
        <v>227</v>
      </c>
      <c r="E9" s="49" t="s">
        <v>284</v>
      </c>
      <c r="F9" s="51">
        <v>2024130010112</v>
      </c>
      <c r="G9" s="146" t="s">
        <v>295</v>
      </c>
      <c r="H9" s="49" t="s">
        <v>305</v>
      </c>
      <c r="I9" s="49" t="s">
        <v>256</v>
      </c>
      <c r="J9" s="176">
        <v>0</v>
      </c>
      <c r="K9" s="123">
        <v>0.25</v>
      </c>
      <c r="L9" s="146" t="s">
        <v>519</v>
      </c>
      <c r="M9" s="52"/>
      <c r="N9" s="53" t="s">
        <v>657</v>
      </c>
      <c r="O9" s="53">
        <v>0</v>
      </c>
      <c r="P9" s="220">
        <v>4</v>
      </c>
      <c r="Q9" s="52">
        <v>0</v>
      </c>
      <c r="R9" s="332">
        <v>0</v>
      </c>
      <c r="S9" s="195">
        <v>45660</v>
      </c>
      <c r="T9" s="195">
        <v>46022</v>
      </c>
      <c r="U9" s="196">
        <f>+T9-S9</f>
        <v>362</v>
      </c>
      <c r="V9" s="52" t="s">
        <v>373</v>
      </c>
      <c r="W9" s="53" t="s">
        <v>376</v>
      </c>
      <c r="X9" s="53" t="s">
        <v>380</v>
      </c>
      <c r="Y9" s="53" t="s">
        <v>395</v>
      </c>
      <c r="Z9" s="53" t="s">
        <v>396</v>
      </c>
      <c r="AA9" s="54" t="s">
        <v>375</v>
      </c>
      <c r="AB9" s="53" t="s">
        <v>617</v>
      </c>
      <c r="AC9" s="197">
        <v>200000000</v>
      </c>
      <c r="AD9" s="52" t="s">
        <v>76</v>
      </c>
      <c r="AE9" s="52" t="s">
        <v>53</v>
      </c>
      <c r="AF9" s="52"/>
      <c r="AG9" s="52"/>
      <c r="AH9" s="532">
        <v>16069279515</v>
      </c>
      <c r="AI9" s="532"/>
      <c r="AJ9" s="52"/>
      <c r="AK9" s="52"/>
      <c r="AL9" s="52"/>
      <c r="AM9" s="535" t="s">
        <v>669</v>
      </c>
      <c r="AN9" s="53" t="s">
        <v>284</v>
      </c>
      <c r="AO9" s="52" t="s">
        <v>771</v>
      </c>
      <c r="AP9" s="558">
        <v>33466088720.580002</v>
      </c>
      <c r="AQ9" s="558">
        <v>11452568124.76</v>
      </c>
      <c r="AR9" s="561">
        <v>0.3422</v>
      </c>
      <c r="AS9" s="558">
        <v>6188370665</v>
      </c>
      <c r="AT9" s="558">
        <v>6188370665</v>
      </c>
      <c r="AU9" s="540">
        <f>+AS9/AP9</f>
        <v>0.18491466740164517</v>
      </c>
      <c r="AV9" s="540">
        <f>+AT9/AP9</f>
        <v>0.18491466740164517</v>
      </c>
      <c r="AW9" s="4"/>
      <c r="AX9" s="4"/>
      <c r="AY9" s="4"/>
      <c r="AZ9" s="4"/>
      <c r="BA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22" customFormat="1" ht="55.2">
      <c r="A10" s="49" t="s">
        <v>279</v>
      </c>
      <c r="B10" s="49" t="s">
        <v>218</v>
      </c>
      <c r="C10" s="50" t="s">
        <v>379</v>
      </c>
      <c r="D10" s="49" t="s">
        <v>227</v>
      </c>
      <c r="E10" s="49" t="s">
        <v>284</v>
      </c>
      <c r="F10" s="51">
        <v>2024130010112</v>
      </c>
      <c r="G10" s="146" t="s">
        <v>295</v>
      </c>
      <c r="H10" s="49" t="s">
        <v>305</v>
      </c>
      <c r="I10" s="49" t="s">
        <v>256</v>
      </c>
      <c r="J10" s="176">
        <v>0</v>
      </c>
      <c r="K10" s="123">
        <v>0.25</v>
      </c>
      <c r="L10" s="146" t="s">
        <v>518</v>
      </c>
      <c r="M10" s="52"/>
      <c r="N10" s="53" t="s">
        <v>657</v>
      </c>
      <c r="O10" s="53">
        <v>0</v>
      </c>
      <c r="P10" s="220">
        <v>4</v>
      </c>
      <c r="Q10" s="52">
        <v>0</v>
      </c>
      <c r="R10" s="332">
        <v>0</v>
      </c>
      <c r="S10" s="195">
        <v>45660</v>
      </c>
      <c r="T10" s="195">
        <v>46022</v>
      </c>
      <c r="U10" s="196">
        <f>+T10-S10</f>
        <v>362</v>
      </c>
      <c r="V10" s="52" t="s">
        <v>373</v>
      </c>
      <c r="W10" s="53" t="s">
        <v>376</v>
      </c>
      <c r="X10" s="53" t="s">
        <v>380</v>
      </c>
      <c r="Y10" s="53" t="s">
        <v>395</v>
      </c>
      <c r="Z10" s="53" t="s">
        <v>396</v>
      </c>
      <c r="AA10" s="54" t="s">
        <v>375</v>
      </c>
      <c r="AB10" s="53" t="s">
        <v>617</v>
      </c>
      <c r="AC10" s="197">
        <v>200000000</v>
      </c>
      <c r="AD10" s="52" t="s">
        <v>76</v>
      </c>
      <c r="AE10" s="52" t="s">
        <v>53</v>
      </c>
      <c r="AF10" s="52"/>
      <c r="AG10" s="52"/>
      <c r="AH10" s="533"/>
      <c r="AI10" s="533"/>
      <c r="AJ10" s="119">
        <v>4860261721.3199997</v>
      </c>
      <c r="AK10" s="52"/>
      <c r="AL10" s="52"/>
      <c r="AM10" s="536"/>
      <c r="AN10" s="53" t="s">
        <v>284</v>
      </c>
      <c r="AO10" s="52" t="s">
        <v>771</v>
      </c>
      <c r="AP10" s="559"/>
      <c r="AQ10" s="559"/>
      <c r="AR10" s="562"/>
      <c r="AS10" s="559"/>
      <c r="AT10" s="559"/>
      <c r="AU10" s="541"/>
      <c r="AV10" s="541"/>
      <c r="AW10" s="4"/>
      <c r="AX10" s="4"/>
      <c r="AY10" s="4"/>
      <c r="AZ10" s="4"/>
      <c r="BA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22" customFormat="1" ht="55.2">
      <c r="A11" s="49" t="s">
        <v>279</v>
      </c>
      <c r="B11" s="49" t="s">
        <v>218</v>
      </c>
      <c r="C11" s="50" t="s">
        <v>379</v>
      </c>
      <c r="D11" s="49" t="s">
        <v>227</v>
      </c>
      <c r="E11" s="49" t="s">
        <v>284</v>
      </c>
      <c r="F11" s="51">
        <v>2024130010112</v>
      </c>
      <c r="G11" s="146" t="s">
        <v>295</v>
      </c>
      <c r="H11" s="49" t="s">
        <v>305</v>
      </c>
      <c r="I11" s="49" t="s">
        <v>256</v>
      </c>
      <c r="J11" s="176">
        <v>0</v>
      </c>
      <c r="K11" s="123">
        <v>0.25</v>
      </c>
      <c r="L11" s="146" t="s">
        <v>518</v>
      </c>
      <c r="N11" s="53" t="s">
        <v>657</v>
      </c>
      <c r="O11" s="53">
        <v>0</v>
      </c>
      <c r="P11" s="220">
        <v>4</v>
      </c>
      <c r="Q11" s="52">
        <v>0</v>
      </c>
      <c r="R11" s="332">
        <v>0</v>
      </c>
      <c r="S11" s="195">
        <v>45660</v>
      </c>
      <c r="T11" s="195">
        <v>46022</v>
      </c>
      <c r="U11" s="196">
        <f t="shared" ref="U11:U74" si="0">+T11-S11</f>
        <v>362</v>
      </c>
      <c r="V11" s="52" t="s">
        <v>373</v>
      </c>
      <c r="W11" s="53" t="s">
        <v>376</v>
      </c>
      <c r="X11" s="53" t="s">
        <v>380</v>
      </c>
      <c r="Y11" s="53" t="s">
        <v>395</v>
      </c>
      <c r="Z11" s="53" t="s">
        <v>396</v>
      </c>
      <c r="AA11" s="54" t="s">
        <v>375</v>
      </c>
      <c r="AB11" s="53" t="s">
        <v>732</v>
      </c>
      <c r="AC11" s="197">
        <v>2900000000</v>
      </c>
      <c r="AD11" s="52" t="s">
        <v>54</v>
      </c>
      <c r="AE11" s="52" t="s">
        <v>53</v>
      </c>
      <c r="AF11" s="52"/>
      <c r="AG11" s="52"/>
      <c r="AH11" s="533"/>
      <c r="AI11" s="533"/>
      <c r="AJ11" s="52"/>
      <c r="AK11" s="52"/>
      <c r="AL11" s="52"/>
      <c r="AM11" s="536"/>
      <c r="AN11" s="53" t="s">
        <v>284</v>
      </c>
      <c r="AO11" s="52" t="s">
        <v>771</v>
      </c>
      <c r="AP11" s="559"/>
      <c r="AQ11" s="559"/>
      <c r="AR11" s="562"/>
      <c r="AS11" s="559"/>
      <c r="AT11" s="559"/>
      <c r="AU11" s="541"/>
      <c r="AV11" s="541"/>
      <c r="AW11" s="4"/>
      <c r="AX11" s="4"/>
      <c r="AY11" s="4"/>
      <c r="AZ11" s="4"/>
      <c r="BA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22" customFormat="1" ht="55.2">
      <c r="A12" s="49" t="s">
        <v>279</v>
      </c>
      <c r="B12" s="49" t="s">
        <v>218</v>
      </c>
      <c r="C12" s="50" t="s">
        <v>379</v>
      </c>
      <c r="D12" s="49" t="s">
        <v>228</v>
      </c>
      <c r="E12" s="49" t="s">
        <v>284</v>
      </c>
      <c r="F12" s="51">
        <v>2024130010112</v>
      </c>
      <c r="G12" s="146" t="s">
        <v>295</v>
      </c>
      <c r="H12" s="49" t="s">
        <v>305</v>
      </c>
      <c r="I12" s="49" t="s">
        <v>257</v>
      </c>
      <c r="J12" s="176">
        <v>0.35</v>
      </c>
      <c r="K12" s="123">
        <v>0.25</v>
      </c>
      <c r="L12" s="146" t="s">
        <v>521</v>
      </c>
      <c r="M12" s="52"/>
      <c r="N12" s="146" t="s">
        <v>730</v>
      </c>
      <c r="O12" s="146">
        <v>0.27</v>
      </c>
      <c r="P12" s="220">
        <v>0.73</v>
      </c>
      <c r="Q12" s="52">
        <v>0.35</v>
      </c>
      <c r="R12" s="334">
        <f t="shared" ref="R12:R38" si="1">+Q12/P12</f>
        <v>0.47945205479452052</v>
      </c>
      <c r="S12" s="195">
        <v>45660</v>
      </c>
      <c r="T12" s="195">
        <v>46022</v>
      </c>
      <c r="U12" s="196">
        <f t="shared" si="0"/>
        <v>362</v>
      </c>
      <c r="V12" s="52" t="s">
        <v>373</v>
      </c>
      <c r="W12" s="53" t="s">
        <v>376</v>
      </c>
      <c r="X12" s="53" t="s">
        <v>380</v>
      </c>
      <c r="Y12" s="56" t="s">
        <v>394</v>
      </c>
      <c r="Z12" s="55" t="s">
        <v>397</v>
      </c>
      <c r="AA12" s="54" t="s">
        <v>375</v>
      </c>
      <c r="AB12" s="53" t="s">
        <v>617</v>
      </c>
      <c r="AC12" s="197">
        <v>10000000</v>
      </c>
      <c r="AD12" s="52" t="s">
        <v>76</v>
      </c>
      <c r="AE12" s="52" t="s">
        <v>53</v>
      </c>
      <c r="AF12" s="52"/>
      <c r="AG12" s="52"/>
      <c r="AH12" s="533"/>
      <c r="AI12" s="533"/>
      <c r="AJ12" s="52"/>
      <c r="AK12" s="52"/>
      <c r="AL12" s="52"/>
      <c r="AM12" s="536"/>
      <c r="AN12" s="53" t="s">
        <v>284</v>
      </c>
      <c r="AO12" s="52" t="s">
        <v>771</v>
      </c>
      <c r="AP12" s="559"/>
      <c r="AQ12" s="559"/>
      <c r="AR12" s="562"/>
      <c r="AS12" s="559"/>
      <c r="AT12" s="559"/>
      <c r="AU12" s="541"/>
      <c r="AV12" s="541"/>
      <c r="AW12" s="4"/>
      <c r="AX12" s="4"/>
      <c r="AY12" s="4"/>
      <c r="AZ12" s="4"/>
      <c r="BA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22" customFormat="1" ht="110.4">
      <c r="A13" s="49" t="s">
        <v>279</v>
      </c>
      <c r="B13" s="49" t="s">
        <v>218</v>
      </c>
      <c r="C13" s="50" t="s">
        <v>379</v>
      </c>
      <c r="D13" s="49" t="s">
        <v>229</v>
      </c>
      <c r="E13" s="49" t="s">
        <v>284</v>
      </c>
      <c r="F13" s="51">
        <v>2024130010112</v>
      </c>
      <c r="G13" s="146" t="s">
        <v>295</v>
      </c>
      <c r="H13" s="49" t="s">
        <v>305</v>
      </c>
      <c r="I13" s="56" t="s">
        <v>258</v>
      </c>
      <c r="J13" s="176">
        <v>1</v>
      </c>
      <c r="K13" s="123">
        <v>0.25</v>
      </c>
      <c r="L13" s="146" t="s">
        <v>520</v>
      </c>
      <c r="M13" s="52"/>
      <c r="N13" s="53" t="s">
        <v>658</v>
      </c>
      <c r="O13" s="53">
        <v>2</v>
      </c>
      <c r="P13" s="220">
        <v>4</v>
      </c>
      <c r="Q13" s="52">
        <v>1</v>
      </c>
      <c r="R13" s="333">
        <f t="shared" si="1"/>
        <v>0.25</v>
      </c>
      <c r="S13" s="195">
        <v>45660</v>
      </c>
      <c r="T13" s="195">
        <v>46022</v>
      </c>
      <c r="U13" s="196">
        <f t="shared" si="0"/>
        <v>362</v>
      </c>
      <c r="V13" s="52" t="s">
        <v>373</v>
      </c>
      <c r="W13" s="53" t="s">
        <v>376</v>
      </c>
      <c r="X13" s="53" t="s">
        <v>380</v>
      </c>
      <c r="Y13" s="56" t="s">
        <v>394</v>
      </c>
      <c r="Z13" s="55" t="s">
        <v>397</v>
      </c>
      <c r="AA13" s="54" t="s">
        <v>375</v>
      </c>
      <c r="AB13" s="53" t="s">
        <v>731</v>
      </c>
      <c r="AC13" s="197">
        <v>100000000</v>
      </c>
      <c r="AD13" s="52" t="s">
        <v>54</v>
      </c>
      <c r="AE13" s="52" t="s">
        <v>53</v>
      </c>
      <c r="AF13" s="52"/>
      <c r="AG13" s="52"/>
      <c r="AH13" s="533"/>
      <c r="AI13" s="533"/>
      <c r="AJ13" s="52"/>
      <c r="AK13" s="52"/>
      <c r="AL13" s="52"/>
      <c r="AM13" s="536"/>
      <c r="AN13" s="53" t="s">
        <v>284</v>
      </c>
      <c r="AO13" s="388" t="s">
        <v>773</v>
      </c>
      <c r="AP13" s="559"/>
      <c r="AQ13" s="559"/>
      <c r="AR13" s="562"/>
      <c r="AS13" s="559"/>
      <c r="AT13" s="559"/>
      <c r="AU13" s="541"/>
      <c r="AV13" s="541"/>
      <c r="AW13" s="4"/>
      <c r="AX13" s="4"/>
      <c r="AY13" s="4"/>
      <c r="AZ13" s="4"/>
      <c r="BA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22" customFormat="1" ht="289.8">
      <c r="A14" s="49" t="s">
        <v>280</v>
      </c>
      <c r="B14" s="49" t="s">
        <v>218</v>
      </c>
      <c r="C14" s="50" t="s">
        <v>379</v>
      </c>
      <c r="D14" s="49" t="s">
        <v>230</v>
      </c>
      <c r="E14" s="49" t="s">
        <v>284</v>
      </c>
      <c r="F14" s="51">
        <v>2024130010112</v>
      </c>
      <c r="G14" s="146" t="s">
        <v>295</v>
      </c>
      <c r="H14" s="49" t="s">
        <v>308</v>
      </c>
      <c r="I14" s="176" t="s">
        <v>434</v>
      </c>
      <c r="J14" s="176">
        <v>83</v>
      </c>
      <c r="K14" s="123">
        <v>0.25</v>
      </c>
      <c r="L14" s="146" t="s">
        <v>513</v>
      </c>
      <c r="M14" s="52"/>
      <c r="N14" s="53" t="s">
        <v>824</v>
      </c>
      <c r="O14" s="53">
        <v>1</v>
      </c>
      <c r="P14" s="220">
        <v>1</v>
      </c>
      <c r="Q14" s="52">
        <v>0</v>
      </c>
      <c r="R14" s="333">
        <f t="shared" si="1"/>
        <v>0</v>
      </c>
      <c r="S14" s="195">
        <v>45660</v>
      </c>
      <c r="T14" s="195">
        <v>46022</v>
      </c>
      <c r="U14" s="196">
        <f t="shared" si="0"/>
        <v>362</v>
      </c>
      <c r="V14" s="52" t="s">
        <v>373</v>
      </c>
      <c r="W14" s="53" t="s">
        <v>376</v>
      </c>
      <c r="X14" s="53" t="s">
        <v>380</v>
      </c>
      <c r="Y14" s="53" t="s">
        <v>399</v>
      </c>
      <c r="Z14" s="53" t="s">
        <v>400</v>
      </c>
      <c r="AA14" s="54" t="s">
        <v>375</v>
      </c>
      <c r="AB14" s="53" t="s">
        <v>617</v>
      </c>
      <c r="AC14" s="197">
        <v>200000000</v>
      </c>
      <c r="AD14" s="52" t="s">
        <v>76</v>
      </c>
      <c r="AE14" s="52" t="s">
        <v>53</v>
      </c>
      <c r="AF14" s="52"/>
      <c r="AG14" s="52"/>
      <c r="AH14" s="533"/>
      <c r="AI14" s="533"/>
      <c r="AJ14" s="52"/>
      <c r="AK14" s="52"/>
      <c r="AL14" s="52"/>
      <c r="AM14" s="536"/>
      <c r="AN14" s="53" t="s">
        <v>284</v>
      </c>
      <c r="AO14" s="49" t="s">
        <v>772</v>
      </c>
      <c r="AP14" s="559"/>
      <c r="AQ14" s="559"/>
      <c r="AR14" s="562"/>
      <c r="AS14" s="559"/>
      <c r="AT14" s="559"/>
      <c r="AU14" s="541"/>
      <c r="AV14" s="541"/>
      <c r="AW14" s="4"/>
      <c r="AX14" s="4"/>
      <c r="AY14" s="4"/>
      <c r="AZ14" s="4"/>
      <c r="BA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22" customFormat="1" ht="110.4">
      <c r="A15" s="155" t="s">
        <v>280</v>
      </c>
      <c r="B15" s="49" t="s">
        <v>218</v>
      </c>
      <c r="C15" s="50" t="s">
        <v>379</v>
      </c>
      <c r="D15" s="49" t="s">
        <v>230</v>
      </c>
      <c r="E15" s="155" t="s">
        <v>284</v>
      </c>
      <c r="F15" s="156">
        <v>2024130010112</v>
      </c>
      <c r="G15" s="146" t="s">
        <v>295</v>
      </c>
      <c r="H15" s="49" t="s">
        <v>308</v>
      </c>
      <c r="I15" s="176" t="s">
        <v>434</v>
      </c>
      <c r="J15" s="176">
        <v>83</v>
      </c>
      <c r="K15" s="123">
        <v>0.25</v>
      </c>
      <c r="L15" s="53" t="s">
        <v>331</v>
      </c>
      <c r="M15" s="367"/>
      <c r="N15" s="53" t="s">
        <v>825</v>
      </c>
      <c r="O15" s="52">
        <v>368</v>
      </c>
      <c r="P15" s="220">
        <v>300</v>
      </c>
      <c r="Q15" s="52">
        <v>83</v>
      </c>
      <c r="R15" s="334">
        <f t="shared" si="1"/>
        <v>0.27666666666666667</v>
      </c>
      <c r="S15" s="195">
        <v>45660</v>
      </c>
      <c r="T15" s="195">
        <v>46022</v>
      </c>
      <c r="U15" s="196">
        <f t="shared" si="0"/>
        <v>362</v>
      </c>
      <c r="V15" s="52" t="s">
        <v>373</v>
      </c>
      <c r="W15" s="53" t="s">
        <v>376</v>
      </c>
      <c r="X15" s="53" t="s">
        <v>380</v>
      </c>
      <c r="Y15" s="53" t="s">
        <v>399</v>
      </c>
      <c r="Z15" s="53" t="s">
        <v>400</v>
      </c>
      <c r="AA15" s="54" t="s">
        <v>375</v>
      </c>
      <c r="AB15" s="53" t="s">
        <v>617</v>
      </c>
      <c r="AC15" s="197">
        <v>100000000</v>
      </c>
      <c r="AD15" s="52" t="s">
        <v>76</v>
      </c>
      <c r="AE15" s="52" t="s">
        <v>53</v>
      </c>
      <c r="AF15" s="52"/>
      <c r="AG15" s="52"/>
      <c r="AH15" s="533"/>
      <c r="AI15" s="533"/>
      <c r="AJ15" s="119">
        <v>100000000</v>
      </c>
      <c r="AK15" s="52"/>
      <c r="AL15" s="52"/>
      <c r="AM15" s="536"/>
      <c r="AN15" s="53" t="s">
        <v>284</v>
      </c>
      <c r="AO15" s="389" t="s">
        <v>773</v>
      </c>
      <c r="AP15" s="559"/>
      <c r="AQ15" s="559"/>
      <c r="AR15" s="562"/>
      <c r="AS15" s="559"/>
      <c r="AT15" s="559"/>
      <c r="AU15" s="541"/>
      <c r="AV15" s="541"/>
      <c r="AW15" s="4"/>
      <c r="AX15" s="4"/>
      <c r="AY15" s="4"/>
      <c r="AZ15" s="4"/>
      <c r="BA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22" customFormat="1" ht="124.2">
      <c r="A16" s="155" t="s">
        <v>280</v>
      </c>
      <c r="B16" s="49" t="s">
        <v>218</v>
      </c>
      <c r="C16" s="50" t="s">
        <v>379</v>
      </c>
      <c r="D16" s="49" t="s">
        <v>230</v>
      </c>
      <c r="E16" s="155" t="s">
        <v>284</v>
      </c>
      <c r="F16" s="156">
        <v>2024130010112</v>
      </c>
      <c r="G16" s="146" t="s">
        <v>295</v>
      </c>
      <c r="H16" s="49" t="s">
        <v>308</v>
      </c>
      <c r="I16" s="56" t="s">
        <v>434</v>
      </c>
      <c r="J16" s="176">
        <v>83</v>
      </c>
      <c r="K16" s="123">
        <v>0.25</v>
      </c>
      <c r="L16" s="53" t="s">
        <v>514</v>
      </c>
      <c r="M16" s="367"/>
      <c r="N16" s="53" t="s">
        <v>826</v>
      </c>
      <c r="O16" s="52">
        <v>400</v>
      </c>
      <c r="P16" s="220">
        <v>500</v>
      </c>
      <c r="Q16" s="52">
        <v>200</v>
      </c>
      <c r="R16" s="334">
        <f t="shared" si="1"/>
        <v>0.4</v>
      </c>
      <c r="S16" s="195">
        <v>45660</v>
      </c>
      <c r="T16" s="195">
        <v>46022</v>
      </c>
      <c r="U16" s="196">
        <f t="shared" si="0"/>
        <v>362</v>
      </c>
      <c r="V16" s="52" t="s">
        <v>373</v>
      </c>
      <c r="W16" s="53" t="s">
        <v>376</v>
      </c>
      <c r="X16" s="53" t="s">
        <v>380</v>
      </c>
      <c r="Y16" s="53" t="s">
        <v>399</v>
      </c>
      <c r="Z16" s="53" t="s">
        <v>400</v>
      </c>
      <c r="AA16" s="54" t="s">
        <v>375</v>
      </c>
      <c r="AB16" s="53" t="s">
        <v>617</v>
      </c>
      <c r="AC16" s="197">
        <v>150000000</v>
      </c>
      <c r="AD16" s="52" t="s">
        <v>76</v>
      </c>
      <c r="AE16" s="52" t="s">
        <v>53</v>
      </c>
      <c r="AF16" s="52"/>
      <c r="AG16" s="52"/>
      <c r="AH16" s="533"/>
      <c r="AI16" s="533"/>
      <c r="AJ16" s="119">
        <v>100000000</v>
      </c>
      <c r="AK16" s="52"/>
      <c r="AL16" s="52"/>
      <c r="AM16" s="536"/>
      <c r="AN16" s="53" t="s">
        <v>284</v>
      </c>
      <c r="AO16" s="388" t="s">
        <v>774</v>
      </c>
      <c r="AP16" s="559"/>
      <c r="AQ16" s="559"/>
      <c r="AR16" s="562"/>
      <c r="AS16" s="559"/>
      <c r="AT16" s="559"/>
      <c r="AU16" s="541"/>
      <c r="AV16" s="541"/>
      <c r="AW16" s="4"/>
      <c r="AX16" s="4"/>
      <c r="AY16" s="4"/>
      <c r="AZ16" s="4"/>
      <c r="BA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22" customFormat="1" ht="289.8">
      <c r="A17" s="155" t="s">
        <v>280</v>
      </c>
      <c r="B17" s="49" t="s">
        <v>218</v>
      </c>
      <c r="C17" s="50" t="s">
        <v>379</v>
      </c>
      <c r="D17" s="49" t="s">
        <v>230</v>
      </c>
      <c r="E17" s="155" t="s">
        <v>284</v>
      </c>
      <c r="F17" s="156">
        <v>2024130010112</v>
      </c>
      <c r="G17" s="146" t="s">
        <v>295</v>
      </c>
      <c r="H17" s="49" t="s">
        <v>308</v>
      </c>
      <c r="I17" s="56" t="s">
        <v>434</v>
      </c>
      <c r="J17" s="176">
        <v>83</v>
      </c>
      <c r="K17" s="123">
        <v>0.25</v>
      </c>
      <c r="L17" s="53" t="s">
        <v>515</v>
      </c>
      <c r="M17" s="52"/>
      <c r="N17" s="53" t="s">
        <v>827</v>
      </c>
      <c r="O17" s="52">
        <v>368</v>
      </c>
      <c r="P17" s="220">
        <v>300</v>
      </c>
      <c r="Q17" s="52">
        <v>83</v>
      </c>
      <c r="R17" s="334">
        <f t="shared" si="1"/>
        <v>0.27666666666666667</v>
      </c>
      <c r="S17" s="195">
        <v>45660</v>
      </c>
      <c r="T17" s="195">
        <v>46022</v>
      </c>
      <c r="U17" s="196">
        <f t="shared" si="0"/>
        <v>362</v>
      </c>
      <c r="V17" s="52" t="s">
        <v>373</v>
      </c>
      <c r="W17" s="53" t="s">
        <v>376</v>
      </c>
      <c r="X17" s="53" t="s">
        <v>380</v>
      </c>
      <c r="Y17" s="53" t="s">
        <v>399</v>
      </c>
      <c r="Z17" s="53" t="s">
        <v>400</v>
      </c>
      <c r="AA17" s="54" t="s">
        <v>375</v>
      </c>
      <c r="AB17" s="53" t="s">
        <v>617</v>
      </c>
      <c r="AC17" s="197">
        <v>1150000000</v>
      </c>
      <c r="AD17" s="52" t="s">
        <v>76</v>
      </c>
      <c r="AE17" s="52" t="s">
        <v>53</v>
      </c>
      <c r="AF17" s="52"/>
      <c r="AG17" s="52"/>
      <c r="AH17" s="533"/>
      <c r="AI17" s="533"/>
      <c r="AJ17" s="119">
        <v>100000000</v>
      </c>
      <c r="AK17" s="52"/>
      <c r="AL17" s="52"/>
      <c r="AM17" s="536"/>
      <c r="AN17" s="53" t="s">
        <v>284</v>
      </c>
      <c r="AO17" s="49" t="s">
        <v>772</v>
      </c>
      <c r="AP17" s="559"/>
      <c r="AQ17" s="559"/>
      <c r="AR17" s="562"/>
      <c r="AS17" s="559"/>
      <c r="AT17" s="559"/>
      <c r="AU17" s="541"/>
      <c r="AV17" s="541"/>
      <c r="AW17" s="4"/>
      <c r="AX17" s="4"/>
      <c r="AY17" s="4"/>
      <c r="AZ17" s="4"/>
      <c r="BA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22" customFormat="1" ht="110.4">
      <c r="A18" s="155" t="s">
        <v>280</v>
      </c>
      <c r="B18" s="49" t="s">
        <v>218</v>
      </c>
      <c r="C18" s="50" t="s">
        <v>379</v>
      </c>
      <c r="D18" s="49" t="s">
        <v>230</v>
      </c>
      <c r="E18" s="155" t="s">
        <v>284</v>
      </c>
      <c r="F18" s="156">
        <v>2024130010112</v>
      </c>
      <c r="G18" s="146" t="s">
        <v>295</v>
      </c>
      <c r="H18" s="49" t="s">
        <v>308</v>
      </c>
      <c r="I18" s="56" t="s">
        <v>434</v>
      </c>
      <c r="J18" s="176">
        <v>83</v>
      </c>
      <c r="K18" s="123">
        <v>0.25</v>
      </c>
      <c r="L18" s="53" t="s">
        <v>515</v>
      </c>
      <c r="M18" s="52"/>
      <c r="N18" s="53" t="s">
        <v>828</v>
      </c>
      <c r="O18" s="52">
        <v>368</v>
      </c>
      <c r="P18" s="220">
        <v>300</v>
      </c>
      <c r="Q18" s="52">
        <v>83</v>
      </c>
      <c r="R18" s="334">
        <f t="shared" si="1"/>
        <v>0.27666666666666667</v>
      </c>
      <c r="S18" s="195">
        <v>45660</v>
      </c>
      <c r="T18" s="195">
        <v>46022</v>
      </c>
      <c r="U18" s="196">
        <f t="shared" si="0"/>
        <v>362</v>
      </c>
      <c r="V18" s="52" t="s">
        <v>373</v>
      </c>
      <c r="W18" s="53" t="s">
        <v>376</v>
      </c>
      <c r="X18" s="53" t="s">
        <v>380</v>
      </c>
      <c r="Y18" s="53" t="s">
        <v>399</v>
      </c>
      <c r="Z18" s="53" t="s">
        <v>400</v>
      </c>
      <c r="AA18" s="54" t="s">
        <v>375</v>
      </c>
      <c r="AB18" s="53" t="s">
        <v>733</v>
      </c>
      <c r="AC18" s="197">
        <v>220000000</v>
      </c>
      <c r="AD18" s="52" t="s">
        <v>64</v>
      </c>
      <c r="AE18" s="52" t="s">
        <v>53</v>
      </c>
      <c r="AF18" s="52"/>
      <c r="AG18" s="52"/>
      <c r="AH18" s="533"/>
      <c r="AI18" s="533"/>
      <c r="AJ18" s="119">
        <v>100000000</v>
      </c>
      <c r="AK18" s="52"/>
      <c r="AL18" s="52"/>
      <c r="AM18" s="536"/>
      <c r="AN18" s="53" t="s">
        <v>284</v>
      </c>
      <c r="AO18" s="388" t="s">
        <v>773</v>
      </c>
      <c r="AP18" s="559"/>
      <c r="AQ18" s="559"/>
      <c r="AR18" s="562"/>
      <c r="AS18" s="559"/>
      <c r="AT18" s="559"/>
      <c r="AU18" s="541"/>
      <c r="AV18" s="541"/>
      <c r="AW18" s="4"/>
      <c r="AX18" s="4"/>
      <c r="AY18" s="4"/>
      <c r="AZ18" s="4"/>
      <c r="BA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22" customFormat="1" ht="124.2">
      <c r="A19" s="155" t="s">
        <v>280</v>
      </c>
      <c r="B19" s="49" t="s">
        <v>218</v>
      </c>
      <c r="C19" s="50" t="s">
        <v>379</v>
      </c>
      <c r="D19" s="49" t="s">
        <v>230</v>
      </c>
      <c r="E19" s="155" t="s">
        <v>284</v>
      </c>
      <c r="F19" s="156">
        <v>2024130010112</v>
      </c>
      <c r="G19" s="146" t="s">
        <v>295</v>
      </c>
      <c r="H19" s="49" t="s">
        <v>308</v>
      </c>
      <c r="I19" s="56" t="s">
        <v>434</v>
      </c>
      <c r="J19" s="176">
        <v>83</v>
      </c>
      <c r="K19" s="123">
        <v>0.25</v>
      </c>
      <c r="L19" s="53" t="s">
        <v>515</v>
      </c>
      <c r="M19" s="52"/>
      <c r="N19" s="53" t="s">
        <v>829</v>
      </c>
      <c r="O19" s="52">
        <v>368</v>
      </c>
      <c r="P19" s="220">
        <v>300</v>
      </c>
      <c r="Q19" s="52">
        <v>83</v>
      </c>
      <c r="R19" s="334">
        <f t="shared" si="1"/>
        <v>0.27666666666666667</v>
      </c>
      <c r="S19" s="195">
        <v>45660</v>
      </c>
      <c r="T19" s="195">
        <v>46022</v>
      </c>
      <c r="U19" s="196">
        <f t="shared" si="0"/>
        <v>362</v>
      </c>
      <c r="V19" s="52" t="s">
        <v>373</v>
      </c>
      <c r="W19" s="53" t="s">
        <v>376</v>
      </c>
      <c r="X19" s="53" t="s">
        <v>380</v>
      </c>
      <c r="Y19" s="53" t="s">
        <v>399</v>
      </c>
      <c r="Z19" s="53" t="s">
        <v>400</v>
      </c>
      <c r="AA19" s="54" t="s">
        <v>375</v>
      </c>
      <c r="AB19" s="53" t="s">
        <v>734</v>
      </c>
      <c r="AC19" s="197">
        <v>3000000000</v>
      </c>
      <c r="AD19" s="53" t="s">
        <v>523</v>
      </c>
      <c r="AE19" s="52" t="s">
        <v>53</v>
      </c>
      <c r="AF19" s="52"/>
      <c r="AG19" s="52"/>
      <c r="AH19" s="533"/>
      <c r="AI19" s="533"/>
      <c r="AJ19" s="119">
        <v>100000000</v>
      </c>
      <c r="AK19" s="52"/>
      <c r="AL19" s="52"/>
      <c r="AM19" s="536"/>
      <c r="AN19" s="53" t="s">
        <v>284</v>
      </c>
      <c r="AO19" s="388" t="s">
        <v>774</v>
      </c>
      <c r="AP19" s="559"/>
      <c r="AQ19" s="559"/>
      <c r="AR19" s="562"/>
      <c r="AS19" s="559"/>
      <c r="AT19" s="559"/>
      <c r="AU19" s="541"/>
      <c r="AV19" s="541"/>
      <c r="AW19" s="4"/>
      <c r="AX19" s="4"/>
      <c r="AY19" s="4"/>
      <c r="AZ19" s="4"/>
      <c r="BA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22" customFormat="1" ht="289.8">
      <c r="A20" s="155" t="s">
        <v>280</v>
      </c>
      <c r="B20" s="49" t="s">
        <v>218</v>
      </c>
      <c r="C20" s="50" t="s">
        <v>379</v>
      </c>
      <c r="D20" s="49" t="s">
        <v>230</v>
      </c>
      <c r="E20" s="155" t="s">
        <v>284</v>
      </c>
      <c r="F20" s="156">
        <v>2024130010112</v>
      </c>
      <c r="G20" s="146" t="s">
        <v>295</v>
      </c>
      <c r="H20" s="49" t="s">
        <v>308</v>
      </c>
      <c r="I20" s="56" t="s">
        <v>434</v>
      </c>
      <c r="J20" s="176">
        <v>83</v>
      </c>
      <c r="K20" s="123">
        <v>0.25</v>
      </c>
      <c r="L20" s="53" t="s">
        <v>515</v>
      </c>
      <c r="M20" s="52"/>
      <c r="N20" s="53" t="s">
        <v>828</v>
      </c>
      <c r="O20" s="52">
        <v>368</v>
      </c>
      <c r="P20" s="220">
        <v>300</v>
      </c>
      <c r="Q20" s="52">
        <v>83</v>
      </c>
      <c r="R20" s="334">
        <f t="shared" si="1"/>
        <v>0.27666666666666667</v>
      </c>
      <c r="S20" s="195">
        <v>45660</v>
      </c>
      <c r="T20" s="195">
        <v>46022</v>
      </c>
      <c r="U20" s="196">
        <f t="shared" si="0"/>
        <v>362</v>
      </c>
      <c r="V20" s="52" t="s">
        <v>373</v>
      </c>
      <c r="W20" s="53" t="s">
        <v>376</v>
      </c>
      <c r="X20" s="53" t="s">
        <v>380</v>
      </c>
      <c r="Y20" s="53" t="s">
        <v>399</v>
      </c>
      <c r="Z20" s="53" t="s">
        <v>400</v>
      </c>
      <c r="AA20" s="54" t="s">
        <v>375</v>
      </c>
      <c r="AB20" s="53" t="s">
        <v>735</v>
      </c>
      <c r="AC20" s="197">
        <v>2000000000</v>
      </c>
      <c r="AD20" s="52" t="s">
        <v>54</v>
      </c>
      <c r="AE20" s="52" t="s">
        <v>53</v>
      </c>
      <c r="AF20" s="52"/>
      <c r="AG20" s="52"/>
      <c r="AH20" s="533"/>
      <c r="AI20" s="533"/>
      <c r="AJ20" s="119">
        <v>100000000</v>
      </c>
      <c r="AK20" s="52"/>
      <c r="AL20" s="52"/>
      <c r="AM20" s="536"/>
      <c r="AN20" s="53" t="s">
        <v>284</v>
      </c>
      <c r="AO20" s="49" t="s">
        <v>772</v>
      </c>
      <c r="AP20" s="559"/>
      <c r="AQ20" s="559"/>
      <c r="AR20" s="562"/>
      <c r="AS20" s="559"/>
      <c r="AT20" s="559"/>
      <c r="AU20" s="541"/>
      <c r="AV20" s="541"/>
      <c r="AW20" s="4"/>
      <c r="AX20" s="4"/>
      <c r="AY20" s="4"/>
      <c r="AZ20" s="4"/>
      <c r="BA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22" customFormat="1" ht="110.4">
      <c r="A21" s="155" t="s">
        <v>280</v>
      </c>
      <c r="B21" s="49" t="s">
        <v>218</v>
      </c>
      <c r="C21" s="50" t="s">
        <v>379</v>
      </c>
      <c r="D21" s="49" t="s">
        <v>230</v>
      </c>
      <c r="E21" s="155" t="s">
        <v>284</v>
      </c>
      <c r="F21" s="156">
        <v>2024130010112</v>
      </c>
      <c r="G21" s="146" t="s">
        <v>295</v>
      </c>
      <c r="H21" s="49" t="s">
        <v>308</v>
      </c>
      <c r="I21" s="56" t="s">
        <v>434</v>
      </c>
      <c r="J21" s="176">
        <v>83</v>
      </c>
      <c r="K21" s="123">
        <v>0.25</v>
      </c>
      <c r="L21" s="53" t="s">
        <v>517</v>
      </c>
      <c r="M21" s="52"/>
      <c r="N21" s="53" t="s">
        <v>659</v>
      </c>
      <c r="O21" s="52">
        <v>368</v>
      </c>
      <c r="P21" s="220">
        <v>300</v>
      </c>
      <c r="Q21" s="52">
        <v>83</v>
      </c>
      <c r="R21" s="334">
        <f t="shared" si="1"/>
        <v>0.27666666666666667</v>
      </c>
      <c r="S21" s="195">
        <v>45660</v>
      </c>
      <c r="T21" s="195">
        <v>46022</v>
      </c>
      <c r="U21" s="196">
        <f t="shared" si="0"/>
        <v>362</v>
      </c>
      <c r="V21" s="52" t="s">
        <v>373</v>
      </c>
      <c r="W21" s="53" t="s">
        <v>376</v>
      </c>
      <c r="X21" s="53" t="s">
        <v>380</v>
      </c>
      <c r="Y21" s="53" t="s">
        <v>399</v>
      </c>
      <c r="Z21" s="53" t="s">
        <v>400</v>
      </c>
      <c r="AA21" s="54" t="s">
        <v>375</v>
      </c>
      <c r="AB21" s="53" t="s">
        <v>617</v>
      </c>
      <c r="AC21" s="197">
        <v>400000000</v>
      </c>
      <c r="AD21" s="52" t="s">
        <v>76</v>
      </c>
      <c r="AE21" s="52" t="s">
        <v>53</v>
      </c>
      <c r="AF21" s="52"/>
      <c r="AG21" s="52"/>
      <c r="AH21" s="533"/>
      <c r="AI21" s="533"/>
      <c r="AJ21" s="119">
        <v>100000000</v>
      </c>
      <c r="AK21" s="52"/>
      <c r="AL21" s="52"/>
      <c r="AM21" s="536"/>
      <c r="AN21" s="53" t="s">
        <v>284</v>
      </c>
      <c r="AO21" s="388" t="s">
        <v>773</v>
      </c>
      <c r="AP21" s="559"/>
      <c r="AQ21" s="559"/>
      <c r="AR21" s="562"/>
      <c r="AS21" s="559"/>
      <c r="AT21" s="559"/>
      <c r="AU21" s="541"/>
      <c r="AV21" s="541"/>
      <c r="AW21" s="4"/>
      <c r="AX21" s="4"/>
      <c r="AY21" s="4"/>
      <c r="AZ21" s="4"/>
      <c r="BA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22" customFormat="1" ht="124.2">
      <c r="A22" s="155" t="s">
        <v>280</v>
      </c>
      <c r="B22" s="49" t="s">
        <v>218</v>
      </c>
      <c r="C22" s="50" t="s">
        <v>379</v>
      </c>
      <c r="D22" s="49" t="s">
        <v>230</v>
      </c>
      <c r="E22" s="155" t="s">
        <v>284</v>
      </c>
      <c r="F22" s="156">
        <v>2024130010112</v>
      </c>
      <c r="G22" s="146" t="s">
        <v>295</v>
      </c>
      <c r="H22" s="49" t="s">
        <v>308</v>
      </c>
      <c r="I22" s="56" t="s">
        <v>434</v>
      </c>
      <c r="J22" s="176">
        <v>83</v>
      </c>
      <c r="K22" s="123">
        <v>0.25</v>
      </c>
      <c r="L22" s="53" t="s">
        <v>516</v>
      </c>
      <c r="M22" s="52"/>
      <c r="N22" s="53" t="s">
        <v>659</v>
      </c>
      <c r="O22" s="52">
        <v>368</v>
      </c>
      <c r="P22" s="220">
        <v>300</v>
      </c>
      <c r="Q22" s="52">
        <v>83</v>
      </c>
      <c r="R22" s="334">
        <f t="shared" si="1"/>
        <v>0.27666666666666667</v>
      </c>
      <c r="S22" s="195">
        <v>45660</v>
      </c>
      <c r="T22" s="195">
        <v>46022</v>
      </c>
      <c r="U22" s="196">
        <f t="shared" si="0"/>
        <v>362</v>
      </c>
      <c r="V22" s="52" t="s">
        <v>373</v>
      </c>
      <c r="W22" s="53" t="s">
        <v>376</v>
      </c>
      <c r="X22" s="53" t="s">
        <v>380</v>
      </c>
      <c r="Y22" s="53" t="s">
        <v>399</v>
      </c>
      <c r="Z22" s="53" t="s">
        <v>400</v>
      </c>
      <c r="AA22" s="54" t="s">
        <v>375</v>
      </c>
      <c r="AB22" s="53" t="s">
        <v>617</v>
      </c>
      <c r="AC22" s="197">
        <v>1300000000</v>
      </c>
      <c r="AD22" s="52" t="s">
        <v>76</v>
      </c>
      <c r="AE22" s="52" t="s">
        <v>53</v>
      </c>
      <c r="AF22" s="52"/>
      <c r="AG22" s="52"/>
      <c r="AH22" s="533"/>
      <c r="AI22" s="533"/>
      <c r="AJ22" s="119">
        <v>100000000</v>
      </c>
      <c r="AK22" s="52"/>
      <c r="AL22" s="52"/>
      <c r="AM22" s="536"/>
      <c r="AN22" s="53" t="s">
        <v>284</v>
      </c>
      <c r="AO22" s="388" t="s">
        <v>774</v>
      </c>
      <c r="AP22" s="559"/>
      <c r="AQ22" s="559"/>
      <c r="AR22" s="562"/>
      <c r="AS22" s="559"/>
      <c r="AT22" s="559"/>
      <c r="AU22" s="541"/>
      <c r="AV22" s="541"/>
      <c r="AW22" s="4"/>
      <c r="AX22" s="4"/>
      <c r="AY22" s="4"/>
      <c r="AZ22" s="4"/>
      <c r="BA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22" customFormat="1" ht="289.8">
      <c r="A23" s="155" t="s">
        <v>280</v>
      </c>
      <c r="B23" s="49" t="s">
        <v>218</v>
      </c>
      <c r="C23" s="50" t="s">
        <v>379</v>
      </c>
      <c r="D23" s="49" t="s">
        <v>230</v>
      </c>
      <c r="E23" s="155" t="s">
        <v>284</v>
      </c>
      <c r="F23" s="156">
        <v>2024130010112</v>
      </c>
      <c r="G23" s="146" t="s">
        <v>295</v>
      </c>
      <c r="H23" s="49" t="s">
        <v>308</v>
      </c>
      <c r="I23" s="56" t="s">
        <v>434</v>
      </c>
      <c r="J23" s="176">
        <v>83</v>
      </c>
      <c r="K23" s="123">
        <v>0.25</v>
      </c>
      <c r="L23" s="53" t="s">
        <v>516</v>
      </c>
      <c r="M23" s="52"/>
      <c r="N23" s="53" t="s">
        <v>659</v>
      </c>
      <c r="O23" s="52">
        <v>368</v>
      </c>
      <c r="P23" s="220">
        <v>300</v>
      </c>
      <c r="Q23" s="52">
        <v>83</v>
      </c>
      <c r="R23" s="334">
        <f t="shared" si="1"/>
        <v>0.27666666666666667</v>
      </c>
      <c r="S23" s="195">
        <v>45660</v>
      </c>
      <c r="T23" s="195">
        <v>46022</v>
      </c>
      <c r="U23" s="196">
        <f t="shared" si="0"/>
        <v>362</v>
      </c>
      <c r="V23" s="52" t="s">
        <v>373</v>
      </c>
      <c r="W23" s="53" t="s">
        <v>376</v>
      </c>
      <c r="X23" s="53" t="s">
        <v>380</v>
      </c>
      <c r="Y23" s="53" t="s">
        <v>399</v>
      </c>
      <c r="Z23" s="53" t="s">
        <v>400</v>
      </c>
      <c r="AA23" s="54" t="s">
        <v>375</v>
      </c>
      <c r="AB23" s="53" t="s">
        <v>618</v>
      </c>
      <c r="AC23" s="197">
        <v>200000000</v>
      </c>
      <c r="AD23" s="52" t="s">
        <v>77</v>
      </c>
      <c r="AE23" s="52" t="s">
        <v>53</v>
      </c>
      <c r="AF23" s="52"/>
      <c r="AG23" s="52"/>
      <c r="AH23" s="533"/>
      <c r="AI23" s="533"/>
      <c r="AJ23" s="119">
        <v>100000000</v>
      </c>
      <c r="AK23" s="52"/>
      <c r="AL23" s="52"/>
      <c r="AM23" s="536"/>
      <c r="AN23" s="53" t="s">
        <v>284</v>
      </c>
      <c r="AO23" s="49" t="s">
        <v>772</v>
      </c>
      <c r="AP23" s="559"/>
      <c r="AQ23" s="559"/>
      <c r="AR23" s="562"/>
      <c r="AS23" s="559"/>
      <c r="AT23" s="559"/>
      <c r="AU23" s="541"/>
      <c r="AV23" s="541"/>
      <c r="AW23" s="4"/>
      <c r="AX23" s="4"/>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22" customFormat="1" ht="110.4">
      <c r="A24" s="155" t="s">
        <v>280</v>
      </c>
      <c r="B24" s="49" t="s">
        <v>218</v>
      </c>
      <c r="C24" s="50" t="s">
        <v>379</v>
      </c>
      <c r="D24" s="49" t="s">
        <v>230</v>
      </c>
      <c r="E24" s="155" t="s">
        <v>284</v>
      </c>
      <c r="F24" s="156">
        <v>2024130010112</v>
      </c>
      <c r="G24" s="146" t="s">
        <v>295</v>
      </c>
      <c r="H24" s="49" t="s">
        <v>308</v>
      </c>
      <c r="I24" s="56" t="s">
        <v>434</v>
      </c>
      <c r="J24" s="176">
        <v>83</v>
      </c>
      <c r="K24" s="123">
        <v>0.25</v>
      </c>
      <c r="L24" s="53" t="s">
        <v>516</v>
      </c>
      <c r="M24" s="52"/>
      <c r="N24" s="53" t="s">
        <v>659</v>
      </c>
      <c r="O24" s="52">
        <v>368</v>
      </c>
      <c r="P24" s="220">
        <v>300</v>
      </c>
      <c r="Q24" s="52">
        <v>83</v>
      </c>
      <c r="R24" s="334">
        <f t="shared" si="1"/>
        <v>0.27666666666666667</v>
      </c>
      <c r="S24" s="195">
        <v>45660</v>
      </c>
      <c r="T24" s="195">
        <v>46022</v>
      </c>
      <c r="U24" s="196">
        <f t="shared" si="0"/>
        <v>362</v>
      </c>
      <c r="V24" s="52" t="s">
        <v>373</v>
      </c>
      <c r="W24" s="53" t="s">
        <v>376</v>
      </c>
      <c r="X24" s="53" t="s">
        <v>380</v>
      </c>
      <c r="Y24" s="53" t="s">
        <v>399</v>
      </c>
      <c r="Z24" s="53" t="s">
        <v>400</v>
      </c>
      <c r="AA24" s="54" t="s">
        <v>375</v>
      </c>
      <c r="AB24" s="53" t="s">
        <v>736</v>
      </c>
      <c r="AC24" s="197">
        <v>50000000</v>
      </c>
      <c r="AD24" s="52" t="s">
        <v>77</v>
      </c>
      <c r="AE24" s="52" t="s">
        <v>53</v>
      </c>
      <c r="AF24" s="52"/>
      <c r="AG24" s="52"/>
      <c r="AH24" s="533"/>
      <c r="AI24" s="533"/>
      <c r="AJ24" s="119">
        <v>100000000</v>
      </c>
      <c r="AK24" s="52"/>
      <c r="AL24" s="52"/>
      <c r="AM24" s="536"/>
      <c r="AN24" s="53" t="s">
        <v>284</v>
      </c>
      <c r="AO24" s="388" t="s">
        <v>773</v>
      </c>
      <c r="AP24" s="559"/>
      <c r="AQ24" s="559"/>
      <c r="AR24" s="562"/>
      <c r="AS24" s="559"/>
      <c r="AT24" s="559"/>
      <c r="AU24" s="541"/>
      <c r="AV24" s="541"/>
      <c r="AW24" s="4"/>
      <c r="AX24" s="4"/>
      <c r="AY24" s="4"/>
      <c r="AZ24" s="4"/>
      <c r="BA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22" customFormat="1" ht="124.2">
      <c r="A25" s="155" t="s">
        <v>280</v>
      </c>
      <c r="B25" s="49" t="s">
        <v>218</v>
      </c>
      <c r="C25" s="50" t="s">
        <v>379</v>
      </c>
      <c r="D25" s="49" t="s">
        <v>230</v>
      </c>
      <c r="E25" s="155" t="s">
        <v>284</v>
      </c>
      <c r="F25" s="156">
        <v>2024130010112</v>
      </c>
      <c r="G25" s="146" t="s">
        <v>295</v>
      </c>
      <c r="H25" s="49" t="s">
        <v>308</v>
      </c>
      <c r="I25" s="56" t="s">
        <v>434</v>
      </c>
      <c r="J25" s="176">
        <v>83</v>
      </c>
      <c r="K25" s="123">
        <v>0.25</v>
      </c>
      <c r="L25" s="53" t="s">
        <v>516</v>
      </c>
      <c r="M25" s="52"/>
      <c r="N25" s="53" t="s">
        <v>659</v>
      </c>
      <c r="O25" s="53">
        <v>368</v>
      </c>
      <c r="P25" s="220">
        <v>300</v>
      </c>
      <c r="Q25" s="52">
        <v>83</v>
      </c>
      <c r="R25" s="334">
        <f t="shared" si="1"/>
        <v>0.27666666666666667</v>
      </c>
      <c r="S25" s="195">
        <v>45660</v>
      </c>
      <c r="T25" s="195">
        <v>46022</v>
      </c>
      <c r="U25" s="196">
        <f t="shared" si="0"/>
        <v>362</v>
      </c>
      <c r="V25" s="52" t="s">
        <v>373</v>
      </c>
      <c r="W25" s="53" t="s">
        <v>376</v>
      </c>
      <c r="X25" s="53" t="s">
        <v>380</v>
      </c>
      <c r="Y25" s="53" t="s">
        <v>399</v>
      </c>
      <c r="Z25" s="53" t="s">
        <v>400</v>
      </c>
      <c r="AA25" s="54" t="s">
        <v>375</v>
      </c>
      <c r="AB25" s="53" t="s">
        <v>737</v>
      </c>
      <c r="AC25" s="197">
        <v>10000000</v>
      </c>
      <c r="AD25" s="52" t="s">
        <v>77</v>
      </c>
      <c r="AE25" s="52" t="s">
        <v>53</v>
      </c>
      <c r="AF25" s="52"/>
      <c r="AG25" s="52"/>
      <c r="AH25" s="533"/>
      <c r="AI25" s="533"/>
      <c r="AJ25" s="52"/>
      <c r="AK25" s="52"/>
      <c r="AL25" s="52"/>
      <c r="AM25" s="536"/>
      <c r="AN25" s="53" t="s">
        <v>284</v>
      </c>
      <c r="AO25" s="388" t="s">
        <v>774</v>
      </c>
      <c r="AP25" s="559"/>
      <c r="AQ25" s="559"/>
      <c r="AR25" s="562"/>
      <c r="AS25" s="559"/>
      <c r="AT25" s="559"/>
      <c r="AU25" s="541"/>
      <c r="AV25" s="541"/>
      <c r="AW25" s="4"/>
      <c r="AX25" s="4"/>
      <c r="AY25" s="4"/>
      <c r="AZ25" s="4"/>
      <c r="BA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22" customFormat="1" ht="289.8">
      <c r="A26" s="155" t="s">
        <v>280</v>
      </c>
      <c r="B26" s="49" t="s">
        <v>218</v>
      </c>
      <c r="C26" s="50" t="s">
        <v>379</v>
      </c>
      <c r="D26" s="49" t="s">
        <v>230</v>
      </c>
      <c r="E26" s="155" t="s">
        <v>284</v>
      </c>
      <c r="F26" s="156">
        <v>2024130010112</v>
      </c>
      <c r="G26" s="146" t="s">
        <v>295</v>
      </c>
      <c r="H26" s="49" t="s">
        <v>308</v>
      </c>
      <c r="I26" s="56" t="s">
        <v>434</v>
      </c>
      <c r="J26" s="176">
        <v>83</v>
      </c>
      <c r="K26" s="123">
        <v>0.25</v>
      </c>
      <c r="L26" s="53" t="s">
        <v>516</v>
      </c>
      <c r="M26" s="52"/>
      <c r="N26" s="53" t="s">
        <v>659</v>
      </c>
      <c r="O26" s="52">
        <v>368</v>
      </c>
      <c r="P26" s="220">
        <v>300</v>
      </c>
      <c r="Q26" s="52">
        <v>83</v>
      </c>
      <c r="R26" s="334">
        <f t="shared" si="1"/>
        <v>0.27666666666666667</v>
      </c>
      <c r="S26" s="195">
        <v>45660</v>
      </c>
      <c r="T26" s="195">
        <v>46022</v>
      </c>
      <c r="U26" s="196">
        <f t="shared" si="0"/>
        <v>362</v>
      </c>
      <c r="V26" s="52" t="s">
        <v>373</v>
      </c>
      <c r="W26" s="53" t="s">
        <v>376</v>
      </c>
      <c r="X26" s="53" t="s">
        <v>380</v>
      </c>
      <c r="Y26" s="53" t="s">
        <v>399</v>
      </c>
      <c r="Z26" s="53" t="s">
        <v>400</v>
      </c>
      <c r="AA26" s="54" t="s">
        <v>375</v>
      </c>
      <c r="AB26" s="53" t="s">
        <v>738</v>
      </c>
      <c r="AC26" s="197">
        <v>55000000</v>
      </c>
      <c r="AD26" s="52" t="s">
        <v>77</v>
      </c>
      <c r="AE26" s="52" t="s">
        <v>53</v>
      </c>
      <c r="AF26" s="52"/>
      <c r="AG26" s="52"/>
      <c r="AH26" s="533"/>
      <c r="AI26" s="533"/>
      <c r="AJ26" s="52"/>
      <c r="AK26" s="52"/>
      <c r="AL26" s="52"/>
      <c r="AM26" s="536"/>
      <c r="AN26" s="53" t="s">
        <v>284</v>
      </c>
      <c r="AO26" s="49" t="s">
        <v>772</v>
      </c>
      <c r="AP26" s="559"/>
      <c r="AQ26" s="559"/>
      <c r="AR26" s="562"/>
      <c r="AS26" s="559"/>
      <c r="AT26" s="559"/>
      <c r="AU26" s="541"/>
      <c r="AV26" s="541"/>
      <c r="AW26" s="4"/>
      <c r="AX26" s="4"/>
      <c r="AY26" s="4"/>
      <c r="AZ26" s="4"/>
      <c r="BA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row>
    <row r="27" spans="1:119" s="122" customFormat="1" ht="110.4">
      <c r="A27" s="155" t="s">
        <v>280</v>
      </c>
      <c r="B27" s="49" t="s">
        <v>218</v>
      </c>
      <c r="C27" s="50" t="s">
        <v>379</v>
      </c>
      <c r="D27" s="49" t="s">
        <v>230</v>
      </c>
      <c r="E27" s="155" t="s">
        <v>284</v>
      </c>
      <c r="F27" s="156">
        <v>2024130010112</v>
      </c>
      <c r="G27" s="146" t="s">
        <v>295</v>
      </c>
      <c r="H27" s="49" t="s">
        <v>308</v>
      </c>
      <c r="I27" s="56" t="s">
        <v>434</v>
      </c>
      <c r="J27" s="176">
        <v>83</v>
      </c>
      <c r="K27" s="123">
        <v>0.25</v>
      </c>
      <c r="L27" s="53" t="s">
        <v>516</v>
      </c>
      <c r="M27" s="52"/>
      <c r="N27" s="53" t="s">
        <v>659</v>
      </c>
      <c r="O27" s="53">
        <v>368</v>
      </c>
      <c r="P27" s="220">
        <v>300</v>
      </c>
      <c r="Q27" s="52">
        <v>83</v>
      </c>
      <c r="R27" s="334">
        <f t="shared" si="1"/>
        <v>0.27666666666666667</v>
      </c>
      <c r="S27" s="195">
        <v>45660</v>
      </c>
      <c r="T27" s="195">
        <v>46022</v>
      </c>
      <c r="U27" s="196">
        <f t="shared" si="0"/>
        <v>362</v>
      </c>
      <c r="V27" s="52" t="s">
        <v>373</v>
      </c>
      <c r="W27" s="53" t="s">
        <v>376</v>
      </c>
      <c r="X27" s="53" t="s">
        <v>380</v>
      </c>
      <c r="Y27" s="53" t="s">
        <v>399</v>
      </c>
      <c r="Z27" s="53" t="s">
        <v>400</v>
      </c>
      <c r="AA27" s="54" t="s">
        <v>375</v>
      </c>
      <c r="AB27" s="53" t="s">
        <v>739</v>
      </c>
      <c r="AC27" s="197">
        <v>220000000</v>
      </c>
      <c r="AD27" s="52" t="s">
        <v>77</v>
      </c>
      <c r="AE27" s="52" t="s">
        <v>53</v>
      </c>
      <c r="AF27" s="52"/>
      <c r="AG27" s="52"/>
      <c r="AH27" s="533"/>
      <c r="AI27" s="533"/>
      <c r="AJ27" s="119">
        <v>540871914</v>
      </c>
      <c r="AK27" s="52"/>
      <c r="AL27" s="52"/>
      <c r="AM27" s="536"/>
      <c r="AN27" s="53" t="s">
        <v>284</v>
      </c>
      <c r="AO27" s="388" t="s">
        <v>773</v>
      </c>
      <c r="AP27" s="559"/>
      <c r="AQ27" s="559"/>
      <c r="AR27" s="562"/>
      <c r="AS27" s="559"/>
      <c r="AT27" s="559"/>
      <c r="AU27" s="541"/>
      <c r="AV27" s="541"/>
      <c r="AW27" s="4"/>
      <c r="AX27" s="4"/>
      <c r="AY27" s="4"/>
      <c r="AZ27" s="4"/>
      <c r="BA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122" customFormat="1" ht="124.2">
      <c r="A28" s="49" t="s">
        <v>280</v>
      </c>
      <c r="B28" s="49" t="s">
        <v>218</v>
      </c>
      <c r="C28" s="50" t="s">
        <v>379</v>
      </c>
      <c r="D28" s="49" t="s">
        <v>230</v>
      </c>
      <c r="E28" s="49" t="s">
        <v>284</v>
      </c>
      <c r="F28" s="51">
        <v>2024130010112</v>
      </c>
      <c r="G28" s="146" t="s">
        <v>295</v>
      </c>
      <c r="H28" s="49" t="s">
        <v>308</v>
      </c>
      <c r="I28" s="56" t="s">
        <v>434</v>
      </c>
      <c r="J28" s="176">
        <v>83</v>
      </c>
      <c r="K28" s="123">
        <v>0.25</v>
      </c>
      <c r="L28" s="53" t="s">
        <v>516</v>
      </c>
      <c r="M28" s="52"/>
      <c r="N28" s="53" t="s">
        <v>659</v>
      </c>
      <c r="O28" s="53">
        <v>368</v>
      </c>
      <c r="P28" s="220">
        <v>300</v>
      </c>
      <c r="Q28" s="52">
        <v>83</v>
      </c>
      <c r="R28" s="334">
        <f t="shared" si="1"/>
        <v>0.27666666666666667</v>
      </c>
      <c r="S28" s="195">
        <v>45660</v>
      </c>
      <c r="T28" s="195">
        <v>46022</v>
      </c>
      <c r="U28" s="196">
        <f t="shared" si="0"/>
        <v>362</v>
      </c>
      <c r="V28" s="52" t="s">
        <v>373</v>
      </c>
      <c r="W28" s="53" t="s">
        <v>376</v>
      </c>
      <c r="X28" s="53" t="s">
        <v>380</v>
      </c>
      <c r="Y28" s="53" t="s">
        <v>399</v>
      </c>
      <c r="Z28" s="53" t="s">
        <v>400</v>
      </c>
      <c r="AA28" s="54" t="s">
        <v>375</v>
      </c>
      <c r="AB28" s="53" t="s">
        <v>628</v>
      </c>
      <c r="AC28" s="197">
        <v>280000000</v>
      </c>
      <c r="AD28" s="52" t="s">
        <v>77</v>
      </c>
      <c r="AE28" s="52" t="s">
        <v>53</v>
      </c>
      <c r="AF28" s="52"/>
      <c r="AG28" s="52"/>
      <c r="AH28" s="533"/>
      <c r="AI28" s="533"/>
      <c r="AJ28" s="52"/>
      <c r="AK28" s="52"/>
      <c r="AL28" s="52"/>
      <c r="AM28" s="536"/>
      <c r="AN28" s="53" t="s">
        <v>284</v>
      </c>
      <c r="AO28" s="388" t="s">
        <v>774</v>
      </c>
      <c r="AP28" s="559"/>
      <c r="AQ28" s="559"/>
      <c r="AR28" s="562"/>
      <c r="AS28" s="559"/>
      <c r="AT28" s="559"/>
      <c r="AU28" s="541"/>
      <c r="AV28" s="541"/>
      <c r="AW28" s="4"/>
      <c r="AX28" s="4"/>
      <c r="AY28" s="4"/>
      <c r="AZ28" s="4"/>
      <c r="BA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row>
    <row r="29" spans="1:119" s="122" customFormat="1" ht="289.8">
      <c r="A29" s="155" t="s">
        <v>280</v>
      </c>
      <c r="B29" s="49" t="s">
        <v>218</v>
      </c>
      <c r="C29" s="50" t="s">
        <v>379</v>
      </c>
      <c r="D29" s="49" t="s">
        <v>230</v>
      </c>
      <c r="E29" s="155" t="s">
        <v>284</v>
      </c>
      <c r="F29" s="156">
        <v>2024130010112</v>
      </c>
      <c r="G29" s="146" t="s">
        <v>295</v>
      </c>
      <c r="H29" s="49" t="s">
        <v>308</v>
      </c>
      <c r="I29" s="56" t="s">
        <v>434</v>
      </c>
      <c r="J29" s="176">
        <v>83</v>
      </c>
      <c r="K29" s="123">
        <v>0.25</v>
      </c>
      <c r="L29" s="53" t="s">
        <v>516</v>
      </c>
      <c r="M29" s="52"/>
      <c r="N29" s="53" t="s">
        <v>659</v>
      </c>
      <c r="O29" s="53">
        <v>368</v>
      </c>
      <c r="P29" s="220">
        <v>300</v>
      </c>
      <c r="Q29" s="52">
        <v>83</v>
      </c>
      <c r="R29" s="334">
        <f t="shared" si="1"/>
        <v>0.27666666666666667</v>
      </c>
      <c r="S29" s="195">
        <v>45660</v>
      </c>
      <c r="T29" s="195">
        <v>46022</v>
      </c>
      <c r="U29" s="196">
        <f t="shared" si="0"/>
        <v>362</v>
      </c>
      <c r="V29" s="52" t="s">
        <v>373</v>
      </c>
      <c r="W29" s="53" t="s">
        <v>376</v>
      </c>
      <c r="X29" s="53" t="s">
        <v>380</v>
      </c>
      <c r="Y29" s="53" t="s">
        <v>399</v>
      </c>
      <c r="Z29" s="53" t="s">
        <v>400</v>
      </c>
      <c r="AA29" s="54" t="s">
        <v>375</v>
      </c>
      <c r="AB29" s="53" t="s">
        <v>740</v>
      </c>
      <c r="AC29" s="197">
        <v>300000000</v>
      </c>
      <c r="AD29" s="52" t="s">
        <v>64</v>
      </c>
      <c r="AE29" s="52" t="s">
        <v>53</v>
      </c>
      <c r="AF29" s="52"/>
      <c r="AG29" s="52"/>
      <c r="AH29" s="533"/>
      <c r="AI29" s="533"/>
      <c r="AJ29" s="119">
        <v>100000000</v>
      </c>
      <c r="AK29" s="52"/>
      <c r="AL29" s="52"/>
      <c r="AM29" s="536"/>
      <c r="AN29" s="53" t="s">
        <v>284</v>
      </c>
      <c r="AO29" s="49" t="s">
        <v>772</v>
      </c>
      <c r="AP29" s="559"/>
      <c r="AQ29" s="559"/>
      <c r="AR29" s="562"/>
      <c r="AS29" s="559"/>
      <c r="AT29" s="559"/>
      <c r="AU29" s="541"/>
      <c r="AV29" s="541"/>
      <c r="AW29" s="4"/>
      <c r="AX29" s="4"/>
      <c r="AY29" s="4"/>
      <c r="AZ29" s="4"/>
      <c r="BA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22" customFormat="1" ht="110.4">
      <c r="A30" s="155" t="s">
        <v>280</v>
      </c>
      <c r="B30" s="49" t="s">
        <v>218</v>
      </c>
      <c r="C30" s="50" t="s">
        <v>379</v>
      </c>
      <c r="D30" s="49" t="s">
        <v>230</v>
      </c>
      <c r="E30" s="155" t="s">
        <v>284</v>
      </c>
      <c r="F30" s="156">
        <v>2024130010112</v>
      </c>
      <c r="G30" s="146" t="s">
        <v>295</v>
      </c>
      <c r="H30" s="49" t="s">
        <v>308</v>
      </c>
      <c r="I30" s="56" t="s">
        <v>434</v>
      </c>
      <c r="J30" s="176">
        <v>83</v>
      </c>
      <c r="K30" s="123">
        <v>0.25</v>
      </c>
      <c r="L30" s="53" t="s">
        <v>516</v>
      </c>
      <c r="M30" s="52"/>
      <c r="N30" s="53" t="s">
        <v>659</v>
      </c>
      <c r="O30" s="53">
        <v>368</v>
      </c>
      <c r="P30" s="220">
        <v>300</v>
      </c>
      <c r="Q30" s="52">
        <v>83</v>
      </c>
      <c r="R30" s="334">
        <f t="shared" si="1"/>
        <v>0.27666666666666667</v>
      </c>
      <c r="S30" s="195">
        <v>45660</v>
      </c>
      <c r="T30" s="195">
        <v>46022</v>
      </c>
      <c r="U30" s="196">
        <f t="shared" si="0"/>
        <v>362</v>
      </c>
      <c r="V30" s="52" t="s">
        <v>373</v>
      </c>
      <c r="W30" s="53" t="s">
        <v>376</v>
      </c>
      <c r="X30" s="53" t="s">
        <v>380</v>
      </c>
      <c r="Y30" s="53" t="s">
        <v>399</v>
      </c>
      <c r="Z30" s="53" t="s">
        <v>400</v>
      </c>
      <c r="AA30" s="54" t="s">
        <v>375</v>
      </c>
      <c r="AB30" s="53" t="s">
        <v>741</v>
      </c>
      <c r="AC30" s="198">
        <v>180000000</v>
      </c>
      <c r="AD30" s="52" t="s">
        <v>64</v>
      </c>
      <c r="AE30" s="52" t="s">
        <v>53</v>
      </c>
      <c r="AF30" s="52"/>
      <c r="AG30" s="52"/>
      <c r="AH30" s="533"/>
      <c r="AI30" s="533"/>
      <c r="AJ30" s="119"/>
      <c r="AK30" s="52"/>
      <c r="AL30" s="52"/>
      <c r="AM30" s="536"/>
      <c r="AN30" s="53" t="s">
        <v>284</v>
      </c>
      <c r="AO30" s="388" t="s">
        <v>773</v>
      </c>
      <c r="AP30" s="559"/>
      <c r="AQ30" s="559"/>
      <c r="AR30" s="562"/>
      <c r="AS30" s="559"/>
      <c r="AT30" s="559"/>
      <c r="AU30" s="541"/>
      <c r="AV30" s="541"/>
      <c r="AW30" s="4"/>
      <c r="AX30" s="4"/>
      <c r="AY30" s="4"/>
      <c r="AZ30" s="4"/>
      <c r="BA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22" customFormat="1" ht="124.2">
      <c r="A31" s="155" t="s">
        <v>280</v>
      </c>
      <c r="B31" s="49" t="s">
        <v>218</v>
      </c>
      <c r="C31" s="50" t="s">
        <v>379</v>
      </c>
      <c r="D31" s="49" t="s">
        <v>230</v>
      </c>
      <c r="E31" s="155" t="s">
        <v>284</v>
      </c>
      <c r="F31" s="156">
        <v>2024130010112</v>
      </c>
      <c r="G31" s="146" t="s">
        <v>295</v>
      </c>
      <c r="H31" s="49" t="s">
        <v>308</v>
      </c>
      <c r="I31" s="56" t="s">
        <v>434</v>
      </c>
      <c r="J31" s="176">
        <v>368</v>
      </c>
      <c r="K31" s="123">
        <v>0.25</v>
      </c>
      <c r="L31" s="53" t="s">
        <v>516</v>
      </c>
      <c r="M31" s="52"/>
      <c r="N31" s="53" t="s">
        <v>659</v>
      </c>
      <c r="O31" s="53">
        <v>368</v>
      </c>
      <c r="P31" s="220">
        <v>300</v>
      </c>
      <c r="Q31" s="52">
        <v>83</v>
      </c>
      <c r="R31" s="334">
        <f t="shared" si="1"/>
        <v>0.27666666666666667</v>
      </c>
      <c r="S31" s="195">
        <v>45660</v>
      </c>
      <c r="T31" s="195">
        <v>46022</v>
      </c>
      <c r="U31" s="196">
        <f t="shared" si="0"/>
        <v>362</v>
      </c>
      <c r="V31" s="52" t="s">
        <v>373</v>
      </c>
      <c r="W31" s="53" t="s">
        <v>376</v>
      </c>
      <c r="X31" s="53" t="s">
        <v>380</v>
      </c>
      <c r="Y31" s="53" t="s">
        <v>399</v>
      </c>
      <c r="Z31" s="53" t="s">
        <v>400</v>
      </c>
      <c r="AA31" s="54" t="s">
        <v>375</v>
      </c>
      <c r="AB31" s="53" t="s">
        <v>742</v>
      </c>
      <c r="AC31" s="198">
        <v>1590000000</v>
      </c>
      <c r="AD31" s="52" t="s">
        <v>54</v>
      </c>
      <c r="AE31" s="53" t="s">
        <v>703</v>
      </c>
      <c r="AF31" s="52"/>
      <c r="AG31" s="52"/>
      <c r="AH31" s="533"/>
      <c r="AI31" s="533"/>
      <c r="AJ31" s="52"/>
      <c r="AK31" s="52"/>
      <c r="AL31" s="52"/>
      <c r="AM31" s="536"/>
      <c r="AN31" s="53" t="s">
        <v>284</v>
      </c>
      <c r="AO31" s="388" t="s">
        <v>774</v>
      </c>
      <c r="AP31" s="559"/>
      <c r="AQ31" s="559"/>
      <c r="AR31" s="562"/>
      <c r="AS31" s="559"/>
      <c r="AT31" s="559"/>
      <c r="AU31" s="541"/>
      <c r="AV31" s="541"/>
      <c r="AW31" s="4"/>
      <c r="AX31" s="4"/>
      <c r="AY31" s="4"/>
      <c r="AZ31" s="4"/>
      <c r="BA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22" customFormat="1" ht="289.8">
      <c r="A32" s="155" t="s">
        <v>280</v>
      </c>
      <c r="B32" s="49" t="s">
        <v>218</v>
      </c>
      <c r="C32" s="50" t="s">
        <v>379</v>
      </c>
      <c r="D32" s="49" t="s">
        <v>230</v>
      </c>
      <c r="E32" s="155" t="s">
        <v>284</v>
      </c>
      <c r="F32" s="156">
        <v>2024130010112</v>
      </c>
      <c r="G32" s="146" t="s">
        <v>295</v>
      </c>
      <c r="H32" s="49" t="s">
        <v>308</v>
      </c>
      <c r="I32" s="56" t="s">
        <v>434</v>
      </c>
      <c r="J32" s="176">
        <v>83</v>
      </c>
      <c r="K32" s="123">
        <v>0.25</v>
      </c>
      <c r="L32" s="53" t="s">
        <v>516</v>
      </c>
      <c r="M32" s="52"/>
      <c r="N32" s="53" t="s">
        <v>659</v>
      </c>
      <c r="O32" s="52">
        <v>368</v>
      </c>
      <c r="P32" s="220">
        <v>300</v>
      </c>
      <c r="Q32" s="52">
        <v>83</v>
      </c>
      <c r="R32" s="334">
        <f t="shared" si="1"/>
        <v>0.27666666666666667</v>
      </c>
      <c r="S32" s="195">
        <v>45660</v>
      </c>
      <c r="T32" s="195">
        <v>46022</v>
      </c>
      <c r="U32" s="196">
        <f t="shared" si="0"/>
        <v>362</v>
      </c>
      <c r="V32" s="52" t="s">
        <v>373</v>
      </c>
      <c r="W32" s="53" t="s">
        <v>376</v>
      </c>
      <c r="X32" s="53" t="s">
        <v>380</v>
      </c>
      <c r="Y32" s="53" t="s">
        <v>399</v>
      </c>
      <c r="Z32" s="53" t="s">
        <v>400</v>
      </c>
      <c r="AA32" s="54" t="s">
        <v>375</v>
      </c>
      <c r="AB32" s="53" t="s">
        <v>743</v>
      </c>
      <c r="AC32" s="198">
        <v>340000000</v>
      </c>
      <c r="AD32" s="52" t="s">
        <v>64</v>
      </c>
      <c r="AE32" s="52" t="s">
        <v>53</v>
      </c>
      <c r="AF32" s="52"/>
      <c r="AG32" s="52"/>
      <c r="AH32" s="533"/>
      <c r="AI32" s="533"/>
      <c r="AJ32" s="119">
        <v>34212738</v>
      </c>
      <c r="AK32" s="52"/>
      <c r="AL32" s="52"/>
      <c r="AM32" s="536"/>
      <c r="AN32" s="53" t="s">
        <v>284</v>
      </c>
      <c r="AO32" s="49" t="s">
        <v>772</v>
      </c>
      <c r="AP32" s="559"/>
      <c r="AQ32" s="559"/>
      <c r="AR32" s="562"/>
      <c r="AS32" s="559"/>
      <c r="AT32" s="559"/>
      <c r="AU32" s="541"/>
      <c r="AV32" s="541"/>
      <c r="AW32" s="4"/>
      <c r="AX32" s="4"/>
      <c r="AY32" s="4"/>
      <c r="AZ32" s="4"/>
      <c r="BA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22" customFormat="1" ht="110.4">
      <c r="A33" s="155" t="s">
        <v>280</v>
      </c>
      <c r="B33" s="49" t="s">
        <v>218</v>
      </c>
      <c r="C33" s="50" t="s">
        <v>379</v>
      </c>
      <c r="D33" s="49" t="s">
        <v>230</v>
      </c>
      <c r="E33" s="155" t="s">
        <v>284</v>
      </c>
      <c r="F33" s="156">
        <v>2024130010112</v>
      </c>
      <c r="G33" s="146" t="s">
        <v>295</v>
      </c>
      <c r="H33" s="49" t="s">
        <v>308</v>
      </c>
      <c r="I33" s="56" t="s">
        <v>434</v>
      </c>
      <c r="J33" s="176">
        <v>83</v>
      </c>
      <c r="K33" s="123">
        <v>0.25</v>
      </c>
      <c r="L33" s="53" t="s">
        <v>516</v>
      </c>
      <c r="M33" s="52"/>
      <c r="N33" s="53" t="s">
        <v>659</v>
      </c>
      <c r="O33" s="52">
        <v>368</v>
      </c>
      <c r="P33" s="220">
        <v>300</v>
      </c>
      <c r="Q33" s="52">
        <v>83</v>
      </c>
      <c r="R33" s="334">
        <f t="shared" si="1"/>
        <v>0.27666666666666667</v>
      </c>
      <c r="S33" s="195">
        <v>45660</v>
      </c>
      <c r="T33" s="195">
        <v>46022</v>
      </c>
      <c r="U33" s="196">
        <f t="shared" si="0"/>
        <v>362</v>
      </c>
      <c r="V33" s="52" t="s">
        <v>373</v>
      </c>
      <c r="W33" s="53" t="s">
        <v>376</v>
      </c>
      <c r="X33" s="53" t="s">
        <v>380</v>
      </c>
      <c r="Y33" s="53" t="s">
        <v>399</v>
      </c>
      <c r="Z33" s="53" t="s">
        <v>400</v>
      </c>
      <c r="AA33" s="54" t="s">
        <v>375</v>
      </c>
      <c r="AB33" s="53" t="s">
        <v>619</v>
      </c>
      <c r="AC33" s="198">
        <v>150000000</v>
      </c>
      <c r="AD33" s="52" t="s">
        <v>64</v>
      </c>
      <c r="AE33" s="52" t="s">
        <v>53</v>
      </c>
      <c r="AF33" s="52"/>
      <c r="AG33" s="52"/>
      <c r="AH33" s="533"/>
      <c r="AI33" s="533"/>
      <c r="AJ33" s="52"/>
      <c r="AK33" s="52"/>
      <c r="AL33" s="52"/>
      <c r="AM33" s="536"/>
      <c r="AN33" s="53" t="s">
        <v>284</v>
      </c>
      <c r="AO33" s="388" t="s">
        <v>773</v>
      </c>
      <c r="AP33" s="559"/>
      <c r="AQ33" s="559"/>
      <c r="AR33" s="562"/>
      <c r="AS33" s="559"/>
      <c r="AT33" s="559"/>
      <c r="AU33" s="541"/>
      <c r="AV33" s="541"/>
      <c r="AW33" s="4"/>
      <c r="AX33" s="4"/>
      <c r="AY33" s="4"/>
      <c r="AZ33" s="4"/>
      <c r="BA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22" customFormat="1" ht="124.2">
      <c r="A34" s="49" t="s">
        <v>280</v>
      </c>
      <c r="B34" s="49" t="s">
        <v>218</v>
      </c>
      <c r="C34" s="50" t="s">
        <v>379</v>
      </c>
      <c r="D34" s="49" t="s">
        <v>230</v>
      </c>
      <c r="E34" s="49" t="s">
        <v>284</v>
      </c>
      <c r="F34" s="51">
        <v>2024130010112</v>
      </c>
      <c r="G34" s="146" t="s">
        <v>295</v>
      </c>
      <c r="H34" s="49" t="s">
        <v>308</v>
      </c>
      <c r="I34" s="56" t="s">
        <v>434</v>
      </c>
      <c r="J34" s="176">
        <v>83</v>
      </c>
      <c r="K34" s="123">
        <v>0.25</v>
      </c>
      <c r="L34" s="53" t="s">
        <v>516</v>
      </c>
      <c r="M34" s="52"/>
      <c r="N34" s="53" t="s">
        <v>659</v>
      </c>
      <c r="O34" s="52">
        <v>368</v>
      </c>
      <c r="P34" s="220">
        <v>300</v>
      </c>
      <c r="Q34" s="52">
        <v>83</v>
      </c>
      <c r="R34" s="334">
        <f t="shared" si="1"/>
        <v>0.27666666666666667</v>
      </c>
      <c r="S34" s="195">
        <v>45660</v>
      </c>
      <c r="T34" s="195">
        <v>46022</v>
      </c>
      <c r="U34" s="196">
        <f t="shared" si="0"/>
        <v>362</v>
      </c>
      <c r="V34" s="52" t="s">
        <v>373</v>
      </c>
      <c r="W34" s="53" t="s">
        <v>376</v>
      </c>
      <c r="X34" s="53" t="s">
        <v>380</v>
      </c>
      <c r="Y34" s="53" t="s">
        <v>399</v>
      </c>
      <c r="Z34" s="53" t="s">
        <v>400</v>
      </c>
      <c r="AA34" s="54" t="s">
        <v>375</v>
      </c>
      <c r="AB34" s="53" t="s">
        <v>744</v>
      </c>
      <c r="AC34" s="197">
        <v>564279515</v>
      </c>
      <c r="AD34" s="52" t="s">
        <v>54</v>
      </c>
      <c r="AE34" s="52" t="s">
        <v>53</v>
      </c>
      <c r="AF34" s="52"/>
      <c r="AG34" s="52"/>
      <c r="AH34" s="533"/>
      <c r="AI34" s="533"/>
      <c r="AJ34" s="52"/>
      <c r="AK34" s="52"/>
      <c r="AL34" s="52"/>
      <c r="AM34" s="536"/>
      <c r="AN34" s="53" t="s">
        <v>284</v>
      </c>
      <c r="AO34" s="388" t="s">
        <v>774</v>
      </c>
      <c r="AP34" s="559"/>
      <c r="AQ34" s="559"/>
      <c r="AR34" s="562"/>
      <c r="AS34" s="559"/>
      <c r="AT34" s="559"/>
      <c r="AU34" s="541"/>
      <c r="AV34" s="541"/>
      <c r="AW34" s="4"/>
      <c r="AX34" s="4"/>
      <c r="AY34" s="4"/>
      <c r="AZ34" s="4"/>
      <c r="BA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22" customFormat="1" ht="289.8">
      <c r="A35" s="49" t="s">
        <v>280</v>
      </c>
      <c r="B35" s="49" t="s">
        <v>218</v>
      </c>
      <c r="C35" s="50" t="s">
        <v>379</v>
      </c>
      <c r="D35" s="49" t="s">
        <v>230</v>
      </c>
      <c r="E35" s="49" t="s">
        <v>284</v>
      </c>
      <c r="F35" s="51">
        <v>2024130010112</v>
      </c>
      <c r="G35" s="146" t="s">
        <v>295</v>
      </c>
      <c r="H35" s="49" t="s">
        <v>308</v>
      </c>
      <c r="I35" s="56" t="s">
        <v>434</v>
      </c>
      <c r="J35" s="176">
        <v>83</v>
      </c>
      <c r="K35" s="123">
        <v>0.25</v>
      </c>
      <c r="L35" s="53" t="s">
        <v>516</v>
      </c>
      <c r="M35" s="52"/>
      <c r="N35" s="53" t="s">
        <v>659</v>
      </c>
      <c r="O35" s="52">
        <v>368</v>
      </c>
      <c r="P35" s="220">
        <v>300</v>
      </c>
      <c r="Q35" s="52">
        <v>83</v>
      </c>
      <c r="R35" s="334">
        <f t="shared" si="1"/>
        <v>0.27666666666666667</v>
      </c>
      <c r="S35" s="195">
        <v>45660</v>
      </c>
      <c r="T35" s="195">
        <v>46022</v>
      </c>
      <c r="U35" s="196">
        <f t="shared" si="0"/>
        <v>362</v>
      </c>
      <c r="V35" s="52" t="s">
        <v>373</v>
      </c>
      <c r="W35" s="53" t="s">
        <v>376</v>
      </c>
      <c r="X35" s="53" t="s">
        <v>380</v>
      </c>
      <c r="Y35" s="53" t="s">
        <v>399</v>
      </c>
      <c r="Z35" s="53" t="s">
        <v>400</v>
      </c>
      <c r="AA35" s="54" t="s">
        <v>375</v>
      </c>
      <c r="AB35" s="53" t="s">
        <v>745</v>
      </c>
      <c r="AC35" s="197">
        <v>120000000</v>
      </c>
      <c r="AD35" s="52" t="s">
        <v>64</v>
      </c>
      <c r="AE35" s="52" t="s">
        <v>53</v>
      </c>
      <c r="AF35" s="52"/>
      <c r="AG35" s="52"/>
      <c r="AH35" s="533"/>
      <c r="AI35" s="533"/>
      <c r="AJ35" s="52"/>
      <c r="AK35" s="52"/>
      <c r="AL35" s="52"/>
      <c r="AM35" s="536"/>
      <c r="AN35" s="53" t="s">
        <v>284</v>
      </c>
      <c r="AO35" s="49" t="s">
        <v>772</v>
      </c>
      <c r="AP35" s="559"/>
      <c r="AQ35" s="559"/>
      <c r="AR35" s="562"/>
      <c r="AS35" s="559"/>
      <c r="AT35" s="559"/>
      <c r="AU35" s="541"/>
      <c r="AV35" s="541"/>
      <c r="AW35" s="4"/>
      <c r="AX35" s="4"/>
      <c r="AY35" s="4"/>
      <c r="AZ35" s="4"/>
      <c r="BA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22" customFormat="1" ht="110.4">
      <c r="A36" s="49" t="s">
        <v>280</v>
      </c>
      <c r="B36" s="49" t="s">
        <v>218</v>
      </c>
      <c r="C36" s="50" t="s">
        <v>379</v>
      </c>
      <c r="D36" s="49" t="s">
        <v>230</v>
      </c>
      <c r="E36" s="49" t="s">
        <v>284</v>
      </c>
      <c r="F36" s="51">
        <v>2024130010112</v>
      </c>
      <c r="G36" s="146" t="s">
        <v>295</v>
      </c>
      <c r="H36" s="49" t="s">
        <v>308</v>
      </c>
      <c r="I36" s="56" t="s">
        <v>434</v>
      </c>
      <c r="J36" s="176">
        <v>83</v>
      </c>
      <c r="K36" s="123">
        <v>0.25</v>
      </c>
      <c r="L36" s="53" t="s">
        <v>516</v>
      </c>
      <c r="M36" s="52"/>
      <c r="N36" s="53" t="s">
        <v>659</v>
      </c>
      <c r="O36" s="53">
        <v>368</v>
      </c>
      <c r="P36" s="220">
        <v>300</v>
      </c>
      <c r="Q36" s="52">
        <v>83</v>
      </c>
      <c r="R36" s="334">
        <f t="shared" si="1"/>
        <v>0.27666666666666667</v>
      </c>
      <c r="S36" s="195">
        <v>45660</v>
      </c>
      <c r="T36" s="195">
        <v>46022</v>
      </c>
      <c r="U36" s="196">
        <f t="shared" si="0"/>
        <v>362</v>
      </c>
      <c r="V36" s="52" t="s">
        <v>373</v>
      </c>
      <c r="W36" s="53" t="s">
        <v>376</v>
      </c>
      <c r="X36" s="53" t="s">
        <v>380</v>
      </c>
      <c r="Y36" s="53" t="s">
        <v>399</v>
      </c>
      <c r="Z36" s="53" t="s">
        <v>400</v>
      </c>
      <c r="AA36" s="54" t="s">
        <v>375</v>
      </c>
      <c r="AB36" s="53" t="s">
        <v>746</v>
      </c>
      <c r="AC36" s="197">
        <v>10000000</v>
      </c>
      <c r="AD36" s="52" t="s">
        <v>77</v>
      </c>
      <c r="AE36" s="52" t="s">
        <v>53</v>
      </c>
      <c r="AF36" s="52"/>
      <c r="AG36" s="52"/>
      <c r="AH36" s="533"/>
      <c r="AI36" s="533"/>
      <c r="AJ36" s="52"/>
      <c r="AK36" s="52"/>
      <c r="AL36" s="52"/>
      <c r="AM36" s="536"/>
      <c r="AN36" s="53" t="s">
        <v>284</v>
      </c>
      <c r="AO36" s="388" t="s">
        <v>773</v>
      </c>
      <c r="AP36" s="559"/>
      <c r="AQ36" s="559"/>
      <c r="AR36" s="562"/>
      <c r="AS36" s="559"/>
      <c r="AT36" s="559"/>
      <c r="AU36" s="541"/>
      <c r="AV36" s="541"/>
      <c r="AW36" s="4"/>
      <c r="AX36" s="4"/>
      <c r="AY36" s="4"/>
      <c r="AZ36" s="4"/>
      <c r="BA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22" customFormat="1" ht="124.2">
      <c r="A37" s="49" t="s">
        <v>280</v>
      </c>
      <c r="B37" s="49" t="s">
        <v>218</v>
      </c>
      <c r="C37" s="50" t="s">
        <v>379</v>
      </c>
      <c r="D37" s="49" t="s">
        <v>230</v>
      </c>
      <c r="E37" s="49" t="s">
        <v>284</v>
      </c>
      <c r="F37" s="51">
        <v>2024130010112</v>
      </c>
      <c r="G37" s="146" t="s">
        <v>295</v>
      </c>
      <c r="H37" s="49" t="s">
        <v>308</v>
      </c>
      <c r="I37" s="56" t="s">
        <v>434</v>
      </c>
      <c r="J37" s="176">
        <v>83</v>
      </c>
      <c r="K37" s="123">
        <v>0.25</v>
      </c>
      <c r="L37" s="53" t="s">
        <v>516</v>
      </c>
      <c r="M37" s="52"/>
      <c r="N37" s="53" t="s">
        <v>659</v>
      </c>
      <c r="O37" s="52">
        <v>368</v>
      </c>
      <c r="P37" s="220">
        <v>300</v>
      </c>
      <c r="Q37" s="52">
        <v>83</v>
      </c>
      <c r="R37" s="334">
        <f t="shared" si="1"/>
        <v>0.27666666666666667</v>
      </c>
      <c r="S37" s="195">
        <v>45660</v>
      </c>
      <c r="T37" s="195">
        <v>46022</v>
      </c>
      <c r="U37" s="196">
        <f t="shared" si="0"/>
        <v>362</v>
      </c>
      <c r="V37" s="52" t="s">
        <v>373</v>
      </c>
      <c r="W37" s="53" t="s">
        <v>376</v>
      </c>
      <c r="X37" s="53" t="s">
        <v>380</v>
      </c>
      <c r="Y37" s="53" t="s">
        <v>399</v>
      </c>
      <c r="Z37" s="53" t="s">
        <v>400</v>
      </c>
      <c r="AA37" s="54" t="s">
        <v>375</v>
      </c>
      <c r="AB37" s="53" t="s">
        <v>747</v>
      </c>
      <c r="AC37" s="197">
        <v>50000000</v>
      </c>
      <c r="AD37" s="52" t="s">
        <v>77</v>
      </c>
      <c r="AE37" s="52" t="s">
        <v>53</v>
      </c>
      <c r="AF37" s="52"/>
      <c r="AG37" s="52"/>
      <c r="AH37" s="533"/>
      <c r="AI37" s="533"/>
      <c r="AJ37" s="52"/>
      <c r="AK37" s="52"/>
      <c r="AL37" s="52"/>
      <c r="AM37" s="536"/>
      <c r="AN37" s="53" t="s">
        <v>284</v>
      </c>
      <c r="AO37" s="388" t="s">
        <v>774</v>
      </c>
      <c r="AP37" s="559"/>
      <c r="AQ37" s="559"/>
      <c r="AR37" s="562"/>
      <c r="AS37" s="559"/>
      <c r="AT37" s="559"/>
      <c r="AU37" s="541"/>
      <c r="AV37" s="541"/>
      <c r="AW37" s="4"/>
      <c r="AX37" s="4"/>
      <c r="AY37" s="4"/>
      <c r="AZ37" s="4"/>
      <c r="BA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22" customFormat="1" ht="289.8">
      <c r="A38" s="49" t="s">
        <v>280</v>
      </c>
      <c r="B38" s="49" t="s">
        <v>218</v>
      </c>
      <c r="C38" s="50" t="s">
        <v>379</v>
      </c>
      <c r="D38" s="49" t="s">
        <v>230</v>
      </c>
      <c r="E38" s="49" t="s">
        <v>284</v>
      </c>
      <c r="F38" s="51">
        <v>2024130010112</v>
      </c>
      <c r="G38" s="146" t="s">
        <v>295</v>
      </c>
      <c r="H38" s="49" t="s">
        <v>308</v>
      </c>
      <c r="I38" s="56" t="s">
        <v>434</v>
      </c>
      <c r="J38" s="176">
        <v>83</v>
      </c>
      <c r="K38" s="123">
        <v>0.25</v>
      </c>
      <c r="L38" s="53" t="s">
        <v>516</v>
      </c>
      <c r="M38" s="52"/>
      <c r="N38" s="53" t="s">
        <v>659</v>
      </c>
      <c r="O38" s="53">
        <v>368</v>
      </c>
      <c r="P38" s="220">
        <v>300</v>
      </c>
      <c r="Q38" s="52">
        <v>83</v>
      </c>
      <c r="R38" s="334">
        <f t="shared" si="1"/>
        <v>0.27666666666666667</v>
      </c>
      <c r="S38" s="195">
        <v>45660</v>
      </c>
      <c r="T38" s="195">
        <v>46022</v>
      </c>
      <c r="U38" s="196">
        <f t="shared" si="0"/>
        <v>362</v>
      </c>
      <c r="V38" s="52" t="s">
        <v>373</v>
      </c>
      <c r="W38" s="53" t="s">
        <v>376</v>
      </c>
      <c r="X38" s="53" t="s">
        <v>380</v>
      </c>
      <c r="Y38" s="53" t="s">
        <v>399</v>
      </c>
      <c r="Z38" s="53" t="s">
        <v>400</v>
      </c>
      <c r="AA38" s="54" t="s">
        <v>375</v>
      </c>
      <c r="AB38" s="53" t="s">
        <v>748</v>
      </c>
      <c r="AC38" s="197">
        <v>20000000</v>
      </c>
      <c r="AD38" s="52" t="s">
        <v>77</v>
      </c>
      <c r="AE38" s="52" t="s">
        <v>53</v>
      </c>
      <c r="AF38" s="52"/>
      <c r="AG38" s="52"/>
      <c r="AH38" s="534"/>
      <c r="AI38" s="534"/>
      <c r="AJ38" s="119">
        <v>46382752</v>
      </c>
      <c r="AK38" s="52"/>
      <c r="AL38" s="52"/>
      <c r="AM38" s="537"/>
      <c r="AN38" s="53" t="s">
        <v>284</v>
      </c>
      <c r="AO38" s="49" t="s">
        <v>772</v>
      </c>
      <c r="AP38" s="560"/>
      <c r="AQ38" s="560"/>
      <c r="AR38" s="563"/>
      <c r="AS38" s="560"/>
      <c r="AT38" s="560"/>
      <c r="AU38" s="542"/>
      <c r="AV38" s="542"/>
      <c r="AW38" s="4"/>
      <c r="AX38" s="4"/>
      <c r="AY38" s="4"/>
      <c r="AZ38" s="4"/>
      <c r="BA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22" customFormat="1" ht="57" customHeight="1">
      <c r="A39" s="49"/>
      <c r="B39" s="49"/>
      <c r="C39" s="50"/>
      <c r="D39" s="49"/>
      <c r="E39" s="543" t="s">
        <v>804</v>
      </c>
      <c r="F39" s="544"/>
      <c r="G39" s="544"/>
      <c r="H39" s="544"/>
      <c r="I39" s="544"/>
      <c r="J39" s="544"/>
      <c r="K39" s="544"/>
      <c r="L39" s="544"/>
      <c r="M39" s="544"/>
      <c r="N39" s="544"/>
      <c r="O39" s="544"/>
      <c r="P39" s="544"/>
      <c r="Q39" s="545"/>
      <c r="R39" s="335"/>
      <c r="S39" s="195"/>
      <c r="T39" s="195"/>
      <c r="U39" s="196"/>
      <c r="V39" s="52"/>
      <c r="W39" s="53"/>
      <c r="X39" s="53"/>
      <c r="Y39" s="53"/>
      <c r="Z39" s="53"/>
      <c r="AA39" s="54"/>
      <c r="AB39" s="53"/>
      <c r="AC39" s="197"/>
      <c r="AD39" s="52"/>
      <c r="AE39" s="52"/>
      <c r="AF39" s="52"/>
      <c r="AG39" s="52"/>
      <c r="AH39" s="300"/>
      <c r="AI39" s="300"/>
      <c r="AJ39" s="119"/>
      <c r="AK39" s="52"/>
      <c r="AL39" s="52"/>
      <c r="AM39" s="296"/>
      <c r="AN39" s="53"/>
      <c r="AO39" s="336" t="s">
        <v>805</v>
      </c>
      <c r="AP39" s="320">
        <f>SUM(AP9)</f>
        <v>33466088720.580002</v>
      </c>
      <c r="AQ39" s="320">
        <f t="shared" ref="AQ39:AT39" si="2">SUM(AQ9)</f>
        <v>11452568124.76</v>
      </c>
      <c r="AR39" s="330">
        <f t="shared" si="2"/>
        <v>0.3422</v>
      </c>
      <c r="AS39" s="320">
        <f t="shared" si="2"/>
        <v>6188370665</v>
      </c>
      <c r="AT39" s="320">
        <f t="shared" si="2"/>
        <v>6188370665</v>
      </c>
      <c r="AU39" s="330">
        <f>+AS39/AP39</f>
        <v>0.18491466740164517</v>
      </c>
      <c r="AV39" s="330">
        <f>+AT39/AP39</f>
        <v>0.18491466740164517</v>
      </c>
      <c r="AW39" s="4"/>
      <c r="AX39" s="4"/>
      <c r="AY39" s="4"/>
      <c r="AZ39" s="4"/>
      <c r="BA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s="162" customFormat="1" ht="69">
      <c r="A40" s="157" t="s">
        <v>281</v>
      </c>
      <c r="B40" s="57" t="s">
        <v>219</v>
      </c>
      <c r="C40" s="58" t="s">
        <v>381</v>
      </c>
      <c r="D40" s="57" t="s">
        <v>357</v>
      </c>
      <c r="E40" s="157" t="s">
        <v>285</v>
      </c>
      <c r="F40" s="188">
        <v>2024130010133</v>
      </c>
      <c r="G40" s="187" t="s">
        <v>296</v>
      </c>
      <c r="H40" s="57" t="s">
        <v>306</v>
      </c>
      <c r="I40" s="384" t="s">
        <v>260</v>
      </c>
      <c r="J40" s="177">
        <v>208</v>
      </c>
      <c r="K40" s="123">
        <v>0.5</v>
      </c>
      <c r="L40" s="57" t="s">
        <v>314</v>
      </c>
      <c r="M40" s="60"/>
      <c r="N40" s="61" t="s">
        <v>698</v>
      </c>
      <c r="O40" s="61">
        <v>0</v>
      </c>
      <c r="P40" s="220">
        <v>1</v>
      </c>
      <c r="Q40" s="61">
        <v>0</v>
      </c>
      <c r="R40" s="337">
        <v>1</v>
      </c>
      <c r="S40" s="195">
        <v>45660</v>
      </c>
      <c r="T40" s="195">
        <v>46022</v>
      </c>
      <c r="U40" s="196">
        <f t="shared" si="0"/>
        <v>362</v>
      </c>
      <c r="V40" s="60">
        <v>385</v>
      </c>
      <c r="W40" s="61" t="s">
        <v>376</v>
      </c>
      <c r="X40" s="60" t="s">
        <v>383</v>
      </c>
      <c r="Y40" s="61" t="s">
        <v>401</v>
      </c>
      <c r="Z40" s="61" t="s">
        <v>402</v>
      </c>
      <c r="AA40" s="59" t="s">
        <v>375</v>
      </c>
      <c r="AB40" s="57" t="s">
        <v>620</v>
      </c>
      <c r="AC40" s="131">
        <v>75000000</v>
      </c>
      <c r="AD40" s="60" t="s">
        <v>76</v>
      </c>
      <c r="AE40" s="60" t="s">
        <v>53</v>
      </c>
      <c r="AF40" s="60"/>
      <c r="AG40" s="60"/>
      <c r="AH40" s="546">
        <v>2749532737</v>
      </c>
      <c r="AI40" s="546"/>
      <c r="AJ40" s="120"/>
      <c r="AK40" s="60"/>
      <c r="AL40" s="60"/>
      <c r="AM40" s="549" t="s">
        <v>670</v>
      </c>
      <c r="AN40" s="61" t="s">
        <v>285</v>
      </c>
      <c r="AO40" s="57" t="s">
        <v>861</v>
      </c>
      <c r="AP40" s="552">
        <v>2760697332.29</v>
      </c>
      <c r="AQ40" s="552">
        <v>1185418000</v>
      </c>
      <c r="AR40" s="555">
        <v>0.4294</v>
      </c>
      <c r="AS40" s="552">
        <v>0</v>
      </c>
      <c r="AT40" s="552">
        <v>0</v>
      </c>
      <c r="AU40" s="564">
        <v>0</v>
      </c>
      <c r="AV40" s="564">
        <v>0</v>
      </c>
      <c r="AW40" s="4"/>
      <c r="AX40" s="4"/>
      <c r="AY40" s="4"/>
      <c r="AZ40" s="4"/>
      <c r="BA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162" customFormat="1" ht="69">
      <c r="A41" s="157" t="s">
        <v>281</v>
      </c>
      <c r="B41" s="57" t="s">
        <v>219</v>
      </c>
      <c r="C41" s="58" t="s">
        <v>381</v>
      </c>
      <c r="D41" s="57" t="s">
        <v>357</v>
      </c>
      <c r="E41" s="157" t="s">
        <v>285</v>
      </c>
      <c r="F41" s="188">
        <v>2024130010133</v>
      </c>
      <c r="G41" s="187" t="s">
        <v>296</v>
      </c>
      <c r="H41" s="57" t="s">
        <v>306</v>
      </c>
      <c r="I41" s="384" t="s">
        <v>260</v>
      </c>
      <c r="J41" s="177">
        <v>208</v>
      </c>
      <c r="K41" s="123">
        <v>0.5</v>
      </c>
      <c r="L41" s="57" t="s">
        <v>314</v>
      </c>
      <c r="M41" s="60"/>
      <c r="N41" s="61" t="s">
        <v>698</v>
      </c>
      <c r="O41" s="61">
        <v>0</v>
      </c>
      <c r="P41" s="220">
        <v>1</v>
      </c>
      <c r="Q41" s="61">
        <v>0</v>
      </c>
      <c r="R41" s="337">
        <v>1</v>
      </c>
      <c r="S41" s="195">
        <v>45660</v>
      </c>
      <c r="T41" s="195">
        <v>46022</v>
      </c>
      <c r="U41" s="196">
        <f t="shared" si="0"/>
        <v>362</v>
      </c>
      <c r="V41" s="60">
        <v>385</v>
      </c>
      <c r="W41" s="61" t="s">
        <v>376</v>
      </c>
      <c r="X41" s="60" t="s">
        <v>383</v>
      </c>
      <c r="Y41" s="61" t="s">
        <v>401</v>
      </c>
      <c r="Z41" s="61" t="s">
        <v>402</v>
      </c>
      <c r="AA41" s="59" t="s">
        <v>375</v>
      </c>
      <c r="AB41" s="57" t="s">
        <v>699</v>
      </c>
      <c r="AC41" s="131">
        <v>149532737</v>
      </c>
      <c r="AD41" s="61" t="s">
        <v>70</v>
      </c>
      <c r="AE41" s="60" t="s">
        <v>53</v>
      </c>
      <c r="AF41" s="60"/>
      <c r="AG41" s="60"/>
      <c r="AH41" s="547"/>
      <c r="AI41" s="547"/>
      <c r="AJ41" s="120">
        <v>5000000</v>
      </c>
      <c r="AK41" s="60"/>
      <c r="AL41" s="60"/>
      <c r="AM41" s="550"/>
      <c r="AN41" s="61" t="s">
        <v>285</v>
      </c>
      <c r="AO41" s="57" t="s">
        <v>861</v>
      </c>
      <c r="AP41" s="553"/>
      <c r="AQ41" s="553"/>
      <c r="AR41" s="556"/>
      <c r="AS41" s="553"/>
      <c r="AT41" s="553"/>
      <c r="AU41" s="553"/>
      <c r="AV41" s="553"/>
      <c r="AW41" s="4"/>
      <c r="AX41" s="4"/>
      <c r="AY41" s="4"/>
      <c r="AZ41" s="4"/>
      <c r="BA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162" customFormat="1" ht="69">
      <c r="A42" s="157" t="s">
        <v>281</v>
      </c>
      <c r="B42" s="57" t="s">
        <v>219</v>
      </c>
      <c r="C42" s="58" t="s">
        <v>381</v>
      </c>
      <c r="D42" s="57" t="s">
        <v>357</v>
      </c>
      <c r="E42" s="157" t="s">
        <v>285</v>
      </c>
      <c r="F42" s="188">
        <v>2024130010133</v>
      </c>
      <c r="G42" s="187" t="s">
        <v>296</v>
      </c>
      <c r="H42" s="57" t="s">
        <v>306</v>
      </c>
      <c r="I42" s="384" t="s">
        <v>260</v>
      </c>
      <c r="J42" s="177">
        <v>208</v>
      </c>
      <c r="K42" s="123">
        <v>0.5</v>
      </c>
      <c r="L42" s="57" t="s">
        <v>302</v>
      </c>
      <c r="M42" s="60"/>
      <c r="N42" s="61" t="s">
        <v>830</v>
      </c>
      <c r="O42" s="61">
        <v>17</v>
      </c>
      <c r="P42" s="220">
        <v>385</v>
      </c>
      <c r="Q42" s="61">
        <v>208</v>
      </c>
      <c r="R42" s="338">
        <f>+Q42/P42</f>
        <v>0.54025974025974022</v>
      </c>
      <c r="S42" s="195">
        <v>45660</v>
      </c>
      <c r="T42" s="195">
        <v>46022</v>
      </c>
      <c r="U42" s="196">
        <f t="shared" si="0"/>
        <v>362</v>
      </c>
      <c r="V42" s="60">
        <v>385</v>
      </c>
      <c r="W42" s="61" t="s">
        <v>376</v>
      </c>
      <c r="X42" s="60" t="s">
        <v>383</v>
      </c>
      <c r="Y42" s="61" t="s">
        <v>401</v>
      </c>
      <c r="Z42" s="61" t="s">
        <v>402</v>
      </c>
      <c r="AA42" s="59" t="s">
        <v>375</v>
      </c>
      <c r="AB42" s="57" t="s">
        <v>620</v>
      </c>
      <c r="AC42" s="131">
        <v>75000000</v>
      </c>
      <c r="AD42" s="60" t="s">
        <v>76</v>
      </c>
      <c r="AE42" s="60" t="s">
        <v>53</v>
      </c>
      <c r="AF42" s="60"/>
      <c r="AG42" s="60"/>
      <c r="AH42" s="547"/>
      <c r="AI42" s="547"/>
      <c r="AJ42" s="120">
        <v>50000000</v>
      </c>
      <c r="AK42" s="60"/>
      <c r="AL42" s="60"/>
      <c r="AM42" s="550"/>
      <c r="AN42" s="61" t="s">
        <v>285</v>
      </c>
      <c r="AO42" s="57" t="s">
        <v>861</v>
      </c>
      <c r="AP42" s="553"/>
      <c r="AQ42" s="553"/>
      <c r="AR42" s="556"/>
      <c r="AS42" s="553"/>
      <c r="AT42" s="553"/>
      <c r="AU42" s="553"/>
      <c r="AV42" s="553"/>
      <c r="AW42" s="4"/>
      <c r="AX42" s="4"/>
      <c r="AY42" s="4"/>
      <c r="AZ42" s="4"/>
      <c r="BA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row>
    <row r="43" spans="1:119" s="162" customFormat="1" ht="69">
      <c r="A43" s="57" t="s">
        <v>281</v>
      </c>
      <c r="B43" s="57" t="s">
        <v>219</v>
      </c>
      <c r="C43" s="58" t="s">
        <v>381</v>
      </c>
      <c r="D43" s="57" t="s">
        <v>357</v>
      </c>
      <c r="E43" s="57" t="s">
        <v>285</v>
      </c>
      <c r="F43" s="188">
        <v>2024130010133</v>
      </c>
      <c r="G43" s="187" t="s">
        <v>296</v>
      </c>
      <c r="H43" s="57" t="s">
        <v>306</v>
      </c>
      <c r="I43" s="384" t="s">
        <v>260</v>
      </c>
      <c r="J43" s="177">
        <v>208</v>
      </c>
      <c r="K43" s="123">
        <v>0.5</v>
      </c>
      <c r="L43" s="57" t="s">
        <v>302</v>
      </c>
      <c r="M43" s="60"/>
      <c r="N43" s="61" t="s">
        <v>830</v>
      </c>
      <c r="O43" s="61">
        <v>17</v>
      </c>
      <c r="P43" s="220">
        <v>385</v>
      </c>
      <c r="Q43" s="61">
        <v>208</v>
      </c>
      <c r="R43" s="338">
        <f>+Q43/P43</f>
        <v>0.54025974025974022</v>
      </c>
      <c r="S43" s="195">
        <v>45660</v>
      </c>
      <c r="T43" s="195">
        <v>46022</v>
      </c>
      <c r="U43" s="196">
        <f t="shared" si="0"/>
        <v>362</v>
      </c>
      <c r="V43" s="60">
        <v>385</v>
      </c>
      <c r="W43" s="61" t="s">
        <v>376</v>
      </c>
      <c r="X43" s="60" t="s">
        <v>384</v>
      </c>
      <c r="Y43" s="62" t="s">
        <v>404</v>
      </c>
      <c r="Z43" s="189" t="s">
        <v>403</v>
      </c>
      <c r="AA43" s="59" t="s">
        <v>375</v>
      </c>
      <c r="AB43" s="57" t="s">
        <v>621</v>
      </c>
      <c r="AC43" s="131">
        <v>1150000000</v>
      </c>
      <c r="AD43" s="57" t="s">
        <v>700</v>
      </c>
      <c r="AE43" s="57" t="s">
        <v>703</v>
      </c>
      <c r="AF43" s="60"/>
      <c r="AG43" s="60"/>
      <c r="AH43" s="547"/>
      <c r="AI43" s="547"/>
      <c r="AJ43" s="60"/>
      <c r="AK43" s="60"/>
      <c r="AL43" s="60"/>
      <c r="AM43" s="550"/>
      <c r="AN43" s="61" t="s">
        <v>285</v>
      </c>
      <c r="AO43" s="57" t="s">
        <v>861</v>
      </c>
      <c r="AP43" s="553"/>
      <c r="AQ43" s="553"/>
      <c r="AR43" s="556"/>
      <c r="AS43" s="553"/>
      <c r="AT43" s="553"/>
      <c r="AU43" s="553"/>
      <c r="AV43" s="553"/>
      <c r="AW43" s="4"/>
      <c r="AX43" s="4"/>
      <c r="AY43" s="4"/>
      <c r="AZ43" s="4"/>
      <c r="BA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row>
    <row r="44" spans="1:119" s="711" customFormat="1" ht="69">
      <c r="A44" s="696" t="s">
        <v>281</v>
      </c>
      <c r="B44" s="696" t="s">
        <v>219</v>
      </c>
      <c r="C44" s="697" t="s">
        <v>381</v>
      </c>
      <c r="D44" s="696" t="s">
        <v>232</v>
      </c>
      <c r="E44" s="696" t="s">
        <v>285</v>
      </c>
      <c r="F44" s="698">
        <v>2024130010133</v>
      </c>
      <c r="G44" s="699" t="s">
        <v>296</v>
      </c>
      <c r="H44" s="696" t="s">
        <v>307</v>
      </c>
      <c r="I44" s="700" t="s">
        <v>261</v>
      </c>
      <c r="J44" s="701">
        <v>27</v>
      </c>
      <c r="K44" s="702">
        <v>0.5</v>
      </c>
      <c r="L44" s="696" t="s">
        <v>304</v>
      </c>
      <c r="M44" s="703"/>
      <c r="N44" s="704" t="s">
        <v>701</v>
      </c>
      <c r="O44" s="704">
        <v>272</v>
      </c>
      <c r="P44" s="705">
        <v>300</v>
      </c>
      <c r="Q44" s="703">
        <v>11</v>
      </c>
      <c r="R44" s="706">
        <f>+Q44/P44</f>
        <v>3.6666666666666667E-2</v>
      </c>
      <c r="S44" s="707">
        <v>45660</v>
      </c>
      <c r="T44" s="707">
        <v>46022</v>
      </c>
      <c r="U44" s="708">
        <f t="shared" si="0"/>
        <v>362</v>
      </c>
      <c r="V44" s="709">
        <v>200</v>
      </c>
      <c r="W44" s="704" t="s">
        <v>376</v>
      </c>
      <c r="X44" s="703" t="s">
        <v>384</v>
      </c>
      <c r="Y44" s="704" t="s">
        <v>394</v>
      </c>
      <c r="Z44" s="703" t="s">
        <v>397</v>
      </c>
      <c r="AA44" s="709" t="s">
        <v>375</v>
      </c>
      <c r="AB44" s="696" t="s">
        <v>620</v>
      </c>
      <c r="AC44" s="710">
        <v>75000000</v>
      </c>
      <c r="AD44" s="703" t="s">
        <v>76</v>
      </c>
      <c r="AE44" s="703" t="s">
        <v>53</v>
      </c>
      <c r="AF44" s="703"/>
      <c r="AG44" s="703"/>
      <c r="AH44" s="547"/>
      <c r="AI44" s="547"/>
      <c r="AJ44" s="703"/>
      <c r="AK44" s="703"/>
      <c r="AL44" s="703"/>
      <c r="AM44" s="550"/>
      <c r="AN44" s="704" t="s">
        <v>285</v>
      </c>
      <c r="AO44" s="696" t="s">
        <v>859</v>
      </c>
      <c r="AP44" s="553"/>
      <c r="AQ44" s="553"/>
      <c r="AR44" s="556"/>
      <c r="AS44" s="553"/>
      <c r="AT44" s="553"/>
      <c r="AU44" s="553"/>
      <c r="AV44" s="553"/>
    </row>
    <row r="45" spans="1:119" s="162" customFormat="1" ht="69">
      <c r="A45" s="57" t="s">
        <v>281</v>
      </c>
      <c r="B45" s="57" t="s">
        <v>219</v>
      </c>
      <c r="C45" s="58" t="s">
        <v>381</v>
      </c>
      <c r="D45" s="57" t="s">
        <v>232</v>
      </c>
      <c r="E45" s="57" t="s">
        <v>285</v>
      </c>
      <c r="F45" s="188">
        <v>2024130010133</v>
      </c>
      <c r="G45" s="187" t="s">
        <v>296</v>
      </c>
      <c r="H45" s="57" t="s">
        <v>307</v>
      </c>
      <c r="I45" s="384" t="s">
        <v>261</v>
      </c>
      <c r="J45" s="177">
        <v>27</v>
      </c>
      <c r="K45" s="123">
        <v>0.5</v>
      </c>
      <c r="L45" s="57" t="s">
        <v>303</v>
      </c>
      <c r="M45" s="60"/>
      <c r="N45" s="61" t="s">
        <v>831</v>
      </c>
      <c r="O45" s="61">
        <v>19</v>
      </c>
      <c r="P45" s="220">
        <v>100</v>
      </c>
      <c r="Q45" s="60">
        <v>27</v>
      </c>
      <c r="R45" s="338">
        <f>+Q45/P45</f>
        <v>0.27</v>
      </c>
      <c r="S45" s="195">
        <v>45660</v>
      </c>
      <c r="T45" s="195">
        <v>46022</v>
      </c>
      <c r="U45" s="196">
        <f t="shared" si="0"/>
        <v>362</v>
      </c>
      <c r="V45" s="59">
        <v>100</v>
      </c>
      <c r="W45" s="61" t="s">
        <v>376</v>
      </c>
      <c r="X45" s="60" t="s">
        <v>384</v>
      </c>
      <c r="Y45" s="61" t="s">
        <v>394</v>
      </c>
      <c r="Z45" s="60" t="s">
        <v>397</v>
      </c>
      <c r="AA45" s="59" t="s">
        <v>375</v>
      </c>
      <c r="AB45" s="57" t="s">
        <v>620</v>
      </c>
      <c r="AC45" s="131">
        <v>75000000</v>
      </c>
      <c r="AD45" s="60" t="s">
        <v>76</v>
      </c>
      <c r="AE45" s="60" t="s">
        <v>53</v>
      </c>
      <c r="AF45" s="60"/>
      <c r="AG45" s="60"/>
      <c r="AH45" s="547"/>
      <c r="AI45" s="547"/>
      <c r="AJ45" s="120">
        <v>256887000</v>
      </c>
      <c r="AK45" s="60"/>
      <c r="AL45" s="60"/>
      <c r="AM45" s="550"/>
      <c r="AN45" s="61" t="s">
        <v>285</v>
      </c>
      <c r="AO45" s="57" t="s">
        <v>859</v>
      </c>
      <c r="AP45" s="553"/>
      <c r="AQ45" s="553"/>
      <c r="AR45" s="556"/>
      <c r="AS45" s="553"/>
      <c r="AT45" s="553"/>
      <c r="AU45" s="553"/>
      <c r="AV45" s="553"/>
      <c r="AW45" s="4"/>
      <c r="AX45" s="4"/>
      <c r="AY45" s="4"/>
      <c r="AZ45" s="4"/>
      <c r="BA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62" customFormat="1" ht="69">
      <c r="A46" s="57" t="s">
        <v>281</v>
      </c>
      <c r="B46" s="57" t="s">
        <v>219</v>
      </c>
      <c r="C46" s="58" t="s">
        <v>381</v>
      </c>
      <c r="D46" s="57" t="s">
        <v>232</v>
      </c>
      <c r="E46" s="57" t="s">
        <v>285</v>
      </c>
      <c r="F46" s="188">
        <v>2024130010133</v>
      </c>
      <c r="G46" s="187" t="s">
        <v>296</v>
      </c>
      <c r="H46" s="57" t="s">
        <v>307</v>
      </c>
      <c r="I46" s="384" t="s">
        <v>261</v>
      </c>
      <c r="J46" s="177">
        <v>27</v>
      </c>
      <c r="K46" s="123">
        <v>0.5</v>
      </c>
      <c r="L46" s="57" t="s">
        <v>303</v>
      </c>
      <c r="M46" s="60"/>
      <c r="N46" s="61" t="s">
        <v>831</v>
      </c>
      <c r="O46" s="61">
        <v>19</v>
      </c>
      <c r="P46" s="220">
        <v>100</v>
      </c>
      <c r="Q46" s="60">
        <v>27</v>
      </c>
      <c r="R46" s="338">
        <f>+Q46/P46</f>
        <v>0.27</v>
      </c>
      <c r="S46" s="195">
        <v>45660</v>
      </c>
      <c r="T46" s="195">
        <v>46022</v>
      </c>
      <c r="U46" s="196">
        <f t="shared" si="0"/>
        <v>362</v>
      </c>
      <c r="V46" s="59">
        <v>100</v>
      </c>
      <c r="W46" s="61" t="s">
        <v>376</v>
      </c>
      <c r="X46" s="60" t="s">
        <v>384</v>
      </c>
      <c r="Y46" s="61" t="s">
        <v>405</v>
      </c>
      <c r="Z46" s="61" t="s">
        <v>406</v>
      </c>
      <c r="AA46" s="59" t="s">
        <v>375</v>
      </c>
      <c r="AB46" s="57" t="s">
        <v>702</v>
      </c>
      <c r="AC46" s="131">
        <v>1150000000</v>
      </c>
      <c r="AD46" s="57" t="s">
        <v>700</v>
      </c>
      <c r="AE46" s="57" t="s">
        <v>703</v>
      </c>
      <c r="AF46" s="163"/>
      <c r="AG46" s="60"/>
      <c r="AH46" s="548"/>
      <c r="AI46" s="548"/>
      <c r="AJ46" s="120">
        <v>26000000</v>
      </c>
      <c r="AK46" s="60"/>
      <c r="AL46" s="60"/>
      <c r="AM46" s="551"/>
      <c r="AN46" s="61" t="s">
        <v>285</v>
      </c>
      <c r="AO46" s="57" t="s">
        <v>859</v>
      </c>
      <c r="AP46" s="554"/>
      <c r="AQ46" s="554"/>
      <c r="AR46" s="557"/>
      <c r="AS46" s="554"/>
      <c r="AT46" s="554"/>
      <c r="AU46" s="554"/>
      <c r="AV46" s="554"/>
      <c r="AW46" s="4"/>
      <c r="AX46" s="4"/>
      <c r="AY46" s="4"/>
      <c r="AZ46" s="4"/>
      <c r="BA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62" customFormat="1" ht="60" customHeight="1">
      <c r="A47" s="57"/>
      <c r="B47" s="57"/>
      <c r="C47" s="58"/>
      <c r="D47" s="57"/>
      <c r="E47" s="543" t="s">
        <v>806</v>
      </c>
      <c r="F47" s="544"/>
      <c r="G47" s="544"/>
      <c r="H47" s="544"/>
      <c r="I47" s="544"/>
      <c r="J47" s="544"/>
      <c r="K47" s="544"/>
      <c r="L47" s="544"/>
      <c r="M47" s="544"/>
      <c r="N47" s="544"/>
      <c r="O47" s="544"/>
      <c r="P47" s="544"/>
      <c r="Q47" s="545"/>
      <c r="R47" s="390"/>
      <c r="S47" s="195"/>
      <c r="T47" s="195"/>
      <c r="U47" s="196"/>
      <c r="V47" s="59"/>
      <c r="W47" s="61"/>
      <c r="X47" s="60"/>
      <c r="Y47" s="61"/>
      <c r="Z47" s="61"/>
      <c r="AA47" s="59"/>
      <c r="AB47" s="57"/>
      <c r="AC47" s="131"/>
      <c r="AD47" s="57"/>
      <c r="AE47" s="57"/>
      <c r="AF47" s="163"/>
      <c r="AG47" s="60"/>
      <c r="AH47" s="297"/>
      <c r="AI47" s="297"/>
      <c r="AJ47" s="120"/>
      <c r="AK47" s="60"/>
      <c r="AL47" s="60"/>
      <c r="AM47" s="298"/>
      <c r="AN47" s="61"/>
      <c r="AO47" s="336" t="s">
        <v>805</v>
      </c>
      <c r="AP47" s="322">
        <f>SUM(AP40)</f>
        <v>2760697332.29</v>
      </c>
      <c r="AQ47" s="322">
        <f t="shared" ref="AQ47:AT47" si="3">SUM(AQ40)</f>
        <v>1185418000</v>
      </c>
      <c r="AR47" s="339">
        <f t="shared" si="3"/>
        <v>0.4294</v>
      </c>
      <c r="AS47" s="322">
        <f t="shared" si="3"/>
        <v>0</v>
      </c>
      <c r="AT47" s="322">
        <f t="shared" si="3"/>
        <v>0</v>
      </c>
      <c r="AU47" s="340">
        <v>0</v>
      </c>
      <c r="AV47" s="340">
        <v>0</v>
      </c>
      <c r="AW47" s="4"/>
      <c r="AX47" s="4"/>
      <c r="AY47" s="4"/>
      <c r="AZ47" s="4"/>
      <c r="BA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s="164" customFormat="1" ht="110.4">
      <c r="A48" s="43" t="s">
        <v>282</v>
      </c>
      <c r="B48" s="43" t="s">
        <v>220</v>
      </c>
      <c r="C48" s="63" t="s">
        <v>382</v>
      </c>
      <c r="D48" s="43" t="s">
        <v>234</v>
      </c>
      <c r="E48" s="43" t="s">
        <v>286</v>
      </c>
      <c r="F48" s="64">
        <v>2024130010147</v>
      </c>
      <c r="G48" s="65" t="s">
        <v>482</v>
      </c>
      <c r="H48" s="43" t="s">
        <v>484</v>
      </c>
      <c r="I48" s="43" t="s">
        <v>485</v>
      </c>
      <c r="J48" s="178">
        <v>4005</v>
      </c>
      <c r="K48" s="123">
        <v>0.3</v>
      </c>
      <c r="L48" s="43" t="s">
        <v>706</v>
      </c>
      <c r="M48" s="160"/>
      <c r="N48" s="65" t="s">
        <v>708</v>
      </c>
      <c r="O48" s="65" t="s">
        <v>862</v>
      </c>
      <c r="P48" s="220">
        <v>1</v>
      </c>
      <c r="Q48" s="160">
        <v>0</v>
      </c>
      <c r="R48" s="341">
        <f>0.5/1</f>
        <v>0.5</v>
      </c>
      <c r="S48" s="195">
        <v>45660</v>
      </c>
      <c r="T48" s="195">
        <v>46022</v>
      </c>
      <c r="U48" s="196">
        <f t="shared" si="0"/>
        <v>362</v>
      </c>
      <c r="V48" s="42">
        <v>5400</v>
      </c>
      <c r="W48" s="65" t="s">
        <v>376</v>
      </c>
      <c r="X48" s="65" t="s">
        <v>391</v>
      </c>
      <c r="Y48" s="43" t="s">
        <v>491</v>
      </c>
      <c r="Z48" s="43" t="s">
        <v>492</v>
      </c>
      <c r="AA48" s="42" t="s">
        <v>375</v>
      </c>
      <c r="AB48" s="43" t="s">
        <v>620</v>
      </c>
      <c r="AC48" s="132">
        <v>64500000</v>
      </c>
      <c r="AD48" s="160" t="s">
        <v>76</v>
      </c>
      <c r="AE48" s="160" t="s">
        <v>53</v>
      </c>
      <c r="AF48" s="160"/>
      <c r="AG48" s="160"/>
      <c r="AH48" s="565">
        <v>844891147</v>
      </c>
      <c r="AI48" s="565"/>
      <c r="AJ48" s="118">
        <v>0</v>
      </c>
      <c r="AK48" s="160"/>
      <c r="AL48" s="160"/>
      <c r="AM48" s="567" t="s">
        <v>671</v>
      </c>
      <c r="AN48" s="65" t="s">
        <v>286</v>
      </c>
      <c r="AO48" s="43" t="s">
        <v>769</v>
      </c>
      <c r="AP48" s="569">
        <v>899558349</v>
      </c>
      <c r="AQ48" s="569">
        <v>132500000</v>
      </c>
      <c r="AR48" s="572">
        <v>0.14729999999999999</v>
      </c>
      <c r="AS48" s="569">
        <v>0</v>
      </c>
      <c r="AT48" s="569">
        <v>0</v>
      </c>
      <c r="AU48" s="575">
        <v>0</v>
      </c>
      <c r="AV48" s="575">
        <v>0</v>
      </c>
      <c r="AW48" s="4"/>
      <c r="AX48" s="4"/>
      <c r="AY48" s="4"/>
      <c r="AZ48" s="4"/>
      <c r="BA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164" customFormat="1" ht="110.4">
      <c r="A49" s="43" t="s">
        <v>282</v>
      </c>
      <c r="B49" s="43" t="s">
        <v>220</v>
      </c>
      <c r="C49" s="63" t="s">
        <v>382</v>
      </c>
      <c r="D49" s="43" t="s">
        <v>234</v>
      </c>
      <c r="E49" s="43" t="s">
        <v>286</v>
      </c>
      <c r="F49" s="64">
        <v>2024130010147</v>
      </c>
      <c r="G49" s="116" t="s">
        <v>498</v>
      </c>
      <c r="H49" s="43" t="s">
        <v>483</v>
      </c>
      <c r="I49" s="43" t="s">
        <v>263</v>
      </c>
      <c r="J49" s="178">
        <v>2</v>
      </c>
      <c r="K49" s="123">
        <v>0.3</v>
      </c>
      <c r="L49" s="43" t="s">
        <v>487</v>
      </c>
      <c r="M49" s="160"/>
      <c r="N49" s="65" t="s">
        <v>832</v>
      </c>
      <c r="O49" s="65">
        <v>4</v>
      </c>
      <c r="P49" s="220">
        <v>3</v>
      </c>
      <c r="Q49" s="160" t="s">
        <v>793</v>
      </c>
      <c r="R49" s="342">
        <f>0.5/3</f>
        <v>0.16666666666666666</v>
      </c>
      <c r="S49" s="195">
        <v>45660</v>
      </c>
      <c r="T49" s="195">
        <v>46022</v>
      </c>
      <c r="U49" s="196">
        <f t="shared" si="0"/>
        <v>362</v>
      </c>
      <c r="V49" s="42">
        <v>3</v>
      </c>
      <c r="W49" s="65" t="s">
        <v>376</v>
      </c>
      <c r="X49" s="65" t="s">
        <v>391</v>
      </c>
      <c r="Y49" s="43" t="s">
        <v>398</v>
      </c>
      <c r="Z49" s="43" t="s">
        <v>493</v>
      </c>
      <c r="AA49" s="42" t="s">
        <v>375</v>
      </c>
      <c r="AB49" s="43" t="s">
        <v>620</v>
      </c>
      <c r="AC49" s="132">
        <v>64500000</v>
      </c>
      <c r="AD49" s="160" t="s">
        <v>76</v>
      </c>
      <c r="AE49" s="160" t="s">
        <v>53</v>
      </c>
      <c r="AF49" s="160"/>
      <c r="AG49" s="160"/>
      <c r="AH49" s="566"/>
      <c r="AI49" s="566"/>
      <c r="AJ49" s="118">
        <v>0</v>
      </c>
      <c r="AK49" s="160"/>
      <c r="AL49" s="160"/>
      <c r="AM49" s="568"/>
      <c r="AN49" s="65" t="s">
        <v>286</v>
      </c>
      <c r="AO49" s="43" t="s">
        <v>769</v>
      </c>
      <c r="AP49" s="570"/>
      <c r="AQ49" s="570"/>
      <c r="AR49" s="573"/>
      <c r="AS49" s="570"/>
      <c r="AT49" s="570"/>
      <c r="AU49" s="570"/>
      <c r="AV49" s="570"/>
      <c r="AW49" s="4"/>
      <c r="AX49" s="4"/>
      <c r="AY49" s="4"/>
      <c r="AZ49" s="4"/>
      <c r="BA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64" customFormat="1" ht="110.4">
      <c r="A50" s="43" t="s">
        <v>282</v>
      </c>
      <c r="B50" s="43" t="s">
        <v>220</v>
      </c>
      <c r="C50" s="63" t="s">
        <v>382</v>
      </c>
      <c r="D50" s="43" t="s">
        <v>234</v>
      </c>
      <c r="E50" s="43" t="s">
        <v>286</v>
      </c>
      <c r="F50" s="64">
        <v>2024130010147</v>
      </c>
      <c r="G50" s="116" t="s">
        <v>498</v>
      </c>
      <c r="H50" s="43" t="s">
        <v>483</v>
      </c>
      <c r="I50" s="43" t="s">
        <v>263</v>
      </c>
      <c r="J50" s="178">
        <v>2</v>
      </c>
      <c r="K50" s="123">
        <v>0.3</v>
      </c>
      <c r="L50" s="43" t="s">
        <v>487</v>
      </c>
      <c r="M50" s="160"/>
      <c r="N50" s="65" t="s">
        <v>832</v>
      </c>
      <c r="O50" s="65">
        <v>4</v>
      </c>
      <c r="P50" s="220">
        <v>3</v>
      </c>
      <c r="Q50" s="160" t="s">
        <v>793</v>
      </c>
      <c r="R50" s="342">
        <f t="shared" ref="R50:R56" si="4">0.5/3</f>
        <v>0.16666666666666666</v>
      </c>
      <c r="S50" s="195">
        <v>45660</v>
      </c>
      <c r="T50" s="195">
        <v>46022</v>
      </c>
      <c r="U50" s="196">
        <f t="shared" si="0"/>
        <v>362</v>
      </c>
      <c r="V50" s="42">
        <v>3</v>
      </c>
      <c r="W50" s="65" t="s">
        <v>376</v>
      </c>
      <c r="X50" s="65" t="s">
        <v>391</v>
      </c>
      <c r="Y50" s="43" t="s">
        <v>398</v>
      </c>
      <c r="Z50" s="43" t="s">
        <v>493</v>
      </c>
      <c r="AA50" s="42" t="s">
        <v>375</v>
      </c>
      <c r="AB50" s="43" t="s">
        <v>623</v>
      </c>
      <c r="AC50" s="132">
        <v>50000000</v>
      </c>
      <c r="AD50" s="65" t="s">
        <v>77</v>
      </c>
      <c r="AE50" s="160" t="s">
        <v>53</v>
      </c>
      <c r="AF50" s="160"/>
      <c r="AG50" s="160"/>
      <c r="AH50" s="566"/>
      <c r="AI50" s="566"/>
      <c r="AJ50" s="118">
        <v>0</v>
      </c>
      <c r="AK50" s="160"/>
      <c r="AL50" s="160"/>
      <c r="AM50" s="568"/>
      <c r="AN50" s="65" t="s">
        <v>286</v>
      </c>
      <c r="AO50" s="43" t="s">
        <v>769</v>
      </c>
      <c r="AP50" s="570"/>
      <c r="AQ50" s="570"/>
      <c r="AR50" s="573"/>
      <c r="AS50" s="570"/>
      <c r="AT50" s="570"/>
      <c r="AU50" s="570"/>
      <c r="AV50" s="570"/>
      <c r="AW50" s="4"/>
      <c r="AX50" s="4"/>
      <c r="AY50" s="4"/>
      <c r="AZ50" s="4"/>
      <c r="BA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64" customFormat="1" ht="110.4">
      <c r="A51" s="43" t="s">
        <v>282</v>
      </c>
      <c r="B51" s="43" t="s">
        <v>220</v>
      </c>
      <c r="C51" s="63" t="s">
        <v>382</v>
      </c>
      <c r="D51" s="43" t="s">
        <v>234</v>
      </c>
      <c r="E51" s="43" t="s">
        <v>286</v>
      </c>
      <c r="F51" s="64">
        <v>2024130010147</v>
      </c>
      <c r="G51" s="116" t="s">
        <v>498</v>
      </c>
      <c r="H51" s="43" t="s">
        <v>483</v>
      </c>
      <c r="I51" s="43" t="s">
        <v>263</v>
      </c>
      <c r="J51" s="178">
        <v>2</v>
      </c>
      <c r="K51" s="123">
        <v>0.3</v>
      </c>
      <c r="L51" s="43" t="s">
        <v>487</v>
      </c>
      <c r="M51" s="160"/>
      <c r="N51" s="65" t="s">
        <v>832</v>
      </c>
      <c r="O51" s="65">
        <v>4</v>
      </c>
      <c r="P51" s="220">
        <v>3</v>
      </c>
      <c r="Q51" s="160" t="s">
        <v>793</v>
      </c>
      <c r="R51" s="342">
        <f t="shared" si="4"/>
        <v>0.16666666666666666</v>
      </c>
      <c r="S51" s="195">
        <v>45660</v>
      </c>
      <c r="T51" s="195">
        <v>46022</v>
      </c>
      <c r="U51" s="196">
        <f t="shared" si="0"/>
        <v>362</v>
      </c>
      <c r="V51" s="42">
        <v>3</v>
      </c>
      <c r="W51" s="65" t="s">
        <v>376</v>
      </c>
      <c r="X51" s="65" t="s">
        <v>391</v>
      </c>
      <c r="Y51" s="43" t="s">
        <v>398</v>
      </c>
      <c r="Z51" s="43" t="s">
        <v>493</v>
      </c>
      <c r="AA51" s="42" t="s">
        <v>375</v>
      </c>
      <c r="AB51" s="43" t="s">
        <v>622</v>
      </c>
      <c r="AC51" s="132">
        <v>70000000</v>
      </c>
      <c r="AD51" s="65" t="s">
        <v>70</v>
      </c>
      <c r="AE51" s="160" t="s">
        <v>53</v>
      </c>
      <c r="AF51" s="160"/>
      <c r="AG51" s="160"/>
      <c r="AH51" s="566"/>
      <c r="AI51" s="566"/>
      <c r="AJ51" s="118">
        <v>0</v>
      </c>
      <c r="AK51" s="160"/>
      <c r="AL51" s="160"/>
      <c r="AM51" s="568"/>
      <c r="AN51" s="65" t="s">
        <v>286</v>
      </c>
      <c r="AO51" s="43" t="s">
        <v>769</v>
      </c>
      <c r="AP51" s="570"/>
      <c r="AQ51" s="570"/>
      <c r="AR51" s="573"/>
      <c r="AS51" s="570"/>
      <c r="AT51" s="570"/>
      <c r="AU51" s="570"/>
      <c r="AV51" s="570"/>
      <c r="AW51" s="4"/>
      <c r="AX51" s="4"/>
      <c r="AY51" s="4"/>
      <c r="AZ51" s="4"/>
      <c r="BA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64" customFormat="1" ht="110.4">
      <c r="A52" s="43" t="s">
        <v>282</v>
      </c>
      <c r="B52" s="43" t="s">
        <v>220</v>
      </c>
      <c r="C52" s="63" t="s">
        <v>382</v>
      </c>
      <c r="D52" s="43" t="s">
        <v>234</v>
      </c>
      <c r="E52" s="43" t="s">
        <v>286</v>
      </c>
      <c r="F52" s="64">
        <v>2024130010147</v>
      </c>
      <c r="G52" s="116" t="s">
        <v>498</v>
      </c>
      <c r="H52" s="43" t="s">
        <v>483</v>
      </c>
      <c r="I52" s="385" t="s">
        <v>263</v>
      </c>
      <c r="J52" s="178">
        <v>2</v>
      </c>
      <c r="K52" s="123">
        <v>0.3</v>
      </c>
      <c r="L52" s="43" t="s">
        <v>489</v>
      </c>
      <c r="M52" s="160"/>
      <c r="N52" s="65" t="s">
        <v>833</v>
      </c>
      <c r="O52" s="65">
        <v>4</v>
      </c>
      <c r="P52" s="220">
        <v>1</v>
      </c>
      <c r="Q52" s="160" t="s">
        <v>793</v>
      </c>
      <c r="R52" s="342">
        <f t="shared" si="4"/>
        <v>0.16666666666666666</v>
      </c>
      <c r="S52" s="195">
        <v>45660</v>
      </c>
      <c r="T52" s="195">
        <v>46022</v>
      </c>
      <c r="U52" s="196">
        <f t="shared" si="0"/>
        <v>362</v>
      </c>
      <c r="V52" s="42">
        <v>3</v>
      </c>
      <c r="W52" s="65" t="s">
        <v>376</v>
      </c>
      <c r="X52" s="65" t="s">
        <v>391</v>
      </c>
      <c r="Y52" s="43" t="s">
        <v>398</v>
      </c>
      <c r="Z52" s="43" t="s">
        <v>493</v>
      </c>
      <c r="AA52" s="42" t="s">
        <v>375</v>
      </c>
      <c r="AB52" s="43" t="s">
        <v>620</v>
      </c>
      <c r="AC52" s="132">
        <v>22500000</v>
      </c>
      <c r="AD52" s="160" t="s">
        <v>76</v>
      </c>
      <c r="AE52" s="160" t="s">
        <v>53</v>
      </c>
      <c r="AF52" s="160"/>
      <c r="AG52" s="160"/>
      <c r="AH52" s="566"/>
      <c r="AI52" s="566"/>
      <c r="AJ52" s="118">
        <v>0</v>
      </c>
      <c r="AK52" s="160"/>
      <c r="AL52" s="160"/>
      <c r="AM52" s="568"/>
      <c r="AN52" s="65" t="s">
        <v>286</v>
      </c>
      <c r="AO52" s="43" t="s">
        <v>769</v>
      </c>
      <c r="AP52" s="570"/>
      <c r="AQ52" s="570"/>
      <c r="AR52" s="573"/>
      <c r="AS52" s="570"/>
      <c r="AT52" s="570"/>
      <c r="AU52" s="570"/>
      <c r="AV52" s="570"/>
      <c r="AW52" s="4"/>
      <c r="AX52" s="4"/>
      <c r="AY52" s="4"/>
      <c r="AZ52" s="4"/>
      <c r="BA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164" customFormat="1" ht="110.4">
      <c r="A53" s="43" t="s">
        <v>282</v>
      </c>
      <c r="B53" s="43" t="s">
        <v>220</v>
      </c>
      <c r="C53" s="63" t="s">
        <v>382</v>
      </c>
      <c r="D53" s="43" t="s">
        <v>234</v>
      </c>
      <c r="E53" s="43" t="s">
        <v>286</v>
      </c>
      <c r="F53" s="64">
        <v>2024130010147</v>
      </c>
      <c r="G53" s="116" t="s">
        <v>498</v>
      </c>
      <c r="H53" s="43" t="s">
        <v>483</v>
      </c>
      <c r="I53" s="43" t="s">
        <v>263</v>
      </c>
      <c r="J53" s="385">
        <v>2</v>
      </c>
      <c r="K53" s="123">
        <v>0.3</v>
      </c>
      <c r="L53" s="43" t="s">
        <v>489</v>
      </c>
      <c r="M53" s="160"/>
      <c r="N53" s="65" t="s">
        <v>833</v>
      </c>
      <c r="O53" s="65">
        <v>4</v>
      </c>
      <c r="P53" s="220">
        <v>1</v>
      </c>
      <c r="Q53" s="160" t="s">
        <v>793</v>
      </c>
      <c r="R53" s="342">
        <f t="shared" si="4"/>
        <v>0.16666666666666666</v>
      </c>
      <c r="S53" s="195">
        <v>45660</v>
      </c>
      <c r="T53" s="195">
        <v>46022</v>
      </c>
      <c r="U53" s="196">
        <f t="shared" si="0"/>
        <v>362</v>
      </c>
      <c r="V53" s="42">
        <v>3</v>
      </c>
      <c r="W53" s="65" t="s">
        <v>376</v>
      </c>
      <c r="X53" s="65" t="s">
        <v>391</v>
      </c>
      <c r="Y53" s="43" t="s">
        <v>398</v>
      </c>
      <c r="Z53" s="43" t="s">
        <v>493</v>
      </c>
      <c r="AA53" s="42" t="s">
        <v>375</v>
      </c>
      <c r="AB53" s="43" t="s">
        <v>624</v>
      </c>
      <c r="AC53" s="132">
        <v>12000000</v>
      </c>
      <c r="AD53" s="65" t="s">
        <v>77</v>
      </c>
      <c r="AE53" s="160" t="s">
        <v>53</v>
      </c>
      <c r="AF53" s="160"/>
      <c r="AG53" s="160"/>
      <c r="AH53" s="566"/>
      <c r="AI53" s="566"/>
      <c r="AJ53" s="118">
        <v>0</v>
      </c>
      <c r="AK53" s="160"/>
      <c r="AL53" s="160"/>
      <c r="AM53" s="568"/>
      <c r="AN53" s="65" t="s">
        <v>286</v>
      </c>
      <c r="AO53" s="43" t="s">
        <v>769</v>
      </c>
      <c r="AP53" s="570"/>
      <c r="AQ53" s="570"/>
      <c r="AR53" s="573"/>
      <c r="AS53" s="570"/>
      <c r="AT53" s="570"/>
      <c r="AU53" s="570"/>
      <c r="AV53" s="570"/>
      <c r="AW53" s="4"/>
      <c r="AX53" s="4"/>
      <c r="AY53" s="4"/>
      <c r="AZ53" s="4"/>
      <c r="BA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row>
    <row r="54" spans="1:119" s="164" customFormat="1" ht="110.4">
      <c r="A54" s="43" t="s">
        <v>282</v>
      </c>
      <c r="B54" s="43" t="s">
        <v>220</v>
      </c>
      <c r="C54" s="63" t="s">
        <v>382</v>
      </c>
      <c r="D54" s="43" t="s">
        <v>234</v>
      </c>
      <c r="E54" s="43" t="s">
        <v>286</v>
      </c>
      <c r="F54" s="64">
        <v>2024130010147</v>
      </c>
      <c r="G54" s="116" t="s">
        <v>498</v>
      </c>
      <c r="H54" s="43" t="s">
        <v>483</v>
      </c>
      <c r="I54" s="43" t="s">
        <v>263</v>
      </c>
      <c r="J54" s="178">
        <v>2</v>
      </c>
      <c r="K54" s="123">
        <v>0.3</v>
      </c>
      <c r="L54" s="43" t="s">
        <v>486</v>
      </c>
      <c r="M54" s="160"/>
      <c r="N54" s="65" t="s">
        <v>834</v>
      </c>
      <c r="O54" s="65">
        <v>4</v>
      </c>
      <c r="P54" s="220">
        <v>2</v>
      </c>
      <c r="Q54" s="160" t="s">
        <v>793</v>
      </c>
      <c r="R54" s="342">
        <f t="shared" si="4"/>
        <v>0.16666666666666666</v>
      </c>
      <c r="S54" s="195">
        <v>45660</v>
      </c>
      <c r="T54" s="195">
        <v>46022</v>
      </c>
      <c r="U54" s="196">
        <f t="shared" si="0"/>
        <v>362</v>
      </c>
      <c r="V54" s="42">
        <v>3</v>
      </c>
      <c r="W54" s="65" t="s">
        <v>376</v>
      </c>
      <c r="X54" s="65" t="s">
        <v>391</v>
      </c>
      <c r="Y54" s="43" t="s">
        <v>494</v>
      </c>
      <c r="Z54" s="43" t="s">
        <v>495</v>
      </c>
      <c r="AA54" s="42" t="s">
        <v>375</v>
      </c>
      <c r="AB54" s="43" t="s">
        <v>620</v>
      </c>
      <c r="AC54" s="132">
        <v>64500000</v>
      </c>
      <c r="AD54" s="160" t="s">
        <v>76</v>
      </c>
      <c r="AE54" s="160" t="s">
        <v>53</v>
      </c>
      <c r="AF54" s="160"/>
      <c r="AG54" s="160"/>
      <c r="AH54" s="566"/>
      <c r="AI54" s="566"/>
      <c r="AJ54" s="118">
        <v>0</v>
      </c>
      <c r="AK54" s="160"/>
      <c r="AL54" s="160"/>
      <c r="AM54" s="568"/>
      <c r="AN54" s="65" t="s">
        <v>286</v>
      </c>
      <c r="AO54" s="43" t="s">
        <v>769</v>
      </c>
      <c r="AP54" s="570"/>
      <c r="AQ54" s="570"/>
      <c r="AR54" s="573"/>
      <c r="AS54" s="570"/>
      <c r="AT54" s="570"/>
      <c r="AU54" s="570"/>
      <c r="AV54" s="570"/>
      <c r="AW54" s="4"/>
      <c r="AX54" s="4"/>
      <c r="AY54" s="4"/>
      <c r="AZ54" s="4"/>
      <c r="BA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row>
    <row r="55" spans="1:119" s="164" customFormat="1" ht="110.4">
      <c r="A55" s="43" t="s">
        <v>282</v>
      </c>
      <c r="B55" s="43" t="s">
        <v>220</v>
      </c>
      <c r="C55" s="63" t="s">
        <v>382</v>
      </c>
      <c r="D55" s="43" t="s">
        <v>234</v>
      </c>
      <c r="E55" s="43" t="s">
        <v>286</v>
      </c>
      <c r="F55" s="64">
        <v>2024130010147</v>
      </c>
      <c r="G55" s="116" t="s">
        <v>498</v>
      </c>
      <c r="H55" s="43" t="s">
        <v>483</v>
      </c>
      <c r="I55" s="43" t="s">
        <v>263</v>
      </c>
      <c r="J55" s="178">
        <v>2</v>
      </c>
      <c r="K55" s="123">
        <v>0.3</v>
      </c>
      <c r="L55" s="43" t="s">
        <v>488</v>
      </c>
      <c r="M55" s="160"/>
      <c r="N55" s="65" t="s">
        <v>835</v>
      </c>
      <c r="O55" s="65">
        <v>4</v>
      </c>
      <c r="P55" s="220">
        <v>1</v>
      </c>
      <c r="Q55" s="160" t="s">
        <v>793</v>
      </c>
      <c r="R55" s="342">
        <f t="shared" si="4"/>
        <v>0.16666666666666666</v>
      </c>
      <c r="S55" s="195">
        <v>45660</v>
      </c>
      <c r="T55" s="195">
        <v>46022</v>
      </c>
      <c r="U55" s="196">
        <f t="shared" si="0"/>
        <v>362</v>
      </c>
      <c r="V55" s="42">
        <v>3</v>
      </c>
      <c r="W55" s="65" t="s">
        <v>376</v>
      </c>
      <c r="X55" s="65" t="s">
        <v>391</v>
      </c>
      <c r="Y55" s="43" t="s">
        <v>494</v>
      </c>
      <c r="Z55" s="43" t="s">
        <v>495</v>
      </c>
      <c r="AA55" s="42" t="s">
        <v>375</v>
      </c>
      <c r="AB55" s="43" t="s">
        <v>620</v>
      </c>
      <c r="AC55" s="132">
        <v>36000000</v>
      </c>
      <c r="AD55" s="160" t="s">
        <v>76</v>
      </c>
      <c r="AE55" s="160" t="s">
        <v>53</v>
      </c>
      <c r="AF55" s="160"/>
      <c r="AG55" s="160"/>
      <c r="AH55" s="566"/>
      <c r="AI55" s="566"/>
      <c r="AJ55" s="118">
        <v>0</v>
      </c>
      <c r="AK55" s="160"/>
      <c r="AL55" s="160"/>
      <c r="AM55" s="568"/>
      <c r="AN55" s="65" t="s">
        <v>286</v>
      </c>
      <c r="AO55" s="43" t="s">
        <v>769</v>
      </c>
      <c r="AP55" s="570"/>
      <c r="AQ55" s="570"/>
      <c r="AR55" s="573"/>
      <c r="AS55" s="570"/>
      <c r="AT55" s="570"/>
      <c r="AU55" s="570"/>
      <c r="AV55" s="570"/>
      <c r="AW55" s="4"/>
      <c r="AX55" s="4"/>
      <c r="AY55" s="4"/>
      <c r="AZ55" s="4"/>
      <c r="BA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row>
    <row r="56" spans="1:119" s="164" customFormat="1" ht="110.4">
      <c r="A56" s="43" t="s">
        <v>282</v>
      </c>
      <c r="B56" s="43" t="s">
        <v>220</v>
      </c>
      <c r="C56" s="63" t="s">
        <v>385</v>
      </c>
      <c r="D56" s="43" t="s">
        <v>234</v>
      </c>
      <c r="E56" s="43" t="s">
        <v>286</v>
      </c>
      <c r="F56" s="64">
        <v>2024130010147</v>
      </c>
      <c r="G56" s="116" t="s">
        <v>498</v>
      </c>
      <c r="H56" s="43" t="s">
        <v>483</v>
      </c>
      <c r="I56" s="43" t="s">
        <v>263</v>
      </c>
      <c r="J56" s="178">
        <v>2</v>
      </c>
      <c r="K56" s="123">
        <v>0.3</v>
      </c>
      <c r="L56" s="43" t="s">
        <v>488</v>
      </c>
      <c r="M56" s="160"/>
      <c r="N56" s="65" t="s">
        <v>836</v>
      </c>
      <c r="O56" s="65">
        <v>4</v>
      </c>
      <c r="P56" s="220">
        <v>1</v>
      </c>
      <c r="Q56" s="160" t="s">
        <v>793</v>
      </c>
      <c r="R56" s="342">
        <f t="shared" si="4"/>
        <v>0.16666666666666666</v>
      </c>
      <c r="S56" s="195">
        <v>45660</v>
      </c>
      <c r="T56" s="195">
        <v>46022</v>
      </c>
      <c r="U56" s="196">
        <f t="shared" si="0"/>
        <v>362</v>
      </c>
      <c r="V56" s="42">
        <v>3</v>
      </c>
      <c r="W56" s="65" t="s">
        <v>376</v>
      </c>
      <c r="X56" s="65" t="s">
        <v>391</v>
      </c>
      <c r="Y56" s="43" t="s">
        <v>494</v>
      </c>
      <c r="Z56" s="43" t="s">
        <v>495</v>
      </c>
      <c r="AA56" s="42" t="s">
        <v>375</v>
      </c>
      <c r="AB56" s="43" t="s">
        <v>707</v>
      </c>
      <c r="AC56" s="132">
        <v>50000000</v>
      </c>
      <c r="AD56" s="65" t="s">
        <v>70</v>
      </c>
      <c r="AE56" s="160" t="s">
        <v>53</v>
      </c>
      <c r="AF56" s="160"/>
      <c r="AG56" s="160"/>
      <c r="AH56" s="566"/>
      <c r="AI56" s="566"/>
      <c r="AJ56" s="118">
        <v>0</v>
      </c>
      <c r="AK56" s="160"/>
      <c r="AL56" s="160"/>
      <c r="AM56" s="568"/>
      <c r="AN56" s="65" t="s">
        <v>286</v>
      </c>
      <c r="AO56" s="43" t="s">
        <v>769</v>
      </c>
      <c r="AP56" s="570"/>
      <c r="AQ56" s="570"/>
      <c r="AR56" s="573"/>
      <c r="AS56" s="570"/>
      <c r="AT56" s="570"/>
      <c r="AU56" s="570"/>
      <c r="AV56" s="570"/>
      <c r="AW56" s="4"/>
      <c r="AX56" s="4"/>
      <c r="AY56" s="4"/>
      <c r="AZ56" s="4"/>
      <c r="BA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row>
    <row r="57" spans="1:119" s="164" customFormat="1" ht="262.2">
      <c r="A57" s="43" t="s">
        <v>282</v>
      </c>
      <c r="B57" s="43" t="s">
        <v>220</v>
      </c>
      <c r="C57" s="63" t="s">
        <v>385</v>
      </c>
      <c r="D57" s="43" t="s">
        <v>233</v>
      </c>
      <c r="E57" s="158" t="s">
        <v>286</v>
      </c>
      <c r="F57" s="159">
        <v>2024130010147</v>
      </c>
      <c r="G57" s="116" t="s">
        <v>498</v>
      </c>
      <c r="H57" s="43" t="s">
        <v>483</v>
      </c>
      <c r="I57" s="43" t="s">
        <v>263</v>
      </c>
      <c r="J57" s="178">
        <v>2</v>
      </c>
      <c r="K57" s="123">
        <v>0.7</v>
      </c>
      <c r="L57" s="116" t="s">
        <v>490</v>
      </c>
      <c r="M57" s="160"/>
      <c r="N57" s="65" t="s">
        <v>837</v>
      </c>
      <c r="O57" s="65">
        <v>7187</v>
      </c>
      <c r="P57" s="220">
        <v>5400</v>
      </c>
      <c r="Q57" s="160">
        <v>300</v>
      </c>
      <c r="R57" s="342">
        <f>+Q57/P57</f>
        <v>5.5555555555555552E-2</v>
      </c>
      <c r="S57" s="195">
        <v>45660</v>
      </c>
      <c r="T57" s="195">
        <v>46022</v>
      </c>
      <c r="U57" s="196">
        <f t="shared" si="0"/>
        <v>362</v>
      </c>
      <c r="V57" s="42">
        <v>3</v>
      </c>
      <c r="W57" s="65" t="s">
        <v>376</v>
      </c>
      <c r="X57" s="65" t="s">
        <v>391</v>
      </c>
      <c r="Y57" s="43" t="s">
        <v>496</v>
      </c>
      <c r="Z57" s="43" t="s">
        <v>497</v>
      </c>
      <c r="AA57" s="42" t="s">
        <v>375</v>
      </c>
      <c r="AB57" s="43" t="s">
        <v>620</v>
      </c>
      <c r="AC57" s="132">
        <v>64500000</v>
      </c>
      <c r="AD57" s="160" t="s">
        <v>76</v>
      </c>
      <c r="AE57" s="160" t="s">
        <v>53</v>
      </c>
      <c r="AF57" s="160"/>
      <c r="AG57" s="160"/>
      <c r="AH57" s="566"/>
      <c r="AI57" s="566"/>
      <c r="AJ57" s="118">
        <v>0</v>
      </c>
      <c r="AK57" s="160"/>
      <c r="AL57" s="160"/>
      <c r="AM57" s="568"/>
      <c r="AN57" s="65" t="s">
        <v>286</v>
      </c>
      <c r="AO57" s="43" t="s">
        <v>860</v>
      </c>
      <c r="AP57" s="570"/>
      <c r="AQ57" s="570"/>
      <c r="AR57" s="573"/>
      <c r="AS57" s="570"/>
      <c r="AT57" s="570"/>
      <c r="AU57" s="570"/>
      <c r="AV57" s="570"/>
      <c r="AW57" s="4"/>
      <c r="AX57" s="4"/>
      <c r="AY57" s="4"/>
      <c r="AZ57" s="4"/>
      <c r="BA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row>
    <row r="58" spans="1:119" s="164" customFormat="1" ht="262.2">
      <c r="A58" s="43" t="s">
        <v>282</v>
      </c>
      <c r="B58" s="43" t="s">
        <v>220</v>
      </c>
      <c r="C58" s="63" t="s">
        <v>385</v>
      </c>
      <c r="D58" s="43" t="s">
        <v>233</v>
      </c>
      <c r="E58" s="158" t="s">
        <v>286</v>
      </c>
      <c r="F58" s="159">
        <v>2024130010147</v>
      </c>
      <c r="G58" s="116" t="s">
        <v>498</v>
      </c>
      <c r="H58" s="43" t="s">
        <v>483</v>
      </c>
      <c r="I58" s="43" t="s">
        <v>263</v>
      </c>
      <c r="J58" s="178">
        <v>2</v>
      </c>
      <c r="K58" s="123">
        <v>0.7</v>
      </c>
      <c r="L58" s="116" t="s">
        <v>490</v>
      </c>
      <c r="M58" s="160"/>
      <c r="N58" s="65" t="s">
        <v>837</v>
      </c>
      <c r="O58" s="65">
        <v>7187</v>
      </c>
      <c r="P58" s="220">
        <v>5400</v>
      </c>
      <c r="Q58" s="160">
        <v>300</v>
      </c>
      <c r="R58" s="342">
        <f>+Q58/P58</f>
        <v>5.5555555555555552E-2</v>
      </c>
      <c r="S58" s="195">
        <v>45660</v>
      </c>
      <c r="T58" s="195">
        <v>46022</v>
      </c>
      <c r="U58" s="196">
        <f t="shared" si="0"/>
        <v>362</v>
      </c>
      <c r="V58" s="42">
        <v>3</v>
      </c>
      <c r="W58" s="65" t="s">
        <v>376</v>
      </c>
      <c r="X58" s="65" t="s">
        <v>391</v>
      </c>
      <c r="Y58" s="43" t="s">
        <v>496</v>
      </c>
      <c r="Z58" s="43" t="s">
        <v>497</v>
      </c>
      <c r="AA58" s="42" t="s">
        <v>375</v>
      </c>
      <c r="AB58" s="43" t="s">
        <v>704</v>
      </c>
      <c r="AC58" s="132">
        <v>221391147</v>
      </c>
      <c r="AD58" s="65" t="s">
        <v>64</v>
      </c>
      <c r="AE58" s="43" t="s">
        <v>705</v>
      </c>
      <c r="AF58" s="160"/>
      <c r="AG58" s="160"/>
      <c r="AH58" s="566"/>
      <c r="AI58" s="566"/>
      <c r="AJ58" s="118">
        <v>0</v>
      </c>
      <c r="AK58" s="160"/>
      <c r="AL58" s="160"/>
      <c r="AM58" s="568"/>
      <c r="AN58" s="65" t="s">
        <v>286</v>
      </c>
      <c r="AO58" s="43" t="s">
        <v>860</v>
      </c>
      <c r="AP58" s="570"/>
      <c r="AQ58" s="570"/>
      <c r="AR58" s="573"/>
      <c r="AS58" s="570"/>
      <c r="AT58" s="570"/>
      <c r="AU58" s="570"/>
      <c r="AV58" s="570"/>
      <c r="AW58" s="4"/>
      <c r="AX58" s="4"/>
      <c r="AY58" s="4"/>
      <c r="AZ58" s="4"/>
      <c r="BA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row>
    <row r="59" spans="1:119" s="164" customFormat="1" ht="262.2">
      <c r="A59" s="43" t="s">
        <v>282</v>
      </c>
      <c r="B59" s="43" t="s">
        <v>220</v>
      </c>
      <c r="C59" s="63" t="s">
        <v>385</v>
      </c>
      <c r="D59" s="43" t="s">
        <v>233</v>
      </c>
      <c r="E59" s="43" t="s">
        <v>286</v>
      </c>
      <c r="F59" s="64">
        <v>2024130010147</v>
      </c>
      <c r="G59" s="116" t="s">
        <v>498</v>
      </c>
      <c r="H59" s="43" t="s">
        <v>483</v>
      </c>
      <c r="I59" s="43" t="s">
        <v>263</v>
      </c>
      <c r="J59" s="178">
        <v>2</v>
      </c>
      <c r="K59" s="123">
        <v>0.7</v>
      </c>
      <c r="L59" s="116" t="s">
        <v>320</v>
      </c>
      <c r="M59" s="160"/>
      <c r="N59" s="65" t="s">
        <v>687</v>
      </c>
      <c r="O59" s="65">
        <v>2</v>
      </c>
      <c r="P59" s="220">
        <v>3</v>
      </c>
      <c r="Q59" s="160">
        <v>0</v>
      </c>
      <c r="R59" s="342">
        <f>+Q59/P59</f>
        <v>0</v>
      </c>
      <c r="S59" s="195">
        <v>45660</v>
      </c>
      <c r="T59" s="195">
        <v>46022</v>
      </c>
      <c r="U59" s="196">
        <f t="shared" si="0"/>
        <v>362</v>
      </c>
      <c r="V59" s="42">
        <v>3</v>
      </c>
      <c r="W59" s="65" t="s">
        <v>376</v>
      </c>
      <c r="X59" s="65" t="s">
        <v>391</v>
      </c>
      <c r="Y59" s="43" t="s">
        <v>496</v>
      </c>
      <c r="Z59" s="43" t="s">
        <v>497</v>
      </c>
      <c r="AA59" s="42" t="s">
        <v>375</v>
      </c>
      <c r="AB59" s="43" t="s">
        <v>690</v>
      </c>
      <c r="AC59" s="132">
        <v>125000000</v>
      </c>
      <c r="AD59" s="65" t="s">
        <v>64</v>
      </c>
      <c r="AE59" s="160" t="s">
        <v>53</v>
      </c>
      <c r="AF59" s="160"/>
      <c r="AG59" s="160"/>
      <c r="AH59" s="566"/>
      <c r="AI59" s="566"/>
      <c r="AJ59" s="118">
        <v>0</v>
      </c>
      <c r="AK59" s="160"/>
      <c r="AL59" s="160"/>
      <c r="AM59" s="568"/>
      <c r="AN59" s="65" t="s">
        <v>286</v>
      </c>
      <c r="AO59" s="43" t="s">
        <v>860</v>
      </c>
      <c r="AP59" s="571"/>
      <c r="AQ59" s="571"/>
      <c r="AR59" s="574"/>
      <c r="AS59" s="571"/>
      <c r="AT59" s="571"/>
      <c r="AU59" s="571"/>
      <c r="AV59" s="571"/>
      <c r="AW59" s="4"/>
      <c r="AX59" s="4"/>
      <c r="AY59" s="4"/>
      <c r="AZ59" s="4"/>
      <c r="BA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row>
    <row r="60" spans="1:119" s="164" customFormat="1" ht="72.75" customHeight="1">
      <c r="A60" s="43"/>
      <c r="B60" s="43"/>
      <c r="C60" s="63"/>
      <c r="D60" s="43"/>
      <c r="E60" s="543" t="s">
        <v>807</v>
      </c>
      <c r="F60" s="544"/>
      <c r="G60" s="544"/>
      <c r="H60" s="544"/>
      <c r="I60" s="544"/>
      <c r="J60" s="544"/>
      <c r="K60" s="544"/>
      <c r="L60" s="544"/>
      <c r="M60" s="544"/>
      <c r="N60" s="544"/>
      <c r="O60" s="544"/>
      <c r="P60" s="544"/>
      <c r="Q60" s="545"/>
      <c r="R60" s="390"/>
      <c r="S60" s="195"/>
      <c r="T60" s="195"/>
      <c r="U60" s="196"/>
      <c r="V60" s="42"/>
      <c r="W60" s="65"/>
      <c r="X60" s="65"/>
      <c r="Y60" s="43"/>
      <c r="Z60" s="43"/>
      <c r="AA60" s="42"/>
      <c r="AB60" s="43"/>
      <c r="AC60" s="132"/>
      <c r="AD60" s="65"/>
      <c r="AE60" s="160"/>
      <c r="AF60" s="160"/>
      <c r="AG60" s="160"/>
      <c r="AH60" s="299"/>
      <c r="AI60" s="299"/>
      <c r="AJ60" s="118"/>
      <c r="AK60" s="160"/>
      <c r="AL60" s="160"/>
      <c r="AM60" s="303"/>
      <c r="AN60" s="65"/>
      <c r="AO60" s="336" t="s">
        <v>805</v>
      </c>
      <c r="AP60" s="323">
        <f>SUM(AP48)</f>
        <v>899558349</v>
      </c>
      <c r="AQ60" s="323">
        <f t="shared" ref="AQ60:AT60" si="5">SUM(AQ48)</f>
        <v>132500000</v>
      </c>
      <c r="AR60" s="343">
        <f t="shared" si="5"/>
        <v>0.14729999999999999</v>
      </c>
      <c r="AS60" s="323">
        <f t="shared" si="5"/>
        <v>0</v>
      </c>
      <c r="AT60" s="323">
        <f t="shared" si="5"/>
        <v>0</v>
      </c>
      <c r="AU60" s="344">
        <v>0</v>
      </c>
      <c r="AV60" s="344">
        <v>0</v>
      </c>
      <c r="AW60" s="4"/>
      <c r="AX60" s="4"/>
      <c r="AY60" s="4"/>
      <c r="AZ60" s="4"/>
      <c r="BA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165" customFormat="1" ht="409.6">
      <c r="A61" s="66" t="s">
        <v>281</v>
      </c>
      <c r="B61" s="66" t="s">
        <v>221</v>
      </c>
      <c r="C61" s="67" t="s">
        <v>385</v>
      </c>
      <c r="D61" s="66" t="s">
        <v>235</v>
      </c>
      <c r="E61" s="66" t="s">
        <v>287</v>
      </c>
      <c r="F61" s="68">
        <v>2024130010130</v>
      </c>
      <c r="G61" s="66" t="s">
        <v>301</v>
      </c>
      <c r="H61" s="66" t="s">
        <v>324</v>
      </c>
      <c r="I61" s="66" t="s">
        <v>264</v>
      </c>
      <c r="J61" s="179">
        <v>5905</v>
      </c>
      <c r="K61" s="219">
        <v>0.4</v>
      </c>
      <c r="L61" s="80" t="s">
        <v>317</v>
      </c>
      <c r="M61" s="217" t="s">
        <v>656</v>
      </c>
      <c r="N61" s="70" t="s">
        <v>660</v>
      </c>
      <c r="O61" s="70">
        <v>6762</v>
      </c>
      <c r="P61" s="220">
        <v>6700</v>
      </c>
      <c r="Q61" s="69">
        <v>1239</v>
      </c>
      <c r="R61" s="345">
        <f t="shared" ref="R61:R72" si="6">+Q61/P61</f>
        <v>0.18492537313432836</v>
      </c>
      <c r="S61" s="195">
        <v>45660</v>
      </c>
      <c r="T61" s="195">
        <v>46022</v>
      </c>
      <c r="U61" s="196">
        <f t="shared" si="0"/>
        <v>362</v>
      </c>
      <c r="V61" s="66">
        <v>6700</v>
      </c>
      <c r="W61" s="70" t="s">
        <v>376</v>
      </c>
      <c r="X61" s="69" t="s">
        <v>384</v>
      </c>
      <c r="Y61" s="70" t="s">
        <v>407</v>
      </c>
      <c r="Z61" s="70" t="s">
        <v>408</v>
      </c>
      <c r="AA61" s="71" t="s">
        <v>375</v>
      </c>
      <c r="AB61" s="133" t="s">
        <v>711</v>
      </c>
      <c r="AC61" s="134">
        <v>300000000</v>
      </c>
      <c r="AD61" s="70" t="s">
        <v>70</v>
      </c>
      <c r="AE61" s="69" t="s">
        <v>53</v>
      </c>
      <c r="AF61" s="69"/>
      <c r="AG61" s="69"/>
      <c r="AH61" s="576">
        <v>4532675119</v>
      </c>
      <c r="AI61" s="576"/>
      <c r="AJ61" s="69"/>
      <c r="AK61" s="69"/>
      <c r="AL61" s="69"/>
      <c r="AM61" s="579" t="s">
        <v>672</v>
      </c>
      <c r="AN61" s="70" t="s">
        <v>287</v>
      </c>
      <c r="AO61" s="66" t="s">
        <v>775</v>
      </c>
      <c r="AP61" s="582">
        <v>8250277366.1000004</v>
      </c>
      <c r="AQ61" s="582">
        <v>1158543000</v>
      </c>
      <c r="AR61" s="585">
        <v>0.1404</v>
      </c>
      <c r="AS61" s="582">
        <v>0</v>
      </c>
      <c r="AT61" s="582">
        <v>0</v>
      </c>
      <c r="AU61" s="595">
        <v>0</v>
      </c>
      <c r="AV61" s="595">
        <v>0</v>
      </c>
      <c r="AW61" s="4"/>
      <c r="AX61" s="4"/>
      <c r="AY61" s="4"/>
      <c r="AZ61" s="4"/>
      <c r="BA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165" customFormat="1" ht="409.6">
      <c r="A62" s="66" t="s">
        <v>281</v>
      </c>
      <c r="B62" s="66" t="s">
        <v>221</v>
      </c>
      <c r="C62" s="67" t="s">
        <v>385</v>
      </c>
      <c r="D62" s="66" t="s">
        <v>235</v>
      </c>
      <c r="E62" s="66" t="s">
        <v>287</v>
      </c>
      <c r="F62" s="68">
        <v>2024130010130</v>
      </c>
      <c r="G62" s="66" t="s">
        <v>301</v>
      </c>
      <c r="H62" s="66" t="s">
        <v>324</v>
      </c>
      <c r="I62" s="66" t="s">
        <v>264</v>
      </c>
      <c r="J62" s="179">
        <v>5905</v>
      </c>
      <c r="K62" s="219">
        <v>0.4</v>
      </c>
      <c r="L62" s="80" t="s">
        <v>316</v>
      </c>
      <c r="M62" s="217" t="s">
        <v>656</v>
      </c>
      <c r="N62" s="70" t="s">
        <v>838</v>
      </c>
      <c r="O62" s="70">
        <v>50</v>
      </c>
      <c r="P62" s="220">
        <v>55</v>
      </c>
      <c r="Q62" s="69">
        <v>1</v>
      </c>
      <c r="R62" s="345">
        <f t="shared" si="6"/>
        <v>1.8181818181818181E-2</v>
      </c>
      <c r="S62" s="195">
        <v>45660</v>
      </c>
      <c r="T62" s="195">
        <v>46022</v>
      </c>
      <c r="U62" s="196">
        <f t="shared" si="0"/>
        <v>362</v>
      </c>
      <c r="V62" s="66">
        <v>6700</v>
      </c>
      <c r="W62" s="70" t="s">
        <v>376</v>
      </c>
      <c r="X62" s="69" t="s">
        <v>384</v>
      </c>
      <c r="Y62" s="70" t="s">
        <v>407</v>
      </c>
      <c r="Z62" s="70" t="s">
        <v>408</v>
      </c>
      <c r="AA62" s="71" t="s">
        <v>375</v>
      </c>
      <c r="AB62" s="80" t="s">
        <v>620</v>
      </c>
      <c r="AC62" s="134">
        <v>150000000</v>
      </c>
      <c r="AD62" s="69" t="s">
        <v>76</v>
      </c>
      <c r="AE62" s="69" t="s">
        <v>53</v>
      </c>
      <c r="AF62" s="69"/>
      <c r="AG62" s="69"/>
      <c r="AH62" s="577"/>
      <c r="AI62" s="577"/>
      <c r="AJ62" s="69"/>
      <c r="AK62" s="69"/>
      <c r="AL62" s="69"/>
      <c r="AM62" s="580"/>
      <c r="AN62" s="70" t="s">
        <v>287</v>
      </c>
      <c r="AO62" s="66" t="s">
        <v>775</v>
      </c>
      <c r="AP62" s="583"/>
      <c r="AQ62" s="583"/>
      <c r="AR62" s="586"/>
      <c r="AS62" s="583"/>
      <c r="AT62" s="583"/>
      <c r="AU62" s="583"/>
      <c r="AV62" s="583"/>
      <c r="AW62" s="4"/>
      <c r="AX62" s="4"/>
      <c r="AY62" s="4"/>
      <c r="AZ62" s="4"/>
      <c r="BA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row>
    <row r="63" spans="1:119" s="165" customFormat="1" ht="409.6">
      <c r="A63" s="66" t="s">
        <v>281</v>
      </c>
      <c r="B63" s="66" t="s">
        <v>221</v>
      </c>
      <c r="C63" s="67" t="s">
        <v>385</v>
      </c>
      <c r="D63" s="66" t="s">
        <v>235</v>
      </c>
      <c r="E63" s="66" t="s">
        <v>287</v>
      </c>
      <c r="F63" s="68">
        <v>2024130010130</v>
      </c>
      <c r="G63" s="66" t="s">
        <v>301</v>
      </c>
      <c r="H63" s="66" t="s">
        <v>324</v>
      </c>
      <c r="I63" s="66" t="s">
        <v>264</v>
      </c>
      <c r="J63" s="179">
        <v>5905</v>
      </c>
      <c r="K63" s="219">
        <v>0.4</v>
      </c>
      <c r="L63" s="70" t="s">
        <v>315</v>
      </c>
      <c r="M63" s="217" t="s">
        <v>656</v>
      </c>
      <c r="N63" s="70" t="s">
        <v>660</v>
      </c>
      <c r="O63" s="70">
        <v>6762</v>
      </c>
      <c r="P63" s="220">
        <v>6700</v>
      </c>
      <c r="Q63" s="69">
        <v>1239</v>
      </c>
      <c r="R63" s="345">
        <f t="shared" si="6"/>
        <v>0.18492537313432836</v>
      </c>
      <c r="S63" s="195">
        <v>45660</v>
      </c>
      <c r="T63" s="195">
        <v>46022</v>
      </c>
      <c r="U63" s="196">
        <f t="shared" si="0"/>
        <v>362</v>
      </c>
      <c r="V63" s="66">
        <v>6700</v>
      </c>
      <c r="W63" s="70" t="s">
        <v>376</v>
      </c>
      <c r="X63" s="69" t="s">
        <v>384</v>
      </c>
      <c r="Y63" s="70" t="s">
        <v>409</v>
      </c>
      <c r="Z63" s="70" t="s">
        <v>410</v>
      </c>
      <c r="AA63" s="71" t="s">
        <v>375</v>
      </c>
      <c r="AB63" s="80" t="s">
        <v>620</v>
      </c>
      <c r="AC63" s="134">
        <v>700000000</v>
      </c>
      <c r="AD63" s="69" t="s">
        <v>76</v>
      </c>
      <c r="AE63" s="80" t="s">
        <v>705</v>
      </c>
      <c r="AF63" s="69"/>
      <c r="AG63" s="69"/>
      <c r="AH63" s="577"/>
      <c r="AI63" s="577"/>
      <c r="AJ63" s="69"/>
      <c r="AK63" s="69"/>
      <c r="AL63" s="69"/>
      <c r="AM63" s="580"/>
      <c r="AN63" s="70" t="s">
        <v>287</v>
      </c>
      <c r="AO63" s="66" t="s">
        <v>775</v>
      </c>
      <c r="AP63" s="583"/>
      <c r="AQ63" s="583"/>
      <c r="AR63" s="586"/>
      <c r="AS63" s="583"/>
      <c r="AT63" s="583"/>
      <c r="AU63" s="583"/>
      <c r="AV63" s="583"/>
      <c r="AW63" s="4"/>
      <c r="AX63" s="4"/>
      <c r="AY63" s="4"/>
      <c r="AZ63" s="4"/>
      <c r="BA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row>
    <row r="64" spans="1:119" s="165" customFormat="1" ht="409.6">
      <c r="A64" s="66" t="s">
        <v>281</v>
      </c>
      <c r="B64" s="66" t="s">
        <v>221</v>
      </c>
      <c r="C64" s="67" t="s">
        <v>385</v>
      </c>
      <c r="D64" s="66" t="s">
        <v>235</v>
      </c>
      <c r="E64" s="66" t="s">
        <v>287</v>
      </c>
      <c r="F64" s="68">
        <v>2024130010130</v>
      </c>
      <c r="G64" s="66" t="s">
        <v>301</v>
      </c>
      <c r="H64" s="66" t="s">
        <v>324</v>
      </c>
      <c r="I64" s="66" t="s">
        <v>264</v>
      </c>
      <c r="J64" s="179">
        <v>5905</v>
      </c>
      <c r="K64" s="219">
        <v>0.4</v>
      </c>
      <c r="L64" s="70" t="s">
        <v>315</v>
      </c>
      <c r="M64" s="217" t="s">
        <v>656</v>
      </c>
      <c r="N64" s="70" t="s">
        <v>660</v>
      </c>
      <c r="O64" s="70">
        <v>6762</v>
      </c>
      <c r="P64" s="220">
        <v>6700</v>
      </c>
      <c r="Q64" s="69">
        <v>1239</v>
      </c>
      <c r="R64" s="345">
        <f t="shared" si="6"/>
        <v>0.18492537313432836</v>
      </c>
      <c r="S64" s="195">
        <v>45660</v>
      </c>
      <c r="T64" s="195">
        <v>46022</v>
      </c>
      <c r="U64" s="196">
        <f t="shared" si="0"/>
        <v>362</v>
      </c>
      <c r="V64" s="66">
        <v>6700</v>
      </c>
      <c r="W64" s="70" t="s">
        <v>376</v>
      </c>
      <c r="X64" s="69" t="s">
        <v>384</v>
      </c>
      <c r="Y64" s="70" t="s">
        <v>409</v>
      </c>
      <c r="Z64" s="70" t="s">
        <v>410</v>
      </c>
      <c r="AA64" s="71" t="s">
        <v>375</v>
      </c>
      <c r="AB64" s="80" t="s">
        <v>712</v>
      </c>
      <c r="AC64" s="134">
        <v>905700000</v>
      </c>
      <c r="AD64" s="69" t="s">
        <v>54</v>
      </c>
      <c r="AE64" s="69" t="s">
        <v>53</v>
      </c>
      <c r="AF64" s="69"/>
      <c r="AG64" s="69"/>
      <c r="AH64" s="577"/>
      <c r="AI64" s="577"/>
      <c r="AJ64" s="69"/>
      <c r="AK64" s="69"/>
      <c r="AL64" s="69"/>
      <c r="AM64" s="580"/>
      <c r="AN64" s="70" t="s">
        <v>287</v>
      </c>
      <c r="AO64" s="66" t="s">
        <v>775</v>
      </c>
      <c r="AP64" s="583"/>
      <c r="AQ64" s="583"/>
      <c r="AR64" s="586"/>
      <c r="AS64" s="583"/>
      <c r="AT64" s="583"/>
      <c r="AU64" s="583"/>
      <c r="AV64" s="583"/>
      <c r="AW64" s="4"/>
      <c r="AX64" s="4"/>
      <c r="AY64" s="4"/>
      <c r="AZ64" s="4"/>
      <c r="BA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row>
    <row r="65" spans="1:119" s="165" customFormat="1" ht="409.6">
      <c r="A65" s="66" t="s">
        <v>281</v>
      </c>
      <c r="B65" s="66" t="s">
        <v>221</v>
      </c>
      <c r="C65" s="67" t="s">
        <v>385</v>
      </c>
      <c r="D65" s="66" t="s">
        <v>235</v>
      </c>
      <c r="E65" s="66" t="s">
        <v>287</v>
      </c>
      <c r="F65" s="68">
        <v>2024130010130</v>
      </c>
      <c r="G65" s="66" t="s">
        <v>301</v>
      </c>
      <c r="H65" s="66" t="s">
        <v>324</v>
      </c>
      <c r="I65" s="66" t="s">
        <v>264</v>
      </c>
      <c r="J65" s="179">
        <v>5905</v>
      </c>
      <c r="K65" s="219">
        <v>0.4</v>
      </c>
      <c r="L65" s="70" t="s">
        <v>713</v>
      </c>
      <c r="M65" s="217" t="s">
        <v>656</v>
      </c>
      <c r="N65" s="70" t="s">
        <v>660</v>
      </c>
      <c r="O65" s="70">
        <v>6762</v>
      </c>
      <c r="P65" s="220">
        <v>6700</v>
      </c>
      <c r="Q65" s="69">
        <v>1239</v>
      </c>
      <c r="R65" s="345">
        <f t="shared" si="6"/>
        <v>0.18492537313432836</v>
      </c>
      <c r="S65" s="195">
        <v>45660</v>
      </c>
      <c r="T65" s="195">
        <v>46022</v>
      </c>
      <c r="U65" s="196">
        <f t="shared" si="0"/>
        <v>362</v>
      </c>
      <c r="V65" s="66">
        <v>6700</v>
      </c>
      <c r="W65" s="70" t="s">
        <v>376</v>
      </c>
      <c r="X65" s="69" t="s">
        <v>384</v>
      </c>
      <c r="Y65" s="70" t="s">
        <v>411</v>
      </c>
      <c r="Z65" s="69" t="s">
        <v>412</v>
      </c>
      <c r="AA65" s="71" t="s">
        <v>375</v>
      </c>
      <c r="AB65" s="80" t="s">
        <v>620</v>
      </c>
      <c r="AC65" s="134">
        <v>700000000</v>
      </c>
      <c r="AD65" s="69" t="s">
        <v>76</v>
      </c>
      <c r="AE65" s="69" t="s">
        <v>53</v>
      </c>
      <c r="AF65" s="69"/>
      <c r="AG65" s="69"/>
      <c r="AH65" s="577"/>
      <c r="AI65" s="577"/>
      <c r="AJ65" s="69"/>
      <c r="AK65" s="69"/>
      <c r="AL65" s="69"/>
      <c r="AM65" s="580"/>
      <c r="AN65" s="70" t="s">
        <v>287</v>
      </c>
      <c r="AO65" s="66" t="s">
        <v>775</v>
      </c>
      <c r="AP65" s="583"/>
      <c r="AQ65" s="583"/>
      <c r="AR65" s="586"/>
      <c r="AS65" s="583"/>
      <c r="AT65" s="583"/>
      <c r="AU65" s="583"/>
      <c r="AV65" s="583"/>
      <c r="AW65" s="4"/>
      <c r="AX65" s="4"/>
      <c r="AY65" s="4"/>
      <c r="AZ65" s="4"/>
      <c r="BA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row>
    <row r="66" spans="1:119" s="165" customFormat="1" ht="409.6">
      <c r="A66" s="66" t="s">
        <v>281</v>
      </c>
      <c r="B66" s="66" t="s">
        <v>221</v>
      </c>
      <c r="C66" s="67" t="s">
        <v>385</v>
      </c>
      <c r="D66" s="66" t="s">
        <v>235</v>
      </c>
      <c r="E66" s="66" t="s">
        <v>287</v>
      </c>
      <c r="F66" s="68">
        <v>2024130010130</v>
      </c>
      <c r="G66" s="66" t="s">
        <v>301</v>
      </c>
      <c r="H66" s="66" t="s">
        <v>324</v>
      </c>
      <c r="I66" s="66" t="s">
        <v>264</v>
      </c>
      <c r="J66" s="179">
        <v>5905</v>
      </c>
      <c r="K66" s="219">
        <v>0.4</v>
      </c>
      <c r="L66" s="70" t="s">
        <v>713</v>
      </c>
      <c r="M66" s="217" t="s">
        <v>656</v>
      </c>
      <c r="N66" s="70" t="s">
        <v>660</v>
      </c>
      <c r="O66" s="70">
        <v>6762</v>
      </c>
      <c r="P66" s="220">
        <v>6700</v>
      </c>
      <c r="Q66" s="69">
        <v>1239</v>
      </c>
      <c r="R66" s="345">
        <f t="shared" si="6"/>
        <v>0.18492537313432836</v>
      </c>
      <c r="S66" s="195">
        <v>45660</v>
      </c>
      <c r="T66" s="195">
        <v>46022</v>
      </c>
      <c r="U66" s="196">
        <f t="shared" si="0"/>
        <v>362</v>
      </c>
      <c r="V66" s="66">
        <v>6700</v>
      </c>
      <c r="W66" s="70" t="s">
        <v>376</v>
      </c>
      <c r="X66" s="69" t="s">
        <v>384</v>
      </c>
      <c r="Y66" s="70" t="s">
        <v>411</v>
      </c>
      <c r="Z66" s="69" t="s">
        <v>412</v>
      </c>
      <c r="AA66" s="71" t="s">
        <v>375</v>
      </c>
      <c r="AB66" s="80" t="s">
        <v>712</v>
      </c>
      <c r="AC66" s="134">
        <v>905700000</v>
      </c>
      <c r="AD66" s="69" t="s">
        <v>54</v>
      </c>
      <c r="AE66" s="69" t="s">
        <v>53</v>
      </c>
      <c r="AF66" s="69"/>
      <c r="AG66" s="69"/>
      <c r="AH66" s="577"/>
      <c r="AI66" s="577"/>
      <c r="AJ66" s="69"/>
      <c r="AK66" s="69"/>
      <c r="AL66" s="69"/>
      <c r="AM66" s="580"/>
      <c r="AN66" s="70" t="s">
        <v>287</v>
      </c>
      <c r="AO66" s="66" t="s">
        <v>775</v>
      </c>
      <c r="AP66" s="583"/>
      <c r="AQ66" s="583"/>
      <c r="AR66" s="586"/>
      <c r="AS66" s="583"/>
      <c r="AT66" s="583"/>
      <c r="AU66" s="583"/>
      <c r="AV66" s="583"/>
      <c r="AW66" s="4"/>
      <c r="AX66" s="4"/>
      <c r="AY66" s="4"/>
      <c r="AZ66" s="4"/>
      <c r="BA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row>
    <row r="67" spans="1:119" s="165" customFormat="1" ht="409.6">
      <c r="A67" s="66" t="s">
        <v>281</v>
      </c>
      <c r="B67" s="66" t="s">
        <v>221</v>
      </c>
      <c r="C67" s="67" t="s">
        <v>385</v>
      </c>
      <c r="D67" s="66" t="s">
        <v>235</v>
      </c>
      <c r="E67" s="66" t="s">
        <v>287</v>
      </c>
      <c r="F67" s="68">
        <v>2024130010130</v>
      </c>
      <c r="G67" s="66" t="s">
        <v>301</v>
      </c>
      <c r="H67" s="66" t="s">
        <v>324</v>
      </c>
      <c r="I67" s="66" t="s">
        <v>264</v>
      </c>
      <c r="J67" s="179">
        <v>5095</v>
      </c>
      <c r="K67" s="219">
        <v>0.4</v>
      </c>
      <c r="L67" s="80" t="s">
        <v>714</v>
      </c>
      <c r="M67" s="217" t="s">
        <v>656</v>
      </c>
      <c r="N67" s="70" t="s">
        <v>839</v>
      </c>
      <c r="O67" s="70">
        <v>100</v>
      </c>
      <c r="P67" s="220">
        <v>100</v>
      </c>
      <c r="Q67" s="69">
        <v>6</v>
      </c>
      <c r="R67" s="345">
        <f t="shared" si="6"/>
        <v>0.06</v>
      </c>
      <c r="S67" s="195">
        <v>45660</v>
      </c>
      <c r="T67" s="195">
        <v>46022</v>
      </c>
      <c r="U67" s="196">
        <f t="shared" si="0"/>
        <v>362</v>
      </c>
      <c r="V67" s="66">
        <v>6700</v>
      </c>
      <c r="W67" s="70" t="s">
        <v>376</v>
      </c>
      <c r="X67" s="69" t="s">
        <v>384</v>
      </c>
      <c r="Y67" s="70" t="s">
        <v>413</v>
      </c>
      <c r="Z67" s="70" t="s">
        <v>414</v>
      </c>
      <c r="AA67" s="71" t="s">
        <v>375</v>
      </c>
      <c r="AB67" s="80" t="s">
        <v>620</v>
      </c>
      <c r="AC67" s="134">
        <v>250000000</v>
      </c>
      <c r="AD67" s="69" t="s">
        <v>76</v>
      </c>
      <c r="AE67" s="69" t="s">
        <v>53</v>
      </c>
      <c r="AF67" s="69"/>
      <c r="AG67" s="69"/>
      <c r="AH67" s="577"/>
      <c r="AI67" s="577"/>
      <c r="AJ67" s="69"/>
      <c r="AK67" s="69"/>
      <c r="AL67" s="69"/>
      <c r="AM67" s="580"/>
      <c r="AN67" s="70" t="s">
        <v>287</v>
      </c>
      <c r="AO67" s="66" t="s">
        <v>775</v>
      </c>
      <c r="AP67" s="583"/>
      <c r="AQ67" s="583"/>
      <c r="AR67" s="586"/>
      <c r="AS67" s="583"/>
      <c r="AT67" s="583"/>
      <c r="AU67" s="583"/>
      <c r="AV67" s="583"/>
      <c r="AW67" s="4"/>
      <c r="AX67" s="4"/>
      <c r="AY67" s="4"/>
      <c r="AZ67" s="4"/>
      <c r="BA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row>
    <row r="68" spans="1:119" s="165" customFormat="1" ht="409.6">
      <c r="A68" s="66" t="s">
        <v>281</v>
      </c>
      <c r="B68" s="66" t="s">
        <v>221</v>
      </c>
      <c r="C68" s="67" t="s">
        <v>385</v>
      </c>
      <c r="D68" s="66" t="s">
        <v>235</v>
      </c>
      <c r="E68" s="66" t="s">
        <v>287</v>
      </c>
      <c r="F68" s="68">
        <v>2024130010130</v>
      </c>
      <c r="G68" s="66" t="s">
        <v>301</v>
      </c>
      <c r="H68" s="66" t="s">
        <v>324</v>
      </c>
      <c r="I68" s="66" t="s">
        <v>264</v>
      </c>
      <c r="J68" s="179">
        <v>5095</v>
      </c>
      <c r="K68" s="219">
        <v>0.4</v>
      </c>
      <c r="L68" s="70" t="s">
        <v>714</v>
      </c>
      <c r="M68" s="217" t="s">
        <v>656</v>
      </c>
      <c r="N68" s="70" t="s">
        <v>660</v>
      </c>
      <c r="O68" s="70">
        <v>6762</v>
      </c>
      <c r="P68" s="220">
        <v>6700</v>
      </c>
      <c r="Q68" s="69">
        <v>1239</v>
      </c>
      <c r="R68" s="345">
        <f t="shared" si="6"/>
        <v>0.18492537313432836</v>
      </c>
      <c r="S68" s="195">
        <v>45660</v>
      </c>
      <c r="T68" s="195">
        <v>46022</v>
      </c>
      <c r="U68" s="196">
        <f t="shared" si="0"/>
        <v>362</v>
      </c>
      <c r="V68" s="66">
        <v>6700</v>
      </c>
      <c r="W68" s="70" t="s">
        <v>376</v>
      </c>
      <c r="X68" s="69" t="s">
        <v>384</v>
      </c>
      <c r="Y68" s="70" t="s">
        <v>415</v>
      </c>
      <c r="Z68" s="79" t="s">
        <v>416</v>
      </c>
      <c r="AA68" s="71" t="s">
        <v>375</v>
      </c>
      <c r="AB68" s="80" t="s">
        <v>625</v>
      </c>
      <c r="AC68" s="134">
        <v>40000000</v>
      </c>
      <c r="AD68" s="70" t="s">
        <v>64</v>
      </c>
      <c r="AE68" s="69" t="s">
        <v>53</v>
      </c>
      <c r="AF68" s="69"/>
      <c r="AG68" s="69"/>
      <c r="AH68" s="577"/>
      <c r="AI68" s="577"/>
      <c r="AJ68" s="69"/>
      <c r="AK68" s="69"/>
      <c r="AL68" s="69"/>
      <c r="AM68" s="580"/>
      <c r="AN68" s="70" t="s">
        <v>287</v>
      </c>
      <c r="AO68" s="66" t="s">
        <v>775</v>
      </c>
      <c r="AP68" s="583"/>
      <c r="AQ68" s="583"/>
      <c r="AR68" s="586"/>
      <c r="AS68" s="583"/>
      <c r="AT68" s="583"/>
      <c r="AU68" s="583"/>
      <c r="AV68" s="583"/>
      <c r="AW68" s="4"/>
      <c r="AX68" s="4"/>
      <c r="AY68" s="4"/>
      <c r="AZ68" s="4"/>
      <c r="BA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row>
    <row r="69" spans="1:119" s="165" customFormat="1" ht="409.6">
      <c r="A69" s="66" t="s">
        <v>281</v>
      </c>
      <c r="B69" s="66" t="s">
        <v>221</v>
      </c>
      <c r="C69" s="67" t="s">
        <v>385</v>
      </c>
      <c r="D69" s="66" t="s">
        <v>236</v>
      </c>
      <c r="E69" s="66" t="s">
        <v>287</v>
      </c>
      <c r="F69" s="68">
        <v>2024130010130</v>
      </c>
      <c r="G69" s="66" t="s">
        <v>301</v>
      </c>
      <c r="H69" s="66" t="s">
        <v>309</v>
      </c>
      <c r="I69" s="70" t="s">
        <v>437</v>
      </c>
      <c r="J69" s="190">
        <v>55</v>
      </c>
      <c r="K69" s="219">
        <v>0.1</v>
      </c>
      <c r="L69" s="70" t="s">
        <v>715</v>
      </c>
      <c r="M69" s="217" t="s">
        <v>656</v>
      </c>
      <c r="N69" s="70" t="s">
        <v>717</v>
      </c>
      <c r="O69" s="70">
        <v>3</v>
      </c>
      <c r="P69" s="220">
        <v>4</v>
      </c>
      <c r="Q69" s="69">
        <v>0</v>
      </c>
      <c r="R69" s="345">
        <f t="shared" si="6"/>
        <v>0</v>
      </c>
      <c r="S69" s="195">
        <v>45660</v>
      </c>
      <c r="T69" s="195">
        <v>46022</v>
      </c>
      <c r="U69" s="196">
        <f t="shared" si="0"/>
        <v>362</v>
      </c>
      <c r="V69" s="69" t="s">
        <v>374</v>
      </c>
      <c r="W69" s="70" t="s">
        <v>376</v>
      </c>
      <c r="X69" s="69" t="s">
        <v>384</v>
      </c>
      <c r="Y69" s="66" t="s">
        <v>438</v>
      </c>
      <c r="Z69" s="70" t="s">
        <v>439</v>
      </c>
      <c r="AA69" s="71" t="s">
        <v>375</v>
      </c>
      <c r="AB69" s="80" t="s">
        <v>620</v>
      </c>
      <c r="AC69" s="134">
        <v>150000000</v>
      </c>
      <c r="AD69" s="69" t="s">
        <v>76</v>
      </c>
      <c r="AE69" s="69" t="s">
        <v>53</v>
      </c>
      <c r="AF69" s="69"/>
      <c r="AG69" s="69"/>
      <c r="AH69" s="577"/>
      <c r="AI69" s="577"/>
      <c r="AJ69" s="69"/>
      <c r="AK69" s="69"/>
      <c r="AL69" s="69"/>
      <c r="AM69" s="580"/>
      <c r="AN69" s="70" t="s">
        <v>287</v>
      </c>
      <c r="AO69" s="66" t="s">
        <v>776</v>
      </c>
      <c r="AP69" s="583"/>
      <c r="AQ69" s="583"/>
      <c r="AR69" s="586"/>
      <c r="AS69" s="583"/>
      <c r="AT69" s="583"/>
      <c r="AU69" s="583"/>
      <c r="AV69" s="583"/>
      <c r="AW69" s="4"/>
      <c r="AX69" s="4"/>
      <c r="AY69" s="4"/>
      <c r="AZ69" s="4"/>
      <c r="BA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row>
    <row r="70" spans="1:119" s="165" customFormat="1" ht="409.6">
      <c r="A70" s="66" t="s">
        <v>281</v>
      </c>
      <c r="B70" s="66" t="s">
        <v>221</v>
      </c>
      <c r="C70" s="67" t="s">
        <v>385</v>
      </c>
      <c r="D70" s="66" t="s">
        <v>236</v>
      </c>
      <c r="E70" s="66" t="s">
        <v>287</v>
      </c>
      <c r="F70" s="68">
        <v>2024130010130</v>
      </c>
      <c r="G70" s="66" t="s">
        <v>301</v>
      </c>
      <c r="H70" s="66" t="s">
        <v>309</v>
      </c>
      <c r="I70" s="70" t="s">
        <v>437</v>
      </c>
      <c r="J70" s="190">
        <v>55</v>
      </c>
      <c r="K70" s="219">
        <v>0.1</v>
      </c>
      <c r="L70" s="66" t="s">
        <v>715</v>
      </c>
      <c r="M70" s="217" t="s">
        <v>656</v>
      </c>
      <c r="N70" s="70" t="s">
        <v>717</v>
      </c>
      <c r="O70" s="70">
        <v>3</v>
      </c>
      <c r="P70" s="220">
        <v>4</v>
      </c>
      <c r="Q70" s="69">
        <v>0</v>
      </c>
      <c r="R70" s="345">
        <f t="shared" si="6"/>
        <v>0</v>
      </c>
      <c r="S70" s="195">
        <v>45660</v>
      </c>
      <c r="T70" s="195">
        <v>46022</v>
      </c>
      <c r="U70" s="196">
        <f t="shared" si="0"/>
        <v>362</v>
      </c>
      <c r="V70" s="69" t="s">
        <v>374</v>
      </c>
      <c r="W70" s="70" t="s">
        <v>376</v>
      </c>
      <c r="X70" s="69" t="s">
        <v>384</v>
      </c>
      <c r="Y70" s="70" t="s">
        <v>417</v>
      </c>
      <c r="Z70" s="70" t="s">
        <v>418</v>
      </c>
      <c r="AA70" s="71" t="s">
        <v>375</v>
      </c>
      <c r="AB70" s="80" t="s">
        <v>719</v>
      </c>
      <c r="AC70" s="134">
        <v>131275119</v>
      </c>
      <c r="AD70" s="70" t="s">
        <v>70</v>
      </c>
      <c r="AE70" s="69" t="s">
        <v>53</v>
      </c>
      <c r="AF70" s="69"/>
      <c r="AG70" s="69"/>
      <c r="AH70" s="577"/>
      <c r="AI70" s="577"/>
      <c r="AJ70" s="69"/>
      <c r="AK70" s="69"/>
      <c r="AL70" s="69"/>
      <c r="AM70" s="580"/>
      <c r="AN70" s="70" t="s">
        <v>287</v>
      </c>
      <c r="AO70" s="66" t="s">
        <v>776</v>
      </c>
      <c r="AP70" s="583"/>
      <c r="AQ70" s="583"/>
      <c r="AR70" s="586"/>
      <c r="AS70" s="583"/>
      <c r="AT70" s="583"/>
      <c r="AU70" s="583"/>
      <c r="AV70" s="583"/>
      <c r="AW70" s="4"/>
      <c r="AX70" s="4"/>
      <c r="AY70" s="4"/>
      <c r="AZ70" s="4"/>
      <c r="BA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row>
    <row r="71" spans="1:119" s="165" customFormat="1" ht="409.6">
      <c r="A71" s="66" t="s">
        <v>281</v>
      </c>
      <c r="B71" s="66" t="s">
        <v>221</v>
      </c>
      <c r="C71" s="67" t="s">
        <v>385</v>
      </c>
      <c r="D71" s="66" t="s">
        <v>236</v>
      </c>
      <c r="E71" s="66" t="s">
        <v>287</v>
      </c>
      <c r="F71" s="68">
        <v>2024130010130</v>
      </c>
      <c r="G71" s="66" t="s">
        <v>301</v>
      </c>
      <c r="H71" s="66" t="s">
        <v>309</v>
      </c>
      <c r="I71" s="70" t="s">
        <v>437</v>
      </c>
      <c r="J71" s="190">
        <v>55</v>
      </c>
      <c r="K71" s="219">
        <v>0.1</v>
      </c>
      <c r="L71" s="66" t="s">
        <v>716</v>
      </c>
      <c r="M71" s="217" t="s">
        <v>656</v>
      </c>
      <c r="N71" s="70" t="s">
        <v>718</v>
      </c>
      <c r="O71" s="70">
        <v>3</v>
      </c>
      <c r="P71" s="220">
        <v>4</v>
      </c>
      <c r="Q71" s="69">
        <v>0</v>
      </c>
      <c r="R71" s="345">
        <f t="shared" si="6"/>
        <v>0</v>
      </c>
      <c r="S71" s="195">
        <v>45660</v>
      </c>
      <c r="T71" s="195">
        <v>46022</v>
      </c>
      <c r="U71" s="196">
        <f t="shared" si="0"/>
        <v>362</v>
      </c>
      <c r="V71" s="69" t="s">
        <v>374</v>
      </c>
      <c r="W71" s="70" t="s">
        <v>376</v>
      </c>
      <c r="X71" s="69" t="s">
        <v>384</v>
      </c>
      <c r="Y71" s="70" t="s">
        <v>417</v>
      </c>
      <c r="Z71" s="70" t="s">
        <v>418</v>
      </c>
      <c r="AA71" s="71" t="s">
        <v>375</v>
      </c>
      <c r="AB71" s="80" t="s">
        <v>620</v>
      </c>
      <c r="AC71" s="134">
        <v>150000000</v>
      </c>
      <c r="AD71" s="70" t="s">
        <v>76</v>
      </c>
      <c r="AE71" s="69" t="s">
        <v>53</v>
      </c>
      <c r="AF71" s="69"/>
      <c r="AG71" s="69"/>
      <c r="AH71" s="577"/>
      <c r="AI71" s="577"/>
      <c r="AJ71" s="69"/>
      <c r="AK71" s="69"/>
      <c r="AL71" s="69"/>
      <c r="AM71" s="580"/>
      <c r="AN71" s="70" t="s">
        <v>287</v>
      </c>
      <c r="AO71" s="66" t="s">
        <v>776</v>
      </c>
      <c r="AP71" s="583"/>
      <c r="AQ71" s="583"/>
      <c r="AR71" s="586"/>
      <c r="AS71" s="583"/>
      <c r="AT71" s="583"/>
      <c r="AU71" s="583"/>
      <c r="AV71" s="583"/>
      <c r="AW71" s="4"/>
      <c r="AX71" s="4"/>
      <c r="AY71" s="4"/>
      <c r="AZ71" s="4"/>
      <c r="BA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row>
    <row r="72" spans="1:119" s="165" customFormat="1" ht="409.6">
      <c r="A72" s="66" t="s">
        <v>281</v>
      </c>
      <c r="B72" s="66" t="s">
        <v>221</v>
      </c>
      <c r="C72" s="67" t="s">
        <v>385</v>
      </c>
      <c r="D72" s="66" t="s">
        <v>236</v>
      </c>
      <c r="E72" s="66" t="s">
        <v>287</v>
      </c>
      <c r="F72" s="68">
        <v>2024130010130</v>
      </c>
      <c r="G72" s="66" t="s">
        <v>301</v>
      </c>
      <c r="H72" s="66" t="s">
        <v>309</v>
      </c>
      <c r="I72" s="70" t="s">
        <v>437</v>
      </c>
      <c r="J72" s="190">
        <v>55</v>
      </c>
      <c r="K72" s="219">
        <v>0.1</v>
      </c>
      <c r="L72" s="66" t="s">
        <v>716</v>
      </c>
      <c r="M72" s="217" t="s">
        <v>656</v>
      </c>
      <c r="N72" s="70" t="s">
        <v>718</v>
      </c>
      <c r="O72" s="70">
        <v>3</v>
      </c>
      <c r="P72" s="220">
        <v>4</v>
      </c>
      <c r="Q72" s="69">
        <v>0</v>
      </c>
      <c r="R72" s="345">
        <f t="shared" si="6"/>
        <v>0</v>
      </c>
      <c r="S72" s="195">
        <v>45660</v>
      </c>
      <c r="T72" s="195">
        <v>46022</v>
      </c>
      <c r="U72" s="196">
        <f t="shared" si="0"/>
        <v>362</v>
      </c>
      <c r="V72" s="69" t="s">
        <v>374</v>
      </c>
      <c r="W72" s="70" t="s">
        <v>376</v>
      </c>
      <c r="X72" s="69" t="s">
        <v>384</v>
      </c>
      <c r="Y72" s="70" t="s">
        <v>417</v>
      </c>
      <c r="Z72" s="70" t="s">
        <v>418</v>
      </c>
      <c r="AA72" s="71" t="s">
        <v>375</v>
      </c>
      <c r="AB72" s="80" t="s">
        <v>720</v>
      </c>
      <c r="AC72" s="134">
        <v>150000000</v>
      </c>
      <c r="AD72" s="70" t="s">
        <v>70</v>
      </c>
      <c r="AE72" s="69" t="s">
        <v>53</v>
      </c>
      <c r="AF72" s="69"/>
      <c r="AG72" s="69"/>
      <c r="AH72" s="578"/>
      <c r="AI72" s="578"/>
      <c r="AJ72" s="69"/>
      <c r="AK72" s="69"/>
      <c r="AL72" s="69"/>
      <c r="AM72" s="581"/>
      <c r="AN72" s="70" t="s">
        <v>287</v>
      </c>
      <c r="AO72" s="66" t="s">
        <v>776</v>
      </c>
      <c r="AP72" s="584"/>
      <c r="AQ72" s="584"/>
      <c r="AR72" s="587"/>
      <c r="AS72" s="584"/>
      <c r="AT72" s="584"/>
      <c r="AU72" s="584"/>
      <c r="AV72" s="584"/>
      <c r="AW72" s="4"/>
      <c r="AX72" s="4"/>
      <c r="AY72" s="4"/>
      <c r="AZ72" s="4"/>
      <c r="BA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165" customFormat="1" ht="45" customHeight="1">
      <c r="A73" s="66"/>
      <c r="B73" s="66"/>
      <c r="C73" s="67"/>
      <c r="D73" s="66"/>
      <c r="E73" s="543" t="s">
        <v>808</v>
      </c>
      <c r="F73" s="544"/>
      <c r="G73" s="544"/>
      <c r="H73" s="544"/>
      <c r="I73" s="544"/>
      <c r="J73" s="544"/>
      <c r="K73" s="544"/>
      <c r="L73" s="544"/>
      <c r="M73" s="544"/>
      <c r="N73" s="544"/>
      <c r="O73" s="544"/>
      <c r="P73" s="544"/>
      <c r="Q73" s="545"/>
      <c r="R73" s="391"/>
      <c r="S73" s="195"/>
      <c r="T73" s="195"/>
      <c r="U73" s="196"/>
      <c r="V73" s="69"/>
      <c r="W73" s="70"/>
      <c r="X73" s="69"/>
      <c r="Y73" s="70"/>
      <c r="Z73" s="70"/>
      <c r="AA73" s="71"/>
      <c r="AB73" s="80"/>
      <c r="AC73" s="134"/>
      <c r="AD73" s="70"/>
      <c r="AE73" s="69"/>
      <c r="AF73" s="69"/>
      <c r="AG73" s="69"/>
      <c r="AH73" s="301"/>
      <c r="AI73" s="301"/>
      <c r="AJ73" s="69"/>
      <c r="AK73" s="69"/>
      <c r="AL73" s="69"/>
      <c r="AM73" s="302"/>
      <c r="AN73" s="70"/>
      <c r="AO73" s="336" t="s">
        <v>805</v>
      </c>
      <c r="AP73" s="321">
        <f>SUM(AP61)</f>
        <v>8250277366.1000004</v>
      </c>
      <c r="AQ73" s="321">
        <f t="shared" ref="AQ73:AT73" si="7">SUM(AQ61)</f>
        <v>1158543000</v>
      </c>
      <c r="AR73" s="346">
        <f t="shared" si="7"/>
        <v>0.1404</v>
      </c>
      <c r="AS73" s="321">
        <f t="shared" si="7"/>
        <v>0</v>
      </c>
      <c r="AT73" s="321">
        <f t="shared" si="7"/>
        <v>0</v>
      </c>
      <c r="AU73" s="347">
        <v>0</v>
      </c>
      <c r="AV73" s="347">
        <v>0</v>
      </c>
      <c r="AW73" s="4"/>
      <c r="AX73" s="4"/>
      <c r="AY73" s="4"/>
      <c r="AZ73" s="4"/>
      <c r="BA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row>
    <row r="74" spans="1:119" s="166" customFormat="1" ht="409.6">
      <c r="A74" s="72" t="s">
        <v>281</v>
      </c>
      <c r="B74" s="72" t="s">
        <v>221</v>
      </c>
      <c r="C74" s="73" t="s">
        <v>385</v>
      </c>
      <c r="D74" s="72" t="s">
        <v>237</v>
      </c>
      <c r="E74" s="72" t="s">
        <v>288</v>
      </c>
      <c r="F74" s="74">
        <v>2024130010136</v>
      </c>
      <c r="G74" s="72" t="s">
        <v>347</v>
      </c>
      <c r="H74" s="72" t="s">
        <v>348</v>
      </c>
      <c r="I74" s="72" t="s">
        <v>266</v>
      </c>
      <c r="J74" s="180">
        <v>0</v>
      </c>
      <c r="K74" s="219">
        <v>0.15</v>
      </c>
      <c r="L74" s="136" t="s">
        <v>349</v>
      </c>
      <c r="M74" s="75" t="s">
        <v>656</v>
      </c>
      <c r="N74" s="75" t="s">
        <v>840</v>
      </c>
      <c r="O74" s="75" t="s">
        <v>523</v>
      </c>
      <c r="P74" s="220">
        <v>2</v>
      </c>
      <c r="Q74" s="76">
        <v>0</v>
      </c>
      <c r="R74" s="348">
        <v>0</v>
      </c>
      <c r="S74" s="195">
        <v>45660</v>
      </c>
      <c r="T74" s="195">
        <v>46022</v>
      </c>
      <c r="U74" s="196">
        <f t="shared" si="0"/>
        <v>362</v>
      </c>
      <c r="V74" s="76" t="s">
        <v>374</v>
      </c>
      <c r="W74" s="75" t="s">
        <v>376</v>
      </c>
      <c r="X74" s="76" t="s">
        <v>384</v>
      </c>
      <c r="Y74" s="77" t="s">
        <v>419</v>
      </c>
      <c r="Z74" s="191" t="s">
        <v>420</v>
      </c>
      <c r="AA74" s="78" t="s">
        <v>375</v>
      </c>
      <c r="AB74" s="136" t="s">
        <v>620</v>
      </c>
      <c r="AC74" s="137">
        <v>31000000</v>
      </c>
      <c r="AD74" s="76" t="s">
        <v>76</v>
      </c>
      <c r="AE74" s="76" t="s">
        <v>53</v>
      </c>
      <c r="AF74" s="76"/>
      <c r="AG74" s="76"/>
      <c r="AH74" s="596">
        <v>565956339</v>
      </c>
      <c r="AI74" s="596"/>
      <c r="AJ74" s="76"/>
      <c r="AK74" s="76"/>
      <c r="AL74" s="76"/>
      <c r="AM74" s="599" t="s">
        <v>673</v>
      </c>
      <c r="AN74" s="75" t="s">
        <v>288</v>
      </c>
      <c r="AO74" s="72" t="s">
        <v>777</v>
      </c>
      <c r="AP74" s="591">
        <v>565956339</v>
      </c>
      <c r="AQ74" s="591">
        <v>60165000</v>
      </c>
      <c r="AR74" s="588">
        <v>0.10630000000000001</v>
      </c>
      <c r="AS74" s="591">
        <v>0</v>
      </c>
      <c r="AT74" s="591">
        <v>0</v>
      </c>
      <c r="AU74" s="594">
        <v>0</v>
      </c>
      <c r="AV74" s="594">
        <v>0</v>
      </c>
      <c r="AW74" s="4"/>
      <c r="AX74" s="4"/>
      <c r="AY74" s="4"/>
      <c r="AZ74" s="4"/>
      <c r="BA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row>
    <row r="75" spans="1:119" s="166" customFormat="1" ht="69">
      <c r="A75" s="72" t="s">
        <v>281</v>
      </c>
      <c r="B75" s="72" t="s">
        <v>221</v>
      </c>
      <c r="C75" s="73" t="s">
        <v>385</v>
      </c>
      <c r="D75" s="72" t="s">
        <v>237</v>
      </c>
      <c r="E75" s="72" t="s">
        <v>288</v>
      </c>
      <c r="F75" s="74">
        <v>2024130010136</v>
      </c>
      <c r="G75" s="72" t="s">
        <v>347</v>
      </c>
      <c r="H75" s="72" t="s">
        <v>348</v>
      </c>
      <c r="I75" s="72" t="s">
        <v>266</v>
      </c>
      <c r="J75" s="180">
        <v>0</v>
      </c>
      <c r="K75" s="219">
        <v>0.15</v>
      </c>
      <c r="L75" s="75" t="s">
        <v>350</v>
      </c>
      <c r="M75" s="75"/>
      <c r="N75" s="75" t="s">
        <v>841</v>
      </c>
      <c r="O75" s="75">
        <v>0</v>
      </c>
      <c r="P75" s="220">
        <v>2</v>
      </c>
      <c r="Q75" s="76">
        <v>0</v>
      </c>
      <c r="R75" s="348">
        <v>0</v>
      </c>
      <c r="S75" s="195">
        <v>45660</v>
      </c>
      <c r="T75" s="195">
        <v>46022</v>
      </c>
      <c r="U75" s="196">
        <f t="shared" ref="U75:U138" si="8">+T75-S75</f>
        <v>362</v>
      </c>
      <c r="V75" s="76" t="s">
        <v>374</v>
      </c>
      <c r="W75" s="75" t="s">
        <v>376</v>
      </c>
      <c r="X75" s="76" t="s">
        <v>384</v>
      </c>
      <c r="Y75" s="75" t="s">
        <v>409</v>
      </c>
      <c r="Z75" s="75" t="s">
        <v>410</v>
      </c>
      <c r="AA75" s="78" t="s">
        <v>375</v>
      </c>
      <c r="AB75" s="136" t="s">
        <v>620</v>
      </c>
      <c r="AC75" s="137">
        <v>31000000</v>
      </c>
      <c r="AD75" s="76" t="s">
        <v>76</v>
      </c>
      <c r="AE75" s="76" t="s">
        <v>53</v>
      </c>
      <c r="AF75" s="76"/>
      <c r="AG75" s="76"/>
      <c r="AH75" s="597"/>
      <c r="AI75" s="597"/>
      <c r="AJ75" s="76"/>
      <c r="AK75" s="76"/>
      <c r="AL75" s="76"/>
      <c r="AM75" s="600"/>
      <c r="AN75" s="75" t="s">
        <v>288</v>
      </c>
      <c r="AO75" s="72" t="s">
        <v>777</v>
      </c>
      <c r="AP75" s="592"/>
      <c r="AQ75" s="592"/>
      <c r="AR75" s="589"/>
      <c r="AS75" s="592"/>
      <c r="AT75" s="592"/>
      <c r="AU75" s="592"/>
      <c r="AV75" s="592"/>
      <c r="AW75" s="4"/>
      <c r="AX75" s="4"/>
      <c r="AY75" s="4"/>
      <c r="AZ75" s="4"/>
      <c r="BA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row>
    <row r="76" spans="1:119" s="166" customFormat="1" ht="69">
      <c r="A76" s="72" t="s">
        <v>281</v>
      </c>
      <c r="B76" s="72" t="s">
        <v>221</v>
      </c>
      <c r="C76" s="73" t="s">
        <v>385</v>
      </c>
      <c r="D76" s="72" t="s">
        <v>237</v>
      </c>
      <c r="E76" s="72" t="s">
        <v>288</v>
      </c>
      <c r="F76" s="74">
        <v>2024130010136</v>
      </c>
      <c r="G76" s="72" t="s">
        <v>347</v>
      </c>
      <c r="H76" s="72" t="s">
        <v>348</v>
      </c>
      <c r="I76" s="72" t="s">
        <v>266</v>
      </c>
      <c r="J76" s="180">
        <v>0</v>
      </c>
      <c r="K76" s="219">
        <v>0.15</v>
      </c>
      <c r="L76" s="75" t="s">
        <v>350</v>
      </c>
      <c r="M76" s="75"/>
      <c r="N76" s="75" t="s">
        <v>841</v>
      </c>
      <c r="O76" s="75">
        <v>0</v>
      </c>
      <c r="P76" s="220">
        <v>2</v>
      </c>
      <c r="Q76" s="76">
        <v>0</v>
      </c>
      <c r="R76" s="348">
        <v>0</v>
      </c>
      <c r="S76" s="195">
        <v>45660</v>
      </c>
      <c r="T76" s="195">
        <v>46022</v>
      </c>
      <c r="U76" s="196">
        <f t="shared" si="8"/>
        <v>362</v>
      </c>
      <c r="V76" s="76" t="s">
        <v>374</v>
      </c>
      <c r="W76" s="75" t="s">
        <v>376</v>
      </c>
      <c r="X76" s="76" t="s">
        <v>384</v>
      </c>
      <c r="Y76" s="75" t="s">
        <v>409</v>
      </c>
      <c r="Z76" s="75" t="s">
        <v>410</v>
      </c>
      <c r="AA76" s="78" t="s">
        <v>375</v>
      </c>
      <c r="AB76" s="136" t="s">
        <v>709</v>
      </c>
      <c r="AC76" s="137">
        <v>5000000</v>
      </c>
      <c r="AD76" s="75" t="s">
        <v>77</v>
      </c>
      <c r="AE76" s="76" t="s">
        <v>53</v>
      </c>
      <c r="AF76" s="76"/>
      <c r="AG76" s="76"/>
      <c r="AH76" s="597"/>
      <c r="AI76" s="597"/>
      <c r="AJ76" s="76"/>
      <c r="AK76" s="76"/>
      <c r="AL76" s="76"/>
      <c r="AM76" s="600"/>
      <c r="AN76" s="75"/>
      <c r="AO76" s="72" t="s">
        <v>777</v>
      </c>
      <c r="AP76" s="592"/>
      <c r="AQ76" s="592"/>
      <c r="AR76" s="589"/>
      <c r="AS76" s="592"/>
      <c r="AT76" s="592"/>
      <c r="AU76" s="592"/>
      <c r="AV76" s="592"/>
      <c r="AW76" s="4"/>
      <c r="AX76" s="4"/>
      <c r="AY76" s="4"/>
      <c r="AZ76" s="4"/>
      <c r="BA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row>
    <row r="77" spans="1:119" s="166" customFormat="1" ht="69">
      <c r="A77" s="72" t="s">
        <v>281</v>
      </c>
      <c r="B77" s="72" t="s">
        <v>221</v>
      </c>
      <c r="C77" s="73" t="s">
        <v>385</v>
      </c>
      <c r="D77" s="72" t="s">
        <v>358</v>
      </c>
      <c r="E77" s="72" t="s">
        <v>288</v>
      </c>
      <c r="F77" s="74">
        <v>2024130010136</v>
      </c>
      <c r="G77" s="72" t="s">
        <v>347</v>
      </c>
      <c r="H77" s="117" t="s">
        <v>318</v>
      </c>
      <c r="I77" s="72" t="s">
        <v>435</v>
      </c>
      <c r="J77" s="180">
        <v>7166</v>
      </c>
      <c r="K77" s="219">
        <v>0.25</v>
      </c>
      <c r="L77" s="72" t="s">
        <v>319</v>
      </c>
      <c r="M77" s="75"/>
      <c r="N77" s="75" t="s">
        <v>842</v>
      </c>
      <c r="O77" s="75">
        <v>7166</v>
      </c>
      <c r="P77" s="220">
        <v>7000</v>
      </c>
      <c r="Q77" s="76">
        <v>429</v>
      </c>
      <c r="R77" s="349">
        <f>+Q77/P77</f>
        <v>6.1285714285714284E-2</v>
      </c>
      <c r="S77" s="195">
        <v>45660</v>
      </c>
      <c r="T77" s="195">
        <v>46022</v>
      </c>
      <c r="U77" s="196">
        <f t="shared" si="8"/>
        <v>362</v>
      </c>
      <c r="V77" s="72">
        <v>7000</v>
      </c>
      <c r="W77" s="75" t="s">
        <v>376</v>
      </c>
      <c r="X77" s="76" t="s">
        <v>384</v>
      </c>
      <c r="Y77" s="77" t="s">
        <v>421</v>
      </c>
      <c r="Z77" s="76" t="s">
        <v>422</v>
      </c>
      <c r="AA77" s="78" t="s">
        <v>375</v>
      </c>
      <c r="AB77" s="136" t="s">
        <v>620</v>
      </c>
      <c r="AC77" s="137">
        <v>62000000</v>
      </c>
      <c r="AD77" s="76" t="s">
        <v>76</v>
      </c>
      <c r="AE77" s="76" t="s">
        <v>53</v>
      </c>
      <c r="AF77" s="76"/>
      <c r="AG77" s="76"/>
      <c r="AH77" s="597"/>
      <c r="AI77" s="597"/>
      <c r="AJ77" s="76"/>
      <c r="AK77" s="76"/>
      <c r="AL77" s="76"/>
      <c r="AM77" s="600"/>
      <c r="AN77" s="75" t="s">
        <v>288</v>
      </c>
      <c r="AO77" s="72" t="s">
        <v>794</v>
      </c>
      <c r="AP77" s="592"/>
      <c r="AQ77" s="592"/>
      <c r="AR77" s="589"/>
      <c r="AS77" s="592"/>
      <c r="AT77" s="592"/>
      <c r="AU77" s="592"/>
      <c r="AV77" s="592"/>
      <c r="AW77" s="4"/>
      <c r="AX77" s="4"/>
      <c r="AY77" s="4"/>
      <c r="AZ77" s="4"/>
      <c r="BA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row>
    <row r="78" spans="1:119" s="166" customFormat="1" ht="409.6">
      <c r="A78" s="72" t="s">
        <v>281</v>
      </c>
      <c r="B78" s="72" t="s">
        <v>221</v>
      </c>
      <c r="C78" s="73" t="s">
        <v>385</v>
      </c>
      <c r="D78" s="72" t="s">
        <v>358</v>
      </c>
      <c r="E78" s="72" t="s">
        <v>288</v>
      </c>
      <c r="F78" s="74">
        <v>2024130010136</v>
      </c>
      <c r="G78" s="72" t="s">
        <v>347</v>
      </c>
      <c r="H78" s="75" t="s">
        <v>318</v>
      </c>
      <c r="I78" s="72" t="s">
        <v>435</v>
      </c>
      <c r="J78" s="180">
        <v>7166</v>
      </c>
      <c r="K78" s="219">
        <v>0.25</v>
      </c>
      <c r="L78" s="72" t="s">
        <v>322</v>
      </c>
      <c r="M78" s="75" t="s">
        <v>656</v>
      </c>
      <c r="N78" s="75" t="s">
        <v>843</v>
      </c>
      <c r="O78" s="75">
        <v>1</v>
      </c>
      <c r="P78" s="220">
        <v>1</v>
      </c>
      <c r="Q78" s="76">
        <v>0</v>
      </c>
      <c r="R78" s="349">
        <f>+Q78/P78</f>
        <v>0</v>
      </c>
      <c r="S78" s="195">
        <v>45660</v>
      </c>
      <c r="T78" s="195">
        <v>46022</v>
      </c>
      <c r="U78" s="196">
        <f t="shared" si="8"/>
        <v>362</v>
      </c>
      <c r="V78" s="72">
        <v>7000</v>
      </c>
      <c r="W78" s="75" t="s">
        <v>376</v>
      </c>
      <c r="X78" s="76" t="s">
        <v>384</v>
      </c>
      <c r="Y78" s="75" t="s">
        <v>423</v>
      </c>
      <c r="Z78" s="76" t="s">
        <v>424</v>
      </c>
      <c r="AA78" s="78" t="s">
        <v>375</v>
      </c>
      <c r="AB78" s="136" t="s">
        <v>620</v>
      </c>
      <c r="AC78" s="137">
        <v>63000000</v>
      </c>
      <c r="AD78" s="76" t="s">
        <v>76</v>
      </c>
      <c r="AE78" s="76" t="s">
        <v>53</v>
      </c>
      <c r="AF78" s="76"/>
      <c r="AG78" s="76"/>
      <c r="AH78" s="597"/>
      <c r="AI78" s="597"/>
      <c r="AJ78" s="76"/>
      <c r="AK78" s="76"/>
      <c r="AL78" s="76"/>
      <c r="AM78" s="600"/>
      <c r="AN78" s="75" t="s">
        <v>288</v>
      </c>
      <c r="AO78" s="72" t="s">
        <v>794</v>
      </c>
      <c r="AP78" s="592"/>
      <c r="AQ78" s="592"/>
      <c r="AR78" s="589"/>
      <c r="AS78" s="592"/>
      <c r="AT78" s="592"/>
      <c r="AU78" s="592"/>
      <c r="AV78" s="592"/>
      <c r="AW78" s="4"/>
      <c r="AX78" s="4"/>
      <c r="AY78" s="4"/>
      <c r="AZ78" s="4"/>
      <c r="BA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row>
    <row r="79" spans="1:119" s="166" customFormat="1" ht="409.6">
      <c r="A79" s="72" t="s">
        <v>281</v>
      </c>
      <c r="B79" s="72" t="s">
        <v>221</v>
      </c>
      <c r="C79" s="73" t="s">
        <v>385</v>
      </c>
      <c r="D79" s="72" t="s">
        <v>358</v>
      </c>
      <c r="E79" s="72" t="s">
        <v>288</v>
      </c>
      <c r="F79" s="74">
        <v>2024130010136</v>
      </c>
      <c r="G79" s="72" t="s">
        <v>347</v>
      </c>
      <c r="H79" s="75" t="s">
        <v>318</v>
      </c>
      <c r="I79" s="72" t="s">
        <v>435</v>
      </c>
      <c r="J79" s="180">
        <v>7166</v>
      </c>
      <c r="K79" s="219">
        <v>0.25</v>
      </c>
      <c r="L79" s="72" t="s">
        <v>322</v>
      </c>
      <c r="M79" s="75" t="s">
        <v>656</v>
      </c>
      <c r="N79" s="75" t="s">
        <v>843</v>
      </c>
      <c r="O79" s="75">
        <v>7166</v>
      </c>
      <c r="P79" s="220">
        <v>7000</v>
      </c>
      <c r="Q79" s="76">
        <v>429</v>
      </c>
      <c r="R79" s="349">
        <f t="shared" ref="R79:R126" si="9">+Q79/P79</f>
        <v>6.1285714285714284E-2</v>
      </c>
      <c r="S79" s="195">
        <v>45660</v>
      </c>
      <c r="T79" s="195">
        <v>46022</v>
      </c>
      <c r="U79" s="196">
        <f t="shared" si="8"/>
        <v>362</v>
      </c>
      <c r="V79" s="72">
        <v>7000</v>
      </c>
      <c r="W79" s="75" t="s">
        <v>376</v>
      </c>
      <c r="X79" s="76" t="s">
        <v>384</v>
      </c>
      <c r="Y79" s="75" t="s">
        <v>423</v>
      </c>
      <c r="Z79" s="76" t="s">
        <v>424</v>
      </c>
      <c r="AA79" s="78" t="s">
        <v>375</v>
      </c>
      <c r="AB79" s="136" t="s">
        <v>710</v>
      </c>
      <c r="AC79" s="137">
        <v>204956339</v>
      </c>
      <c r="AD79" s="75" t="s">
        <v>70</v>
      </c>
      <c r="AE79" s="136" t="s">
        <v>703</v>
      </c>
      <c r="AF79" s="76"/>
      <c r="AG79" s="76"/>
      <c r="AH79" s="597"/>
      <c r="AI79" s="597"/>
      <c r="AJ79" s="76"/>
      <c r="AK79" s="76"/>
      <c r="AL79" s="76"/>
      <c r="AM79" s="600"/>
      <c r="AN79" s="75" t="s">
        <v>288</v>
      </c>
      <c r="AO79" s="72" t="s">
        <v>794</v>
      </c>
      <c r="AP79" s="592"/>
      <c r="AQ79" s="592"/>
      <c r="AR79" s="589"/>
      <c r="AS79" s="592"/>
      <c r="AT79" s="592"/>
      <c r="AU79" s="592"/>
      <c r="AV79" s="592"/>
      <c r="AW79" s="4"/>
      <c r="AX79" s="4"/>
      <c r="AY79" s="4"/>
      <c r="AZ79" s="4"/>
      <c r="BA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row>
    <row r="80" spans="1:119" s="166" customFormat="1" ht="409.6">
      <c r="A80" s="72" t="s">
        <v>281</v>
      </c>
      <c r="B80" s="72" t="s">
        <v>221</v>
      </c>
      <c r="C80" s="73" t="s">
        <v>385</v>
      </c>
      <c r="D80" s="72" t="s">
        <v>358</v>
      </c>
      <c r="E80" s="72" t="s">
        <v>288</v>
      </c>
      <c r="F80" s="74">
        <v>2024130010136</v>
      </c>
      <c r="G80" s="72" t="s">
        <v>347</v>
      </c>
      <c r="H80" s="75" t="s">
        <v>318</v>
      </c>
      <c r="I80" s="72" t="s">
        <v>435</v>
      </c>
      <c r="J80" s="180">
        <v>7166</v>
      </c>
      <c r="K80" s="219">
        <v>0.25</v>
      </c>
      <c r="L80" s="72" t="s">
        <v>322</v>
      </c>
      <c r="M80" s="75" t="s">
        <v>656</v>
      </c>
      <c r="N80" s="75" t="s">
        <v>843</v>
      </c>
      <c r="O80" s="75">
        <v>1</v>
      </c>
      <c r="P80" s="220">
        <v>1</v>
      </c>
      <c r="Q80" s="76">
        <v>0</v>
      </c>
      <c r="R80" s="349">
        <f t="shared" si="9"/>
        <v>0</v>
      </c>
      <c r="S80" s="195">
        <v>45660</v>
      </c>
      <c r="T80" s="195">
        <v>46022</v>
      </c>
      <c r="U80" s="196">
        <f t="shared" si="8"/>
        <v>362</v>
      </c>
      <c r="V80" s="72">
        <v>7000</v>
      </c>
      <c r="W80" s="75" t="s">
        <v>376</v>
      </c>
      <c r="X80" s="76" t="s">
        <v>384</v>
      </c>
      <c r="Y80" s="75" t="s">
        <v>423</v>
      </c>
      <c r="Z80" s="76" t="s">
        <v>424</v>
      </c>
      <c r="AA80" s="78" t="s">
        <v>375</v>
      </c>
      <c r="AB80" s="136" t="s">
        <v>694</v>
      </c>
      <c r="AC80" s="137">
        <v>51000000</v>
      </c>
      <c r="AD80" s="75" t="s">
        <v>64</v>
      </c>
      <c r="AE80" s="76" t="s">
        <v>53</v>
      </c>
      <c r="AF80" s="76"/>
      <c r="AG80" s="76"/>
      <c r="AH80" s="597"/>
      <c r="AI80" s="597"/>
      <c r="AJ80" s="76"/>
      <c r="AK80" s="76"/>
      <c r="AL80" s="76"/>
      <c r="AM80" s="600"/>
      <c r="AN80" s="75" t="s">
        <v>288</v>
      </c>
      <c r="AO80" s="72" t="s">
        <v>794</v>
      </c>
      <c r="AP80" s="592"/>
      <c r="AQ80" s="592"/>
      <c r="AR80" s="589"/>
      <c r="AS80" s="592"/>
      <c r="AT80" s="592"/>
      <c r="AU80" s="592"/>
      <c r="AV80" s="592"/>
      <c r="AW80" s="4"/>
      <c r="AX80" s="4"/>
      <c r="AY80" s="4"/>
      <c r="AZ80" s="4"/>
      <c r="BA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row>
    <row r="81" spans="1:119" s="166" customFormat="1" ht="409.6">
      <c r="A81" s="72" t="s">
        <v>281</v>
      </c>
      <c r="B81" s="72" t="s">
        <v>221</v>
      </c>
      <c r="C81" s="73" t="s">
        <v>385</v>
      </c>
      <c r="D81" s="72" t="s">
        <v>358</v>
      </c>
      <c r="E81" s="72" t="s">
        <v>288</v>
      </c>
      <c r="F81" s="74">
        <v>2024130010136</v>
      </c>
      <c r="G81" s="72" t="s">
        <v>347</v>
      </c>
      <c r="H81" s="75" t="s">
        <v>318</v>
      </c>
      <c r="I81" s="72" t="s">
        <v>435</v>
      </c>
      <c r="J81" s="180">
        <v>7166</v>
      </c>
      <c r="K81" s="219">
        <v>0.25</v>
      </c>
      <c r="L81" s="72" t="s">
        <v>322</v>
      </c>
      <c r="M81" s="75" t="s">
        <v>656</v>
      </c>
      <c r="N81" s="75" t="s">
        <v>843</v>
      </c>
      <c r="O81" s="75">
        <v>1</v>
      </c>
      <c r="P81" s="220">
        <v>1</v>
      </c>
      <c r="Q81" s="76">
        <v>0</v>
      </c>
      <c r="R81" s="349">
        <f t="shared" si="9"/>
        <v>0</v>
      </c>
      <c r="S81" s="195">
        <v>45660</v>
      </c>
      <c r="T81" s="195">
        <v>46022</v>
      </c>
      <c r="U81" s="196">
        <f t="shared" si="8"/>
        <v>362</v>
      </c>
      <c r="V81" s="72">
        <v>7000</v>
      </c>
      <c r="W81" s="75" t="s">
        <v>376</v>
      </c>
      <c r="X81" s="76" t="s">
        <v>384</v>
      </c>
      <c r="Y81" s="75" t="s">
        <v>423</v>
      </c>
      <c r="Z81" s="76" t="s">
        <v>424</v>
      </c>
      <c r="AA81" s="78" t="s">
        <v>375</v>
      </c>
      <c r="AB81" s="136" t="s">
        <v>626</v>
      </c>
      <c r="AC81" s="137">
        <v>25000000</v>
      </c>
      <c r="AD81" s="75" t="s">
        <v>77</v>
      </c>
      <c r="AE81" s="76" t="s">
        <v>53</v>
      </c>
      <c r="AF81" s="76"/>
      <c r="AG81" s="76"/>
      <c r="AH81" s="597"/>
      <c r="AI81" s="597"/>
      <c r="AJ81" s="76"/>
      <c r="AK81" s="76"/>
      <c r="AL81" s="76"/>
      <c r="AM81" s="600"/>
      <c r="AN81" s="75" t="s">
        <v>288</v>
      </c>
      <c r="AO81" s="72" t="s">
        <v>794</v>
      </c>
      <c r="AP81" s="592"/>
      <c r="AQ81" s="592"/>
      <c r="AR81" s="589"/>
      <c r="AS81" s="592"/>
      <c r="AT81" s="592"/>
      <c r="AU81" s="592"/>
      <c r="AV81" s="592"/>
      <c r="AW81" s="4"/>
      <c r="AX81" s="4"/>
      <c r="AY81" s="4"/>
      <c r="AZ81" s="4"/>
      <c r="BA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row>
    <row r="82" spans="1:119" s="166" customFormat="1" ht="69">
      <c r="A82" s="72" t="s">
        <v>281</v>
      </c>
      <c r="B82" s="72" t="s">
        <v>221</v>
      </c>
      <c r="C82" s="73" t="s">
        <v>385</v>
      </c>
      <c r="D82" s="72" t="s">
        <v>358</v>
      </c>
      <c r="E82" s="72" t="s">
        <v>288</v>
      </c>
      <c r="F82" s="74">
        <v>2024130010136</v>
      </c>
      <c r="G82" s="72" t="s">
        <v>347</v>
      </c>
      <c r="H82" s="75" t="s">
        <v>318</v>
      </c>
      <c r="I82" s="72" t="s">
        <v>435</v>
      </c>
      <c r="J82" s="180">
        <v>7166</v>
      </c>
      <c r="K82" s="219">
        <v>0.25</v>
      </c>
      <c r="L82" s="72" t="s">
        <v>323</v>
      </c>
      <c r="M82" s="76"/>
      <c r="N82" s="75" t="s">
        <v>844</v>
      </c>
      <c r="O82" s="75">
        <v>1</v>
      </c>
      <c r="P82" s="220">
        <v>1</v>
      </c>
      <c r="Q82" s="76">
        <v>0</v>
      </c>
      <c r="R82" s="349">
        <f t="shared" si="9"/>
        <v>0</v>
      </c>
      <c r="S82" s="195">
        <v>45660</v>
      </c>
      <c r="T82" s="195">
        <v>46022</v>
      </c>
      <c r="U82" s="196">
        <f t="shared" si="8"/>
        <v>362</v>
      </c>
      <c r="V82" s="72">
        <v>7000</v>
      </c>
      <c r="W82" s="75" t="s">
        <v>376</v>
      </c>
      <c r="X82" s="76" t="s">
        <v>384</v>
      </c>
      <c r="Y82" s="75" t="s">
        <v>425</v>
      </c>
      <c r="Z82" s="75" t="s">
        <v>426</v>
      </c>
      <c r="AA82" s="78" t="s">
        <v>375</v>
      </c>
      <c r="AB82" s="136" t="s">
        <v>620</v>
      </c>
      <c r="AC82" s="137">
        <v>31000000</v>
      </c>
      <c r="AD82" s="76" t="s">
        <v>76</v>
      </c>
      <c r="AE82" s="76" t="s">
        <v>53</v>
      </c>
      <c r="AF82" s="76"/>
      <c r="AG82" s="76"/>
      <c r="AH82" s="597"/>
      <c r="AI82" s="597"/>
      <c r="AJ82" s="76"/>
      <c r="AK82" s="76"/>
      <c r="AL82" s="76"/>
      <c r="AM82" s="600"/>
      <c r="AN82" s="75" t="s">
        <v>288</v>
      </c>
      <c r="AO82" s="72" t="s">
        <v>794</v>
      </c>
      <c r="AP82" s="592"/>
      <c r="AQ82" s="592"/>
      <c r="AR82" s="589"/>
      <c r="AS82" s="592"/>
      <c r="AT82" s="592"/>
      <c r="AU82" s="592"/>
      <c r="AV82" s="592"/>
      <c r="AW82" s="4"/>
      <c r="AX82" s="4"/>
      <c r="AY82" s="4"/>
      <c r="AZ82" s="4"/>
      <c r="BA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row>
    <row r="83" spans="1:119" s="166" customFormat="1" ht="82.8">
      <c r="A83" s="72" t="s">
        <v>281</v>
      </c>
      <c r="B83" s="72" t="s">
        <v>221</v>
      </c>
      <c r="C83" s="73" t="s">
        <v>385</v>
      </c>
      <c r="D83" s="72" t="s">
        <v>358</v>
      </c>
      <c r="E83" s="72" t="s">
        <v>288</v>
      </c>
      <c r="F83" s="74">
        <v>2024130010136</v>
      </c>
      <c r="G83" s="72" t="s">
        <v>347</v>
      </c>
      <c r="H83" s="75" t="s">
        <v>318</v>
      </c>
      <c r="I83" s="77" t="s">
        <v>436</v>
      </c>
      <c r="J83" s="180">
        <v>137</v>
      </c>
      <c r="K83" s="219">
        <v>0.25</v>
      </c>
      <c r="L83" s="72" t="s">
        <v>321</v>
      </c>
      <c r="M83" s="75"/>
      <c r="N83" s="75" t="s">
        <v>845</v>
      </c>
      <c r="O83" s="75">
        <v>0</v>
      </c>
      <c r="P83" s="220">
        <v>1</v>
      </c>
      <c r="Q83" s="76">
        <v>0</v>
      </c>
      <c r="R83" s="349">
        <f t="shared" si="9"/>
        <v>0</v>
      </c>
      <c r="S83" s="195">
        <v>45660</v>
      </c>
      <c r="T83" s="195">
        <v>46022</v>
      </c>
      <c r="U83" s="196">
        <f t="shared" si="8"/>
        <v>362</v>
      </c>
      <c r="V83" s="72">
        <v>7000</v>
      </c>
      <c r="W83" s="75" t="s">
        <v>376</v>
      </c>
      <c r="X83" s="76" t="s">
        <v>384</v>
      </c>
      <c r="Y83" s="75" t="s">
        <v>427</v>
      </c>
      <c r="Z83" s="75" t="s">
        <v>428</v>
      </c>
      <c r="AA83" s="78" t="s">
        <v>375</v>
      </c>
      <c r="AB83" s="136" t="s">
        <v>620</v>
      </c>
      <c r="AC83" s="137">
        <v>31000000</v>
      </c>
      <c r="AD83" s="76" t="s">
        <v>76</v>
      </c>
      <c r="AE83" s="76" t="s">
        <v>53</v>
      </c>
      <c r="AF83" s="76"/>
      <c r="AG83" s="76"/>
      <c r="AH83" s="597"/>
      <c r="AI83" s="597"/>
      <c r="AJ83" s="76"/>
      <c r="AK83" s="76"/>
      <c r="AL83" s="76"/>
      <c r="AM83" s="600"/>
      <c r="AN83" s="75" t="s">
        <v>288</v>
      </c>
      <c r="AO83" s="72" t="s">
        <v>794</v>
      </c>
      <c r="AP83" s="592"/>
      <c r="AQ83" s="592"/>
      <c r="AR83" s="589"/>
      <c r="AS83" s="592"/>
      <c r="AT83" s="592"/>
      <c r="AU83" s="592"/>
      <c r="AV83" s="592"/>
      <c r="AW83" s="4"/>
      <c r="AX83" s="4"/>
      <c r="AY83" s="4"/>
      <c r="AZ83" s="4"/>
      <c r="BA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row>
    <row r="84" spans="1:119" s="166" customFormat="1" ht="69">
      <c r="A84" s="72" t="s">
        <v>281</v>
      </c>
      <c r="B84" s="72" t="s">
        <v>221</v>
      </c>
      <c r="C84" s="73" t="s">
        <v>385</v>
      </c>
      <c r="D84" s="72" t="s">
        <v>239</v>
      </c>
      <c r="E84" s="72" t="s">
        <v>288</v>
      </c>
      <c r="F84" s="74">
        <v>2024130010136</v>
      </c>
      <c r="G84" s="72" t="s">
        <v>347</v>
      </c>
      <c r="H84" s="75" t="s">
        <v>318</v>
      </c>
      <c r="I84" s="77" t="s">
        <v>436</v>
      </c>
      <c r="J84" s="180">
        <v>137</v>
      </c>
      <c r="K84" s="219">
        <v>0.1</v>
      </c>
      <c r="L84" s="72" t="s">
        <v>320</v>
      </c>
      <c r="M84" s="75"/>
      <c r="N84" s="75" t="s">
        <v>687</v>
      </c>
      <c r="O84" s="75">
        <v>38</v>
      </c>
      <c r="P84" s="220">
        <v>40</v>
      </c>
      <c r="Q84" s="76">
        <v>2</v>
      </c>
      <c r="R84" s="349">
        <f t="shared" si="9"/>
        <v>0.05</v>
      </c>
      <c r="S84" s="195">
        <v>45660</v>
      </c>
      <c r="T84" s="195">
        <v>46022</v>
      </c>
      <c r="U84" s="196">
        <f t="shared" si="8"/>
        <v>362</v>
      </c>
      <c r="V84" s="76" t="s">
        <v>374</v>
      </c>
      <c r="W84" s="75" t="s">
        <v>376</v>
      </c>
      <c r="X84" s="76" t="s">
        <v>384</v>
      </c>
      <c r="Y84" s="75" t="s">
        <v>407</v>
      </c>
      <c r="Z84" s="75" t="s">
        <v>408</v>
      </c>
      <c r="AA84" s="78" t="s">
        <v>375</v>
      </c>
      <c r="AB84" s="136" t="s">
        <v>620</v>
      </c>
      <c r="AC84" s="137">
        <v>31000000</v>
      </c>
      <c r="AD84" s="76" t="s">
        <v>76</v>
      </c>
      <c r="AE84" s="76" t="s">
        <v>53</v>
      </c>
      <c r="AF84" s="76"/>
      <c r="AG84" s="76"/>
      <c r="AH84" s="598"/>
      <c r="AI84" s="598"/>
      <c r="AJ84" s="76"/>
      <c r="AK84" s="76"/>
      <c r="AL84" s="76"/>
      <c r="AM84" s="601"/>
      <c r="AN84" s="75" t="s">
        <v>288</v>
      </c>
      <c r="AO84" s="72" t="s">
        <v>794</v>
      </c>
      <c r="AP84" s="593"/>
      <c r="AQ84" s="593"/>
      <c r="AR84" s="590"/>
      <c r="AS84" s="593"/>
      <c r="AT84" s="593"/>
      <c r="AU84" s="593"/>
      <c r="AV84" s="593"/>
      <c r="AW84" s="4"/>
      <c r="AX84" s="4"/>
      <c r="AY84" s="4"/>
      <c r="AZ84" s="4"/>
      <c r="BA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row>
    <row r="85" spans="1:119" s="166" customFormat="1" ht="60.75" customHeight="1">
      <c r="A85" s="72"/>
      <c r="B85" s="72"/>
      <c r="C85" s="73"/>
      <c r="D85" s="72"/>
      <c r="E85" s="543" t="s">
        <v>809</v>
      </c>
      <c r="F85" s="544"/>
      <c r="G85" s="544"/>
      <c r="H85" s="544"/>
      <c r="I85" s="544"/>
      <c r="J85" s="544"/>
      <c r="K85" s="544"/>
      <c r="L85" s="544"/>
      <c r="M85" s="544"/>
      <c r="N85" s="544"/>
      <c r="O85" s="544"/>
      <c r="P85" s="544"/>
      <c r="Q85" s="545"/>
      <c r="R85" s="391"/>
      <c r="S85" s="195"/>
      <c r="T85" s="195"/>
      <c r="U85" s="196"/>
      <c r="V85" s="76"/>
      <c r="W85" s="75"/>
      <c r="X85" s="76"/>
      <c r="Y85" s="75"/>
      <c r="Z85" s="75"/>
      <c r="AA85" s="78"/>
      <c r="AB85" s="136"/>
      <c r="AC85" s="137"/>
      <c r="AD85" s="76"/>
      <c r="AE85" s="76"/>
      <c r="AF85" s="76"/>
      <c r="AG85" s="76"/>
      <c r="AH85" s="305"/>
      <c r="AI85" s="305"/>
      <c r="AJ85" s="76"/>
      <c r="AK85" s="76"/>
      <c r="AL85" s="76"/>
      <c r="AM85" s="304"/>
      <c r="AN85" s="75"/>
      <c r="AO85" s="336" t="s">
        <v>805</v>
      </c>
      <c r="AP85" s="326">
        <f>SUM(AP74)</f>
        <v>565956339</v>
      </c>
      <c r="AQ85" s="326">
        <f t="shared" ref="AQ85:AT85" si="10">SUM(AQ74)</f>
        <v>60165000</v>
      </c>
      <c r="AR85" s="350">
        <f t="shared" si="10"/>
        <v>0.10630000000000001</v>
      </c>
      <c r="AS85" s="326">
        <f t="shared" si="10"/>
        <v>0</v>
      </c>
      <c r="AT85" s="326">
        <f t="shared" si="10"/>
        <v>0</v>
      </c>
      <c r="AU85" s="351">
        <v>0</v>
      </c>
      <c r="AV85" s="351">
        <v>0</v>
      </c>
      <c r="AW85" s="4"/>
      <c r="AX85" s="4"/>
      <c r="AY85" s="4"/>
      <c r="AZ85" s="4"/>
      <c r="BA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row>
    <row r="86" spans="1:119" s="167" customFormat="1" ht="60.75" customHeight="1">
      <c r="A86" s="81" t="s">
        <v>281</v>
      </c>
      <c r="B86" s="81" t="s">
        <v>222</v>
      </c>
      <c r="C86" s="82" t="s">
        <v>386</v>
      </c>
      <c r="D86" s="81" t="s">
        <v>240</v>
      </c>
      <c r="E86" s="81" t="s">
        <v>289</v>
      </c>
      <c r="F86" s="83">
        <v>2024130010135</v>
      </c>
      <c r="G86" s="81" t="s">
        <v>297</v>
      </c>
      <c r="H86" s="81" t="s">
        <v>310</v>
      </c>
      <c r="I86" s="81" t="s">
        <v>440</v>
      </c>
      <c r="J86" s="181">
        <v>10014</v>
      </c>
      <c r="K86" s="219">
        <v>1</v>
      </c>
      <c r="L86" s="85" t="s">
        <v>328</v>
      </c>
      <c r="M86" s="84"/>
      <c r="N86" s="85" t="s">
        <v>661</v>
      </c>
      <c r="O86" s="85">
        <v>15578</v>
      </c>
      <c r="P86" s="220">
        <v>15500</v>
      </c>
      <c r="Q86" s="84">
        <v>264</v>
      </c>
      <c r="R86" s="392">
        <f t="shared" si="9"/>
        <v>1.703225806451613E-2</v>
      </c>
      <c r="S86" s="195">
        <v>45660</v>
      </c>
      <c r="T86" s="195">
        <v>46022</v>
      </c>
      <c r="U86" s="196">
        <f t="shared" si="8"/>
        <v>362</v>
      </c>
      <c r="V86" s="81">
        <v>15250</v>
      </c>
      <c r="W86" s="85" t="s">
        <v>376</v>
      </c>
      <c r="X86" s="84" t="s">
        <v>384</v>
      </c>
      <c r="Y86" s="81" t="s">
        <v>472</v>
      </c>
      <c r="Z86" s="81" t="s">
        <v>473</v>
      </c>
      <c r="AA86" s="86" t="s">
        <v>375</v>
      </c>
      <c r="AB86" s="142" t="s">
        <v>617</v>
      </c>
      <c r="AC86" s="143">
        <v>180000000</v>
      </c>
      <c r="AD86" s="84" t="s">
        <v>76</v>
      </c>
      <c r="AE86" s="84" t="s">
        <v>61</v>
      </c>
      <c r="AF86" s="84"/>
      <c r="AG86" s="84"/>
      <c r="AH86" s="617">
        <v>4017092532</v>
      </c>
      <c r="AI86" s="620"/>
      <c r="AJ86" s="84"/>
      <c r="AK86" s="84"/>
      <c r="AL86" s="84"/>
      <c r="AM86" s="623" t="s">
        <v>674</v>
      </c>
      <c r="AN86" s="85" t="s">
        <v>289</v>
      </c>
      <c r="AO86" s="81" t="s">
        <v>790</v>
      </c>
      <c r="AP86" s="607">
        <v>4193305880.3099999</v>
      </c>
      <c r="AQ86" s="607">
        <v>2301233000</v>
      </c>
      <c r="AR86" s="626">
        <v>0.54879999999999995</v>
      </c>
      <c r="AS86" s="607">
        <v>0</v>
      </c>
      <c r="AT86" s="607">
        <v>0</v>
      </c>
      <c r="AU86" s="610">
        <v>0</v>
      </c>
      <c r="AV86" s="610">
        <v>0</v>
      </c>
      <c r="AW86" s="4"/>
      <c r="AX86" s="4"/>
      <c r="AY86" s="4"/>
      <c r="AZ86" s="4"/>
      <c r="BA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row>
    <row r="87" spans="1:119" s="167" customFormat="1" ht="55.2">
      <c r="A87" s="81" t="s">
        <v>281</v>
      </c>
      <c r="B87" s="81" t="s">
        <v>222</v>
      </c>
      <c r="C87" s="82" t="s">
        <v>386</v>
      </c>
      <c r="D87" s="81" t="s">
        <v>240</v>
      </c>
      <c r="E87" s="81" t="s">
        <v>289</v>
      </c>
      <c r="F87" s="83">
        <v>2024130010135</v>
      </c>
      <c r="G87" s="81" t="s">
        <v>297</v>
      </c>
      <c r="H87" s="81" t="s">
        <v>310</v>
      </c>
      <c r="I87" s="81" t="s">
        <v>440</v>
      </c>
      <c r="J87" s="181">
        <v>10014</v>
      </c>
      <c r="K87" s="219">
        <v>1</v>
      </c>
      <c r="L87" s="85" t="s">
        <v>328</v>
      </c>
      <c r="M87" s="84"/>
      <c r="N87" s="85" t="s">
        <v>661</v>
      </c>
      <c r="O87" s="85">
        <v>15578</v>
      </c>
      <c r="P87" s="220">
        <v>15250</v>
      </c>
      <c r="Q87" s="84">
        <v>264</v>
      </c>
      <c r="R87" s="392">
        <f t="shared" si="9"/>
        <v>1.7311475409836064E-2</v>
      </c>
      <c r="S87" s="195">
        <v>45660</v>
      </c>
      <c r="T87" s="195">
        <v>46022</v>
      </c>
      <c r="U87" s="196">
        <f t="shared" si="8"/>
        <v>362</v>
      </c>
      <c r="V87" s="81">
        <v>15250</v>
      </c>
      <c r="W87" s="85" t="s">
        <v>376</v>
      </c>
      <c r="X87" s="84" t="s">
        <v>384</v>
      </c>
      <c r="Y87" s="81" t="s">
        <v>472</v>
      </c>
      <c r="Z87" s="81" t="s">
        <v>473</v>
      </c>
      <c r="AA87" s="86" t="s">
        <v>375</v>
      </c>
      <c r="AB87" s="142" t="s">
        <v>693</v>
      </c>
      <c r="AC87" s="143">
        <v>300000000</v>
      </c>
      <c r="AD87" s="85" t="s">
        <v>70</v>
      </c>
      <c r="AE87" s="84" t="s">
        <v>53</v>
      </c>
      <c r="AF87" s="84"/>
      <c r="AG87" s="84"/>
      <c r="AH87" s="618"/>
      <c r="AI87" s="621"/>
      <c r="AJ87" s="84"/>
      <c r="AK87" s="84"/>
      <c r="AL87" s="84"/>
      <c r="AM87" s="624"/>
      <c r="AN87" s="85" t="s">
        <v>289</v>
      </c>
      <c r="AO87" s="81" t="s">
        <v>790</v>
      </c>
      <c r="AP87" s="608"/>
      <c r="AQ87" s="608"/>
      <c r="AR87" s="627"/>
      <c r="AS87" s="608"/>
      <c r="AT87" s="608"/>
      <c r="AU87" s="608"/>
      <c r="AV87" s="608"/>
      <c r="AW87" s="4"/>
      <c r="AX87" s="4"/>
      <c r="AY87" s="4"/>
      <c r="AZ87" s="4"/>
      <c r="BA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167" customFormat="1" ht="55.2">
      <c r="A88" s="81" t="s">
        <v>281</v>
      </c>
      <c r="B88" s="81" t="s">
        <v>222</v>
      </c>
      <c r="C88" s="82" t="s">
        <v>386</v>
      </c>
      <c r="D88" s="81" t="s">
        <v>240</v>
      </c>
      <c r="E88" s="81" t="s">
        <v>289</v>
      </c>
      <c r="F88" s="83">
        <v>2024130010135</v>
      </c>
      <c r="G88" s="81" t="s">
        <v>297</v>
      </c>
      <c r="H88" s="81" t="s">
        <v>310</v>
      </c>
      <c r="I88" s="81" t="s">
        <v>440</v>
      </c>
      <c r="J88" s="181">
        <v>10014</v>
      </c>
      <c r="K88" s="219">
        <v>1</v>
      </c>
      <c r="L88" s="85" t="s">
        <v>692</v>
      </c>
      <c r="M88" s="84"/>
      <c r="N88" s="85" t="s">
        <v>846</v>
      </c>
      <c r="O88" s="85">
        <v>15578</v>
      </c>
      <c r="P88" s="220">
        <v>15250</v>
      </c>
      <c r="Q88" s="84">
        <v>264</v>
      </c>
      <c r="R88" s="392">
        <f t="shared" si="9"/>
        <v>1.7311475409836064E-2</v>
      </c>
      <c r="S88" s="195">
        <v>45660</v>
      </c>
      <c r="T88" s="195">
        <v>46022</v>
      </c>
      <c r="U88" s="196">
        <f t="shared" si="8"/>
        <v>362</v>
      </c>
      <c r="V88" s="81">
        <v>15250</v>
      </c>
      <c r="W88" s="85" t="s">
        <v>376</v>
      </c>
      <c r="X88" s="84" t="s">
        <v>384</v>
      </c>
      <c r="Y88" s="81" t="s">
        <v>472</v>
      </c>
      <c r="Z88" s="81" t="s">
        <v>473</v>
      </c>
      <c r="AA88" s="86" t="s">
        <v>375</v>
      </c>
      <c r="AB88" s="142" t="s">
        <v>694</v>
      </c>
      <c r="AC88" s="143">
        <v>80000000</v>
      </c>
      <c r="AD88" s="85" t="s">
        <v>64</v>
      </c>
      <c r="AE88" s="84" t="s">
        <v>53</v>
      </c>
      <c r="AF88" s="84"/>
      <c r="AG88" s="84"/>
      <c r="AH88" s="618"/>
      <c r="AI88" s="621"/>
      <c r="AJ88" s="84"/>
      <c r="AK88" s="84"/>
      <c r="AL88" s="84"/>
      <c r="AM88" s="624"/>
      <c r="AN88" s="85" t="s">
        <v>289</v>
      </c>
      <c r="AO88" s="81" t="s">
        <v>790</v>
      </c>
      <c r="AP88" s="608"/>
      <c r="AQ88" s="608"/>
      <c r="AR88" s="627"/>
      <c r="AS88" s="608"/>
      <c r="AT88" s="608"/>
      <c r="AU88" s="608"/>
      <c r="AV88" s="608"/>
      <c r="AW88" s="4"/>
      <c r="AX88" s="4"/>
      <c r="AY88" s="4"/>
      <c r="AZ88" s="4"/>
      <c r="BA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167" customFormat="1" ht="55.2">
      <c r="A89" s="81" t="s">
        <v>281</v>
      </c>
      <c r="B89" s="81" t="s">
        <v>222</v>
      </c>
      <c r="C89" s="82" t="s">
        <v>386</v>
      </c>
      <c r="D89" s="81" t="s">
        <v>240</v>
      </c>
      <c r="E89" s="81" t="s">
        <v>289</v>
      </c>
      <c r="F89" s="83">
        <v>2024130010135</v>
      </c>
      <c r="G89" s="81" t="s">
        <v>297</v>
      </c>
      <c r="H89" s="81" t="s">
        <v>310</v>
      </c>
      <c r="I89" s="81" t="s">
        <v>440</v>
      </c>
      <c r="J89" s="181">
        <v>10014</v>
      </c>
      <c r="K89" s="219">
        <v>1</v>
      </c>
      <c r="L89" s="85" t="s">
        <v>326</v>
      </c>
      <c r="M89" s="84"/>
      <c r="N89" s="85" t="s">
        <v>847</v>
      </c>
      <c r="O89" s="85">
        <v>15578</v>
      </c>
      <c r="P89" s="220">
        <v>15250</v>
      </c>
      <c r="Q89" s="84">
        <v>264</v>
      </c>
      <c r="R89" s="392">
        <f t="shared" si="9"/>
        <v>1.7311475409836064E-2</v>
      </c>
      <c r="S89" s="195">
        <v>45660</v>
      </c>
      <c r="T89" s="195">
        <v>46022</v>
      </c>
      <c r="U89" s="196">
        <f t="shared" si="8"/>
        <v>362</v>
      </c>
      <c r="V89" s="81">
        <v>15250</v>
      </c>
      <c r="W89" s="85" t="s">
        <v>376</v>
      </c>
      <c r="X89" s="84" t="s">
        <v>384</v>
      </c>
      <c r="Y89" s="81" t="s">
        <v>474</v>
      </c>
      <c r="Z89" s="81" t="s">
        <v>475</v>
      </c>
      <c r="AA89" s="86" t="s">
        <v>375</v>
      </c>
      <c r="AB89" s="142" t="s">
        <v>617</v>
      </c>
      <c r="AC89" s="143">
        <v>170000000</v>
      </c>
      <c r="AD89" s="84" t="s">
        <v>76</v>
      </c>
      <c r="AE89" s="84" t="s">
        <v>53</v>
      </c>
      <c r="AF89" s="84"/>
      <c r="AG89" s="84"/>
      <c r="AH89" s="618"/>
      <c r="AI89" s="621"/>
      <c r="AJ89" s="84"/>
      <c r="AK89" s="84"/>
      <c r="AL89" s="84"/>
      <c r="AM89" s="624"/>
      <c r="AN89" s="85" t="s">
        <v>289</v>
      </c>
      <c r="AO89" s="81" t="s">
        <v>790</v>
      </c>
      <c r="AP89" s="608"/>
      <c r="AQ89" s="608"/>
      <c r="AR89" s="627"/>
      <c r="AS89" s="608"/>
      <c r="AT89" s="608"/>
      <c r="AU89" s="608"/>
      <c r="AV89" s="608"/>
      <c r="AW89" s="4"/>
      <c r="AX89" s="4"/>
      <c r="AY89" s="4"/>
      <c r="AZ89" s="4"/>
      <c r="BA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row>
    <row r="90" spans="1:119" s="167" customFormat="1" ht="55.2">
      <c r="A90" s="81" t="s">
        <v>281</v>
      </c>
      <c r="B90" s="81" t="s">
        <v>222</v>
      </c>
      <c r="C90" s="82" t="s">
        <v>386</v>
      </c>
      <c r="D90" s="81" t="s">
        <v>240</v>
      </c>
      <c r="E90" s="81" t="s">
        <v>289</v>
      </c>
      <c r="F90" s="83">
        <v>2024130010135</v>
      </c>
      <c r="G90" s="81" t="s">
        <v>297</v>
      </c>
      <c r="H90" s="81" t="s">
        <v>310</v>
      </c>
      <c r="I90" s="81" t="s">
        <v>440</v>
      </c>
      <c r="J90" s="181">
        <v>10014</v>
      </c>
      <c r="K90" s="219">
        <v>1</v>
      </c>
      <c r="L90" s="85" t="s">
        <v>326</v>
      </c>
      <c r="M90" s="84"/>
      <c r="N90" s="85" t="s">
        <v>847</v>
      </c>
      <c r="O90" s="85">
        <v>15578</v>
      </c>
      <c r="P90" s="220">
        <v>15250</v>
      </c>
      <c r="Q90" s="84">
        <v>264</v>
      </c>
      <c r="R90" s="392">
        <f t="shared" si="9"/>
        <v>1.7311475409836064E-2</v>
      </c>
      <c r="S90" s="195">
        <v>45660</v>
      </c>
      <c r="T90" s="195">
        <v>46022</v>
      </c>
      <c r="U90" s="196">
        <f t="shared" si="8"/>
        <v>362</v>
      </c>
      <c r="V90" s="81">
        <v>15250</v>
      </c>
      <c r="W90" s="85" t="s">
        <v>376</v>
      </c>
      <c r="X90" s="84" t="s">
        <v>384</v>
      </c>
      <c r="Y90" s="81" t="s">
        <v>476</v>
      </c>
      <c r="Z90" s="81" t="s">
        <v>477</v>
      </c>
      <c r="AA90" s="86" t="s">
        <v>375</v>
      </c>
      <c r="AB90" s="142" t="s">
        <v>695</v>
      </c>
      <c r="AC90" s="143">
        <v>480000000</v>
      </c>
      <c r="AD90" s="85" t="s">
        <v>70</v>
      </c>
      <c r="AE90" s="84" t="s">
        <v>53</v>
      </c>
      <c r="AF90" s="84"/>
      <c r="AG90" s="84"/>
      <c r="AH90" s="618"/>
      <c r="AI90" s="621"/>
      <c r="AJ90" s="84"/>
      <c r="AK90" s="84"/>
      <c r="AL90" s="84"/>
      <c r="AM90" s="624"/>
      <c r="AN90" s="85" t="s">
        <v>289</v>
      </c>
      <c r="AO90" s="81" t="s">
        <v>790</v>
      </c>
      <c r="AP90" s="608"/>
      <c r="AQ90" s="608"/>
      <c r="AR90" s="627"/>
      <c r="AS90" s="608"/>
      <c r="AT90" s="608"/>
      <c r="AU90" s="608"/>
      <c r="AV90" s="608"/>
      <c r="AW90" s="4"/>
      <c r="AX90" s="4"/>
      <c r="AY90" s="4"/>
      <c r="AZ90" s="4"/>
      <c r="BA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row>
    <row r="91" spans="1:119" s="167" customFormat="1" ht="55.2">
      <c r="A91" s="81" t="s">
        <v>281</v>
      </c>
      <c r="B91" s="81" t="s">
        <v>222</v>
      </c>
      <c r="C91" s="82" t="s">
        <v>386</v>
      </c>
      <c r="D91" s="81" t="s">
        <v>240</v>
      </c>
      <c r="E91" s="81" t="s">
        <v>289</v>
      </c>
      <c r="F91" s="83">
        <v>2024130010135</v>
      </c>
      <c r="G91" s="81" t="s">
        <v>297</v>
      </c>
      <c r="H91" s="81" t="s">
        <v>310</v>
      </c>
      <c r="I91" s="81" t="s">
        <v>440</v>
      </c>
      <c r="J91" s="181">
        <v>10014</v>
      </c>
      <c r="K91" s="219">
        <v>1</v>
      </c>
      <c r="L91" s="85" t="s">
        <v>327</v>
      </c>
      <c r="M91" s="84"/>
      <c r="N91" s="85" t="s">
        <v>847</v>
      </c>
      <c r="O91" s="85">
        <v>15578</v>
      </c>
      <c r="P91" s="220">
        <v>15250</v>
      </c>
      <c r="Q91" s="84">
        <v>264</v>
      </c>
      <c r="R91" s="392">
        <f t="shared" si="9"/>
        <v>1.7311475409836064E-2</v>
      </c>
      <c r="S91" s="195">
        <v>45660</v>
      </c>
      <c r="T91" s="195">
        <v>46022</v>
      </c>
      <c r="U91" s="196">
        <f t="shared" si="8"/>
        <v>362</v>
      </c>
      <c r="V91" s="81">
        <v>15250</v>
      </c>
      <c r="W91" s="85" t="s">
        <v>376</v>
      </c>
      <c r="X91" s="84" t="s">
        <v>384</v>
      </c>
      <c r="Y91" s="81" t="s">
        <v>478</v>
      </c>
      <c r="Z91" s="81" t="s">
        <v>479</v>
      </c>
      <c r="AA91" s="86" t="s">
        <v>375</v>
      </c>
      <c r="AB91" s="142" t="s">
        <v>617</v>
      </c>
      <c r="AC91" s="143">
        <v>170000000</v>
      </c>
      <c r="AD91" s="84" t="s">
        <v>76</v>
      </c>
      <c r="AE91" s="84" t="s">
        <v>53</v>
      </c>
      <c r="AF91" s="84"/>
      <c r="AG91" s="84"/>
      <c r="AH91" s="618"/>
      <c r="AI91" s="621"/>
      <c r="AJ91" s="84"/>
      <c r="AK91" s="84"/>
      <c r="AL91" s="84"/>
      <c r="AM91" s="624"/>
      <c r="AN91" s="85" t="s">
        <v>289</v>
      </c>
      <c r="AO91" s="81" t="s">
        <v>790</v>
      </c>
      <c r="AP91" s="608"/>
      <c r="AQ91" s="608"/>
      <c r="AR91" s="627"/>
      <c r="AS91" s="608"/>
      <c r="AT91" s="608"/>
      <c r="AU91" s="608"/>
      <c r="AV91" s="608"/>
      <c r="AW91" s="4"/>
      <c r="AX91" s="4"/>
      <c r="AY91" s="4"/>
      <c r="AZ91" s="4"/>
      <c r="BA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row>
    <row r="92" spans="1:119" s="167" customFormat="1" ht="55.2">
      <c r="A92" s="81" t="s">
        <v>281</v>
      </c>
      <c r="B92" s="81" t="s">
        <v>222</v>
      </c>
      <c r="C92" s="82" t="s">
        <v>386</v>
      </c>
      <c r="D92" s="81" t="s">
        <v>240</v>
      </c>
      <c r="E92" s="81" t="s">
        <v>289</v>
      </c>
      <c r="F92" s="83">
        <v>2024130010135</v>
      </c>
      <c r="G92" s="81" t="s">
        <v>297</v>
      </c>
      <c r="H92" s="81" t="s">
        <v>351</v>
      </c>
      <c r="I92" s="81" t="s">
        <v>440</v>
      </c>
      <c r="J92" s="181">
        <v>10014</v>
      </c>
      <c r="K92" s="219">
        <v>1</v>
      </c>
      <c r="L92" s="85" t="s">
        <v>327</v>
      </c>
      <c r="M92" s="84"/>
      <c r="N92" s="85" t="s">
        <v>847</v>
      </c>
      <c r="O92" s="85">
        <v>15578</v>
      </c>
      <c r="P92" s="220">
        <v>15250</v>
      </c>
      <c r="Q92" s="84">
        <v>264</v>
      </c>
      <c r="R92" s="392">
        <f t="shared" si="9"/>
        <v>1.7311475409836064E-2</v>
      </c>
      <c r="S92" s="195">
        <v>45660</v>
      </c>
      <c r="T92" s="195">
        <v>46022</v>
      </c>
      <c r="U92" s="196">
        <f t="shared" si="8"/>
        <v>362</v>
      </c>
      <c r="V92" s="81">
        <v>15250</v>
      </c>
      <c r="W92" s="85" t="s">
        <v>376</v>
      </c>
      <c r="X92" s="84" t="s">
        <v>384</v>
      </c>
      <c r="Y92" s="81" t="s">
        <v>480</v>
      </c>
      <c r="Z92" s="81" t="s">
        <v>481</v>
      </c>
      <c r="AA92" s="86" t="s">
        <v>375</v>
      </c>
      <c r="AB92" s="142" t="s">
        <v>696</v>
      </c>
      <c r="AC92" s="143">
        <v>540000000</v>
      </c>
      <c r="AD92" s="85" t="s">
        <v>70</v>
      </c>
      <c r="AE92" s="84" t="s">
        <v>53</v>
      </c>
      <c r="AF92" s="84"/>
      <c r="AG92" s="84"/>
      <c r="AH92" s="618"/>
      <c r="AI92" s="621"/>
      <c r="AJ92" s="84"/>
      <c r="AK92" s="84"/>
      <c r="AL92" s="84"/>
      <c r="AM92" s="624"/>
      <c r="AN92" s="85" t="s">
        <v>289</v>
      </c>
      <c r="AO92" s="81" t="s">
        <v>790</v>
      </c>
      <c r="AP92" s="608"/>
      <c r="AQ92" s="608"/>
      <c r="AR92" s="627"/>
      <c r="AS92" s="608"/>
      <c r="AT92" s="608"/>
      <c r="AU92" s="608"/>
      <c r="AV92" s="608"/>
      <c r="AW92" s="4"/>
      <c r="AX92" s="4"/>
      <c r="AY92" s="4"/>
      <c r="AZ92" s="4"/>
      <c r="BA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row>
    <row r="93" spans="1:119" s="167" customFormat="1" ht="82.8">
      <c r="A93" s="81" t="s">
        <v>281</v>
      </c>
      <c r="B93" s="81" t="s">
        <v>222</v>
      </c>
      <c r="C93" s="82" t="s">
        <v>386</v>
      </c>
      <c r="D93" s="81" t="s">
        <v>240</v>
      </c>
      <c r="E93" s="81" t="s">
        <v>289</v>
      </c>
      <c r="F93" s="83">
        <v>2024130010135</v>
      </c>
      <c r="G93" s="81" t="s">
        <v>297</v>
      </c>
      <c r="H93" s="81" t="s">
        <v>351</v>
      </c>
      <c r="I93" s="81" t="s">
        <v>440</v>
      </c>
      <c r="J93" s="181">
        <v>10014</v>
      </c>
      <c r="K93" s="219">
        <v>1</v>
      </c>
      <c r="L93" s="85" t="s">
        <v>325</v>
      </c>
      <c r="M93" s="84"/>
      <c r="N93" s="85" t="s">
        <v>847</v>
      </c>
      <c r="O93" s="85">
        <v>15578</v>
      </c>
      <c r="P93" s="220">
        <v>15250</v>
      </c>
      <c r="Q93" s="84">
        <v>264</v>
      </c>
      <c r="R93" s="392">
        <f t="shared" si="9"/>
        <v>1.7311475409836064E-2</v>
      </c>
      <c r="S93" s="195">
        <v>45660</v>
      </c>
      <c r="T93" s="195">
        <v>46022</v>
      </c>
      <c r="U93" s="196">
        <f t="shared" si="8"/>
        <v>362</v>
      </c>
      <c r="V93" s="81">
        <v>15250</v>
      </c>
      <c r="W93" s="85" t="s">
        <v>376</v>
      </c>
      <c r="X93" s="84" t="s">
        <v>384</v>
      </c>
      <c r="Y93" s="81" t="s">
        <v>449</v>
      </c>
      <c r="Z93" s="81" t="s">
        <v>450</v>
      </c>
      <c r="AA93" s="86" t="s">
        <v>375</v>
      </c>
      <c r="AB93" s="142" t="s">
        <v>617</v>
      </c>
      <c r="AC93" s="143">
        <v>180000000</v>
      </c>
      <c r="AD93" s="84" t="s">
        <v>76</v>
      </c>
      <c r="AE93" s="84" t="s">
        <v>53</v>
      </c>
      <c r="AF93" s="84"/>
      <c r="AG93" s="84"/>
      <c r="AH93" s="618"/>
      <c r="AI93" s="621"/>
      <c r="AJ93" s="84"/>
      <c r="AK93" s="84"/>
      <c r="AL93" s="84"/>
      <c r="AM93" s="624"/>
      <c r="AN93" s="85" t="s">
        <v>289</v>
      </c>
      <c r="AO93" s="81" t="s">
        <v>790</v>
      </c>
      <c r="AP93" s="608"/>
      <c r="AQ93" s="608"/>
      <c r="AR93" s="627"/>
      <c r="AS93" s="608"/>
      <c r="AT93" s="608"/>
      <c r="AU93" s="608"/>
      <c r="AV93" s="608"/>
      <c r="AW93" s="4"/>
      <c r="AX93" s="4"/>
      <c r="AY93" s="4"/>
      <c r="AZ93" s="4"/>
      <c r="BA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row>
    <row r="94" spans="1:119" s="167" customFormat="1" ht="82.8">
      <c r="A94" s="81" t="s">
        <v>281</v>
      </c>
      <c r="B94" s="81" t="s">
        <v>222</v>
      </c>
      <c r="C94" s="82" t="s">
        <v>386</v>
      </c>
      <c r="D94" s="81" t="s">
        <v>240</v>
      </c>
      <c r="E94" s="81" t="s">
        <v>289</v>
      </c>
      <c r="F94" s="83">
        <v>2024130010135</v>
      </c>
      <c r="G94" s="81" t="s">
        <v>297</v>
      </c>
      <c r="H94" s="81" t="s">
        <v>351</v>
      </c>
      <c r="I94" s="81" t="s">
        <v>440</v>
      </c>
      <c r="J94" s="181">
        <v>10014</v>
      </c>
      <c r="K94" s="219">
        <v>1</v>
      </c>
      <c r="L94" s="85" t="s">
        <v>325</v>
      </c>
      <c r="M94" s="84"/>
      <c r="N94" s="85" t="s">
        <v>847</v>
      </c>
      <c r="O94" s="85">
        <v>15578</v>
      </c>
      <c r="P94" s="220">
        <v>15250</v>
      </c>
      <c r="Q94" s="84">
        <v>264</v>
      </c>
      <c r="R94" s="392">
        <f t="shared" si="9"/>
        <v>1.7311475409836064E-2</v>
      </c>
      <c r="S94" s="195">
        <v>45660</v>
      </c>
      <c r="T94" s="195">
        <v>46022</v>
      </c>
      <c r="U94" s="196">
        <f t="shared" si="8"/>
        <v>362</v>
      </c>
      <c r="V94" s="81">
        <v>15250</v>
      </c>
      <c r="W94" s="85" t="s">
        <v>376</v>
      </c>
      <c r="X94" s="84" t="s">
        <v>384</v>
      </c>
      <c r="Y94" s="81" t="s">
        <v>449</v>
      </c>
      <c r="Z94" s="81" t="s">
        <v>450</v>
      </c>
      <c r="AA94" s="86" t="s">
        <v>375</v>
      </c>
      <c r="AB94" s="142" t="s">
        <v>697</v>
      </c>
      <c r="AC94" s="143">
        <v>1400000000</v>
      </c>
      <c r="AD94" s="85" t="s">
        <v>70</v>
      </c>
      <c r="AE94" s="84" t="s">
        <v>53</v>
      </c>
      <c r="AF94" s="84"/>
      <c r="AG94" s="84"/>
      <c r="AH94" s="618"/>
      <c r="AI94" s="621"/>
      <c r="AJ94" s="84"/>
      <c r="AK94" s="84"/>
      <c r="AL94" s="84"/>
      <c r="AM94" s="624"/>
      <c r="AN94" s="85" t="s">
        <v>289</v>
      </c>
      <c r="AO94" s="81" t="s">
        <v>790</v>
      </c>
      <c r="AP94" s="608"/>
      <c r="AQ94" s="608"/>
      <c r="AR94" s="627"/>
      <c r="AS94" s="608"/>
      <c r="AT94" s="608"/>
      <c r="AU94" s="608"/>
      <c r="AV94" s="608"/>
      <c r="AW94" s="4"/>
      <c r="AX94" s="4"/>
      <c r="AY94" s="4"/>
      <c r="AZ94" s="4"/>
      <c r="BA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row>
    <row r="95" spans="1:119" s="167" customFormat="1" ht="82.8">
      <c r="A95" s="81" t="s">
        <v>281</v>
      </c>
      <c r="B95" s="81" t="s">
        <v>222</v>
      </c>
      <c r="C95" s="82" t="s">
        <v>386</v>
      </c>
      <c r="D95" s="81" t="s">
        <v>240</v>
      </c>
      <c r="E95" s="81" t="s">
        <v>289</v>
      </c>
      <c r="F95" s="83">
        <v>2024130010135</v>
      </c>
      <c r="G95" s="81" t="s">
        <v>297</v>
      </c>
      <c r="H95" s="81" t="s">
        <v>351</v>
      </c>
      <c r="I95" s="81" t="s">
        <v>440</v>
      </c>
      <c r="J95" s="181">
        <v>10014</v>
      </c>
      <c r="K95" s="219">
        <v>1</v>
      </c>
      <c r="L95" s="85" t="s">
        <v>352</v>
      </c>
      <c r="M95" s="84"/>
      <c r="N95" s="85" t="s">
        <v>848</v>
      </c>
      <c r="O95" s="85">
        <v>15578</v>
      </c>
      <c r="P95" s="220">
        <v>15250</v>
      </c>
      <c r="Q95" s="84">
        <v>264</v>
      </c>
      <c r="R95" s="392">
        <f t="shared" si="9"/>
        <v>1.7311475409836064E-2</v>
      </c>
      <c r="S95" s="195">
        <v>45660</v>
      </c>
      <c r="T95" s="195">
        <v>46022</v>
      </c>
      <c r="U95" s="196">
        <f t="shared" si="8"/>
        <v>362</v>
      </c>
      <c r="V95" s="81">
        <v>15250</v>
      </c>
      <c r="W95" s="85" t="s">
        <v>376</v>
      </c>
      <c r="X95" s="84" t="s">
        <v>384</v>
      </c>
      <c r="Y95" s="81" t="s">
        <v>449</v>
      </c>
      <c r="Z95" s="81" t="s">
        <v>450</v>
      </c>
      <c r="AA95" s="86" t="s">
        <v>375</v>
      </c>
      <c r="AB95" s="142" t="s">
        <v>617</v>
      </c>
      <c r="AC95" s="143">
        <v>17092532</v>
      </c>
      <c r="AD95" s="84" t="s">
        <v>76</v>
      </c>
      <c r="AE95" s="84" t="s">
        <v>53</v>
      </c>
      <c r="AF95" s="84"/>
      <c r="AG95" s="84"/>
      <c r="AH95" s="618"/>
      <c r="AI95" s="621"/>
      <c r="AJ95" s="84"/>
      <c r="AK95" s="84"/>
      <c r="AL95" s="84"/>
      <c r="AM95" s="624"/>
      <c r="AN95" s="85" t="s">
        <v>289</v>
      </c>
      <c r="AO95" s="81" t="s">
        <v>790</v>
      </c>
      <c r="AP95" s="608"/>
      <c r="AQ95" s="608"/>
      <c r="AR95" s="627"/>
      <c r="AS95" s="608"/>
      <c r="AT95" s="608"/>
      <c r="AU95" s="608"/>
      <c r="AV95" s="608"/>
      <c r="AW95" s="4"/>
      <c r="AX95" s="4"/>
      <c r="AY95" s="4"/>
      <c r="AZ95" s="4"/>
      <c r="BA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row>
    <row r="96" spans="1:119" s="167" customFormat="1" ht="82.8">
      <c r="A96" s="81" t="s">
        <v>281</v>
      </c>
      <c r="B96" s="81" t="s">
        <v>222</v>
      </c>
      <c r="C96" s="82" t="s">
        <v>386</v>
      </c>
      <c r="D96" s="81" t="s">
        <v>240</v>
      </c>
      <c r="E96" s="81" t="s">
        <v>289</v>
      </c>
      <c r="F96" s="83">
        <v>2024130010135</v>
      </c>
      <c r="G96" s="81" t="s">
        <v>297</v>
      </c>
      <c r="H96" s="81" t="s">
        <v>351</v>
      </c>
      <c r="I96" s="81" t="s">
        <v>440</v>
      </c>
      <c r="J96" s="181">
        <v>10014</v>
      </c>
      <c r="K96" s="219">
        <v>1</v>
      </c>
      <c r="L96" s="85" t="s">
        <v>352</v>
      </c>
      <c r="M96" s="84"/>
      <c r="N96" s="85" t="s">
        <v>848</v>
      </c>
      <c r="O96" s="85">
        <v>15578</v>
      </c>
      <c r="P96" s="220">
        <v>15250</v>
      </c>
      <c r="Q96" s="84">
        <v>264</v>
      </c>
      <c r="R96" s="392">
        <f t="shared" si="9"/>
        <v>1.7311475409836064E-2</v>
      </c>
      <c r="S96" s="195">
        <v>45660</v>
      </c>
      <c r="T96" s="195">
        <v>46022</v>
      </c>
      <c r="U96" s="196">
        <f t="shared" si="8"/>
        <v>362</v>
      </c>
      <c r="V96" s="81">
        <v>15250</v>
      </c>
      <c r="W96" s="85" t="s">
        <v>376</v>
      </c>
      <c r="X96" s="84" t="s">
        <v>384</v>
      </c>
      <c r="Y96" s="81" t="s">
        <v>449</v>
      </c>
      <c r="Z96" s="81" t="s">
        <v>450</v>
      </c>
      <c r="AA96" s="86" t="s">
        <v>375</v>
      </c>
      <c r="AB96" s="142" t="s">
        <v>691</v>
      </c>
      <c r="AC96" s="143">
        <v>400000000</v>
      </c>
      <c r="AD96" s="85" t="s">
        <v>70</v>
      </c>
      <c r="AE96" s="84" t="s">
        <v>53</v>
      </c>
      <c r="AF96" s="84"/>
      <c r="AG96" s="84"/>
      <c r="AH96" s="618"/>
      <c r="AI96" s="621"/>
      <c r="AJ96" s="84"/>
      <c r="AK96" s="84"/>
      <c r="AL96" s="84"/>
      <c r="AM96" s="624"/>
      <c r="AN96" s="85" t="s">
        <v>289</v>
      </c>
      <c r="AO96" s="81" t="s">
        <v>790</v>
      </c>
      <c r="AP96" s="608"/>
      <c r="AQ96" s="608"/>
      <c r="AR96" s="627"/>
      <c r="AS96" s="608"/>
      <c r="AT96" s="608"/>
      <c r="AU96" s="608"/>
      <c r="AV96" s="608"/>
      <c r="AW96" s="4"/>
      <c r="AX96" s="4"/>
      <c r="AY96" s="4"/>
      <c r="AZ96" s="4"/>
      <c r="BA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row>
    <row r="97" spans="1:119" s="167" customFormat="1" ht="82.8">
      <c r="A97" s="81" t="s">
        <v>281</v>
      </c>
      <c r="B97" s="81" t="s">
        <v>222</v>
      </c>
      <c r="C97" s="82" t="s">
        <v>386</v>
      </c>
      <c r="D97" s="81" t="s">
        <v>240</v>
      </c>
      <c r="E97" s="81" t="s">
        <v>289</v>
      </c>
      <c r="F97" s="83">
        <v>2024130010135</v>
      </c>
      <c r="G97" s="81" t="s">
        <v>297</v>
      </c>
      <c r="H97" s="81" t="s">
        <v>351</v>
      </c>
      <c r="I97" s="81" t="s">
        <v>440</v>
      </c>
      <c r="J97" s="181">
        <v>10014</v>
      </c>
      <c r="K97" s="219">
        <v>1</v>
      </c>
      <c r="L97" s="85" t="s">
        <v>320</v>
      </c>
      <c r="M97" s="84"/>
      <c r="N97" s="85" t="s">
        <v>687</v>
      </c>
      <c r="O97" s="85">
        <v>42</v>
      </c>
      <c r="P97" s="220">
        <v>50</v>
      </c>
      <c r="Q97" s="84">
        <v>0</v>
      </c>
      <c r="R97" s="392">
        <f t="shared" si="9"/>
        <v>0</v>
      </c>
      <c r="S97" s="195">
        <v>45660</v>
      </c>
      <c r="T97" s="195">
        <v>46022</v>
      </c>
      <c r="U97" s="196">
        <f t="shared" si="8"/>
        <v>362</v>
      </c>
      <c r="V97" s="81">
        <v>15250</v>
      </c>
      <c r="W97" s="85" t="s">
        <v>376</v>
      </c>
      <c r="X97" s="84" t="s">
        <v>384</v>
      </c>
      <c r="Y97" s="81" t="s">
        <v>449</v>
      </c>
      <c r="Z97" s="81" t="s">
        <v>450</v>
      </c>
      <c r="AA97" s="86" t="s">
        <v>375</v>
      </c>
      <c r="AB97" s="142" t="s">
        <v>690</v>
      </c>
      <c r="AC97" s="143">
        <v>100000000</v>
      </c>
      <c r="AD97" s="85" t="s">
        <v>64</v>
      </c>
      <c r="AE97" s="84" t="s">
        <v>53</v>
      </c>
      <c r="AF97" s="84"/>
      <c r="AG97" s="84"/>
      <c r="AH97" s="619"/>
      <c r="AI97" s="622"/>
      <c r="AJ97" s="84"/>
      <c r="AK97" s="84"/>
      <c r="AL97" s="84"/>
      <c r="AM97" s="625"/>
      <c r="AN97" s="85" t="s">
        <v>289</v>
      </c>
      <c r="AO97" s="81" t="s">
        <v>790</v>
      </c>
      <c r="AP97" s="609"/>
      <c r="AQ97" s="609"/>
      <c r="AR97" s="628"/>
      <c r="AS97" s="609"/>
      <c r="AT97" s="609"/>
      <c r="AU97" s="609"/>
      <c r="AV97" s="609"/>
      <c r="AW97" s="4"/>
      <c r="AX97" s="4"/>
      <c r="AY97" s="4"/>
      <c r="AZ97" s="4"/>
      <c r="BA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row>
    <row r="98" spans="1:119" s="167" customFormat="1" ht="72" customHeight="1">
      <c r="A98" s="81"/>
      <c r="B98" s="81"/>
      <c r="C98" s="82"/>
      <c r="D98" s="81"/>
      <c r="E98" s="543" t="s">
        <v>810</v>
      </c>
      <c r="F98" s="544"/>
      <c r="G98" s="544"/>
      <c r="H98" s="544"/>
      <c r="I98" s="544"/>
      <c r="J98" s="544"/>
      <c r="K98" s="544"/>
      <c r="L98" s="544"/>
      <c r="M98" s="544"/>
      <c r="N98" s="544"/>
      <c r="O98" s="544"/>
      <c r="P98" s="544"/>
      <c r="Q98" s="545"/>
      <c r="R98" s="52"/>
      <c r="S98" s="195"/>
      <c r="T98" s="195"/>
      <c r="U98" s="196"/>
      <c r="V98" s="81"/>
      <c r="W98" s="85"/>
      <c r="X98" s="84"/>
      <c r="Y98" s="81"/>
      <c r="Z98" s="81"/>
      <c r="AA98" s="86"/>
      <c r="AB98" s="142"/>
      <c r="AC98" s="143"/>
      <c r="AD98" s="85"/>
      <c r="AE98" s="84"/>
      <c r="AF98" s="84"/>
      <c r="AG98" s="84"/>
      <c r="AH98" s="307"/>
      <c r="AI98" s="308"/>
      <c r="AJ98" s="84"/>
      <c r="AK98" s="84"/>
      <c r="AL98" s="84"/>
      <c r="AM98" s="306"/>
      <c r="AN98" s="85"/>
      <c r="AO98" s="336" t="s">
        <v>805</v>
      </c>
      <c r="AP98" s="327">
        <f>SUM(AP86)</f>
        <v>4193305880.3099999</v>
      </c>
      <c r="AQ98" s="327">
        <f t="shared" ref="AQ98:AT98" si="11">SUM(AQ86)</f>
        <v>2301233000</v>
      </c>
      <c r="AR98" s="352">
        <f t="shared" si="11"/>
        <v>0.54879999999999995</v>
      </c>
      <c r="AS98" s="327">
        <f t="shared" si="11"/>
        <v>0</v>
      </c>
      <c r="AT98" s="327">
        <f t="shared" si="11"/>
        <v>0</v>
      </c>
      <c r="AU98" s="353">
        <v>0</v>
      </c>
      <c r="AV98" s="353">
        <v>0</v>
      </c>
      <c r="AW98" s="4"/>
      <c r="AX98" s="4"/>
      <c r="AY98" s="4"/>
      <c r="AZ98" s="4"/>
      <c r="BA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row>
    <row r="99" spans="1:119" s="168" customFormat="1" ht="220.8">
      <c r="A99" s="87" t="s">
        <v>283</v>
      </c>
      <c r="B99" s="87" t="s">
        <v>223</v>
      </c>
      <c r="C99" s="88" t="s">
        <v>387</v>
      </c>
      <c r="D99" s="87" t="s">
        <v>241</v>
      </c>
      <c r="E99" s="93" t="s">
        <v>290</v>
      </c>
      <c r="F99" s="89">
        <v>2024130010129</v>
      </c>
      <c r="G99" s="87" t="s">
        <v>298</v>
      </c>
      <c r="H99" s="87" t="s">
        <v>329</v>
      </c>
      <c r="I99" s="87" t="s">
        <v>441</v>
      </c>
      <c r="J99" s="192">
        <v>4292</v>
      </c>
      <c r="K99" s="219">
        <v>0.55000000000000004</v>
      </c>
      <c r="L99" s="90" t="s">
        <v>330</v>
      </c>
      <c r="M99" s="90"/>
      <c r="N99" s="90" t="s">
        <v>849</v>
      </c>
      <c r="O99" s="90">
        <v>57272</v>
      </c>
      <c r="P99" s="220">
        <v>47300</v>
      </c>
      <c r="Q99" s="91">
        <v>4292</v>
      </c>
      <c r="R99" s="393">
        <f t="shared" si="9"/>
        <v>9.0739957716701902E-2</v>
      </c>
      <c r="S99" s="195">
        <v>45660</v>
      </c>
      <c r="T99" s="195">
        <v>46022</v>
      </c>
      <c r="U99" s="196">
        <f t="shared" si="8"/>
        <v>362</v>
      </c>
      <c r="V99" s="192">
        <v>47300</v>
      </c>
      <c r="W99" s="90" t="s">
        <v>376</v>
      </c>
      <c r="X99" s="91" t="s">
        <v>392</v>
      </c>
      <c r="Y99" s="87" t="s">
        <v>451</v>
      </c>
      <c r="Z99" s="87" t="s">
        <v>452</v>
      </c>
      <c r="AA99" s="92" t="s">
        <v>375</v>
      </c>
      <c r="AB99" s="121" t="s">
        <v>620</v>
      </c>
      <c r="AC99" s="93">
        <v>49140000</v>
      </c>
      <c r="AD99" s="91" t="s">
        <v>76</v>
      </c>
      <c r="AE99" s="91" t="s">
        <v>53</v>
      </c>
      <c r="AF99" s="91"/>
      <c r="AG99" s="91"/>
      <c r="AH99" s="611">
        <v>2103471540</v>
      </c>
      <c r="AI99" s="613"/>
      <c r="AJ99" s="91"/>
      <c r="AK99" s="91"/>
      <c r="AL99" s="91"/>
      <c r="AM99" s="615" t="s">
        <v>674</v>
      </c>
      <c r="AN99" s="90" t="s">
        <v>290</v>
      </c>
      <c r="AO99" s="90" t="s">
        <v>778</v>
      </c>
      <c r="AP99" s="604">
        <v>2572740622.8499999</v>
      </c>
      <c r="AQ99" s="604">
        <v>489232000</v>
      </c>
      <c r="AR99" s="602">
        <v>0.19020000000000001</v>
      </c>
      <c r="AS99" s="604">
        <v>0</v>
      </c>
      <c r="AT99" s="604">
        <v>0</v>
      </c>
      <c r="AU99" s="606">
        <v>0</v>
      </c>
      <c r="AV99" s="606">
        <v>0</v>
      </c>
      <c r="AW99" s="4"/>
      <c r="AX99" s="4"/>
      <c r="AY99" s="4"/>
      <c r="AZ99" s="4"/>
      <c r="BA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row>
    <row r="100" spans="1:119" s="168" customFormat="1" ht="220.8">
      <c r="A100" s="87" t="s">
        <v>283</v>
      </c>
      <c r="B100" s="87" t="s">
        <v>223</v>
      </c>
      <c r="C100" s="88" t="s">
        <v>387</v>
      </c>
      <c r="D100" s="87" t="s">
        <v>241</v>
      </c>
      <c r="E100" s="93" t="s">
        <v>290</v>
      </c>
      <c r="F100" s="89">
        <v>2024130010129</v>
      </c>
      <c r="G100" s="87" t="s">
        <v>298</v>
      </c>
      <c r="H100" s="87" t="s">
        <v>329</v>
      </c>
      <c r="I100" s="87" t="s">
        <v>441</v>
      </c>
      <c r="J100" s="192">
        <v>4292</v>
      </c>
      <c r="K100" s="219">
        <v>0.55000000000000004</v>
      </c>
      <c r="L100" s="90" t="s">
        <v>330</v>
      </c>
      <c r="M100" s="90"/>
      <c r="N100" s="90" t="s">
        <v>849</v>
      </c>
      <c r="O100" s="90">
        <v>57272</v>
      </c>
      <c r="P100" s="220">
        <v>47300</v>
      </c>
      <c r="Q100" s="91">
        <v>4292</v>
      </c>
      <c r="R100" s="393">
        <f t="shared" si="9"/>
        <v>9.0739957716701902E-2</v>
      </c>
      <c r="S100" s="195">
        <v>45660</v>
      </c>
      <c r="T100" s="195">
        <v>46022</v>
      </c>
      <c r="U100" s="196">
        <f t="shared" si="8"/>
        <v>362</v>
      </c>
      <c r="V100" s="192">
        <v>47300</v>
      </c>
      <c r="W100" s="90" t="s">
        <v>376</v>
      </c>
      <c r="X100" s="91" t="s">
        <v>392</v>
      </c>
      <c r="Y100" s="87" t="s">
        <v>453</v>
      </c>
      <c r="Z100" s="87" t="s">
        <v>454</v>
      </c>
      <c r="AA100" s="92" t="s">
        <v>375</v>
      </c>
      <c r="AB100" s="121" t="s">
        <v>721</v>
      </c>
      <c r="AC100" s="93">
        <v>33509575</v>
      </c>
      <c r="AD100" s="90" t="s">
        <v>77</v>
      </c>
      <c r="AE100" s="91" t="s">
        <v>53</v>
      </c>
      <c r="AF100" s="91"/>
      <c r="AG100" s="91"/>
      <c r="AH100" s="612"/>
      <c r="AI100" s="614"/>
      <c r="AJ100" s="91"/>
      <c r="AK100" s="91"/>
      <c r="AL100" s="91"/>
      <c r="AM100" s="616"/>
      <c r="AN100" s="90" t="s">
        <v>290</v>
      </c>
      <c r="AO100" s="90" t="s">
        <v>778</v>
      </c>
      <c r="AP100" s="605"/>
      <c r="AQ100" s="605"/>
      <c r="AR100" s="603"/>
      <c r="AS100" s="605"/>
      <c r="AT100" s="605"/>
      <c r="AU100" s="605"/>
      <c r="AV100" s="605"/>
      <c r="AW100" s="4"/>
      <c r="AX100" s="4"/>
      <c r="AY100" s="4"/>
      <c r="AZ100" s="4"/>
      <c r="BA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row>
    <row r="101" spans="1:119" s="168" customFormat="1" ht="220.8">
      <c r="A101" s="87" t="s">
        <v>283</v>
      </c>
      <c r="B101" s="87" t="s">
        <v>223</v>
      </c>
      <c r="C101" s="88" t="s">
        <v>387</v>
      </c>
      <c r="D101" s="87" t="s">
        <v>241</v>
      </c>
      <c r="E101" s="93" t="s">
        <v>290</v>
      </c>
      <c r="F101" s="89">
        <v>2024130010129</v>
      </c>
      <c r="G101" s="87" t="s">
        <v>298</v>
      </c>
      <c r="H101" s="121" t="s">
        <v>329</v>
      </c>
      <c r="I101" s="87" t="s">
        <v>441</v>
      </c>
      <c r="J101" s="192">
        <v>4292</v>
      </c>
      <c r="K101" s="219">
        <v>0.55000000000000004</v>
      </c>
      <c r="L101" s="90" t="s">
        <v>331</v>
      </c>
      <c r="M101" s="90"/>
      <c r="N101" s="90" t="s">
        <v>687</v>
      </c>
      <c r="O101" s="90">
        <v>2</v>
      </c>
      <c r="P101" s="220">
        <v>10</v>
      </c>
      <c r="Q101" s="91">
        <v>2</v>
      </c>
      <c r="R101" s="393">
        <f t="shared" si="9"/>
        <v>0.2</v>
      </c>
      <c r="S101" s="195">
        <v>45660</v>
      </c>
      <c r="T101" s="195">
        <v>46022</v>
      </c>
      <c r="U101" s="196">
        <f t="shared" si="8"/>
        <v>362</v>
      </c>
      <c r="V101" s="192">
        <v>47300</v>
      </c>
      <c r="W101" s="90" t="s">
        <v>376</v>
      </c>
      <c r="X101" s="91" t="s">
        <v>392</v>
      </c>
      <c r="Y101" s="87" t="s">
        <v>471</v>
      </c>
      <c r="Z101" s="87" t="s">
        <v>460</v>
      </c>
      <c r="AA101" s="92" t="s">
        <v>375</v>
      </c>
      <c r="AB101" s="121" t="s">
        <v>620</v>
      </c>
      <c r="AC101" s="93">
        <v>51912000</v>
      </c>
      <c r="AD101" s="91" t="s">
        <v>76</v>
      </c>
      <c r="AE101" s="91" t="s">
        <v>53</v>
      </c>
      <c r="AF101" s="91"/>
      <c r="AG101" s="91"/>
      <c r="AH101" s="612"/>
      <c r="AI101" s="614"/>
      <c r="AJ101" s="91"/>
      <c r="AK101" s="91"/>
      <c r="AL101" s="91"/>
      <c r="AM101" s="616"/>
      <c r="AN101" s="90" t="s">
        <v>290</v>
      </c>
      <c r="AO101" s="90" t="s">
        <v>778</v>
      </c>
      <c r="AP101" s="605"/>
      <c r="AQ101" s="605"/>
      <c r="AR101" s="603"/>
      <c r="AS101" s="605"/>
      <c r="AT101" s="605"/>
      <c r="AU101" s="605"/>
      <c r="AV101" s="605"/>
      <c r="AW101" s="4"/>
      <c r="AX101" s="4"/>
      <c r="AY101" s="4"/>
      <c r="AZ101" s="4"/>
      <c r="BA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row>
    <row r="102" spans="1:119" s="168" customFormat="1" ht="220.8">
      <c r="A102" s="87" t="s">
        <v>283</v>
      </c>
      <c r="B102" s="87" t="s">
        <v>223</v>
      </c>
      <c r="C102" s="88" t="s">
        <v>387</v>
      </c>
      <c r="D102" s="87" t="s">
        <v>241</v>
      </c>
      <c r="E102" s="93" t="s">
        <v>290</v>
      </c>
      <c r="F102" s="89">
        <v>2024130010129</v>
      </c>
      <c r="G102" s="87" t="s">
        <v>298</v>
      </c>
      <c r="H102" s="87" t="s">
        <v>329</v>
      </c>
      <c r="I102" s="87" t="s">
        <v>441</v>
      </c>
      <c r="J102" s="192">
        <v>4292</v>
      </c>
      <c r="K102" s="219">
        <v>0.55000000000000004</v>
      </c>
      <c r="L102" s="90" t="s">
        <v>331</v>
      </c>
      <c r="M102" s="90"/>
      <c r="N102" s="90" t="s">
        <v>687</v>
      </c>
      <c r="O102" s="90">
        <v>2</v>
      </c>
      <c r="P102" s="220">
        <v>10</v>
      </c>
      <c r="Q102" s="91">
        <v>2</v>
      </c>
      <c r="R102" s="393">
        <f t="shared" si="9"/>
        <v>0.2</v>
      </c>
      <c r="S102" s="195">
        <v>45660</v>
      </c>
      <c r="T102" s="195">
        <v>46022</v>
      </c>
      <c r="U102" s="196">
        <f t="shared" si="8"/>
        <v>362</v>
      </c>
      <c r="V102" s="192">
        <v>47300</v>
      </c>
      <c r="W102" s="90" t="s">
        <v>376</v>
      </c>
      <c r="X102" s="91" t="s">
        <v>392</v>
      </c>
      <c r="Y102" s="87" t="s">
        <v>453</v>
      </c>
      <c r="Z102" s="87" t="s">
        <v>454</v>
      </c>
      <c r="AA102" s="92" t="s">
        <v>375</v>
      </c>
      <c r="AB102" s="121" t="s">
        <v>690</v>
      </c>
      <c r="AC102" s="93">
        <v>100000000</v>
      </c>
      <c r="AD102" s="90" t="s">
        <v>64</v>
      </c>
      <c r="AE102" s="91" t="s">
        <v>53</v>
      </c>
      <c r="AF102" s="91"/>
      <c r="AG102" s="91"/>
      <c r="AH102" s="612"/>
      <c r="AI102" s="614"/>
      <c r="AJ102" s="91"/>
      <c r="AK102" s="91"/>
      <c r="AL102" s="91"/>
      <c r="AM102" s="616"/>
      <c r="AN102" s="90" t="s">
        <v>290</v>
      </c>
      <c r="AO102" s="90" t="s">
        <v>778</v>
      </c>
      <c r="AP102" s="605"/>
      <c r="AQ102" s="605"/>
      <c r="AR102" s="603"/>
      <c r="AS102" s="605"/>
      <c r="AT102" s="605"/>
      <c r="AU102" s="605"/>
      <c r="AV102" s="605"/>
      <c r="AW102" s="4"/>
      <c r="AX102" s="4"/>
      <c r="AY102" s="4"/>
      <c r="AZ102" s="4"/>
      <c r="BA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row>
    <row r="103" spans="1:119" s="168" customFormat="1" ht="220.8">
      <c r="A103" s="87" t="s">
        <v>283</v>
      </c>
      <c r="B103" s="87" t="s">
        <v>223</v>
      </c>
      <c r="C103" s="88" t="s">
        <v>387</v>
      </c>
      <c r="D103" s="87" t="s">
        <v>241</v>
      </c>
      <c r="E103" s="93" t="s">
        <v>290</v>
      </c>
      <c r="F103" s="89">
        <v>2024130010129</v>
      </c>
      <c r="G103" s="87" t="s">
        <v>298</v>
      </c>
      <c r="H103" s="87" t="s">
        <v>311</v>
      </c>
      <c r="I103" s="87" t="s">
        <v>441</v>
      </c>
      <c r="J103" s="192">
        <v>4292</v>
      </c>
      <c r="K103" s="219">
        <v>0.55000000000000004</v>
      </c>
      <c r="L103" s="90" t="s">
        <v>336</v>
      </c>
      <c r="M103" s="90"/>
      <c r="N103" s="90" t="s">
        <v>850</v>
      </c>
      <c r="O103" s="90">
        <v>57272</v>
      </c>
      <c r="P103" s="220">
        <v>47300</v>
      </c>
      <c r="Q103" s="91">
        <v>4292</v>
      </c>
      <c r="R103" s="393">
        <f t="shared" si="9"/>
        <v>9.0739957716701902E-2</v>
      </c>
      <c r="S103" s="195">
        <v>45660</v>
      </c>
      <c r="T103" s="195">
        <v>46022</v>
      </c>
      <c r="U103" s="196">
        <f t="shared" si="8"/>
        <v>362</v>
      </c>
      <c r="V103" s="192">
        <v>47300</v>
      </c>
      <c r="W103" s="90" t="s">
        <v>376</v>
      </c>
      <c r="X103" s="91" t="s">
        <v>392</v>
      </c>
      <c r="Y103" s="87" t="s">
        <v>455</v>
      </c>
      <c r="Z103" s="87" t="s">
        <v>456</v>
      </c>
      <c r="AA103" s="92" t="s">
        <v>375</v>
      </c>
      <c r="AB103" s="121" t="s">
        <v>620</v>
      </c>
      <c r="AC103" s="93">
        <v>316512000</v>
      </c>
      <c r="AD103" s="91"/>
      <c r="AE103" s="121" t="s">
        <v>705</v>
      </c>
      <c r="AF103" s="91"/>
      <c r="AG103" s="91"/>
      <c r="AH103" s="612"/>
      <c r="AI103" s="614"/>
      <c r="AJ103" s="91"/>
      <c r="AK103" s="91"/>
      <c r="AL103" s="91"/>
      <c r="AM103" s="616"/>
      <c r="AN103" s="90" t="s">
        <v>290</v>
      </c>
      <c r="AO103" s="90" t="s">
        <v>778</v>
      </c>
      <c r="AP103" s="605"/>
      <c r="AQ103" s="605"/>
      <c r="AR103" s="603"/>
      <c r="AS103" s="605"/>
      <c r="AT103" s="605"/>
      <c r="AU103" s="605"/>
      <c r="AV103" s="605"/>
      <c r="AW103" s="4"/>
      <c r="AX103" s="4"/>
      <c r="AY103" s="4"/>
      <c r="AZ103" s="4"/>
      <c r="BA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row>
    <row r="104" spans="1:119" s="168" customFormat="1" ht="220.8">
      <c r="A104" s="87" t="s">
        <v>283</v>
      </c>
      <c r="B104" s="87" t="s">
        <v>223</v>
      </c>
      <c r="C104" s="88" t="s">
        <v>387</v>
      </c>
      <c r="D104" s="87" t="s">
        <v>241</v>
      </c>
      <c r="E104" s="93" t="s">
        <v>290</v>
      </c>
      <c r="F104" s="89">
        <v>2024130010129</v>
      </c>
      <c r="G104" s="87" t="s">
        <v>298</v>
      </c>
      <c r="H104" s="87" t="s">
        <v>311</v>
      </c>
      <c r="I104" s="87" t="s">
        <v>441</v>
      </c>
      <c r="J104" s="192">
        <v>4292</v>
      </c>
      <c r="K104" s="219">
        <v>0.55000000000000004</v>
      </c>
      <c r="L104" s="90" t="s">
        <v>336</v>
      </c>
      <c r="M104" s="90"/>
      <c r="N104" s="90" t="s">
        <v>851</v>
      </c>
      <c r="O104" s="90">
        <v>57272</v>
      </c>
      <c r="P104" s="220">
        <v>47300</v>
      </c>
      <c r="Q104" s="91">
        <v>4292</v>
      </c>
      <c r="R104" s="393">
        <f t="shared" si="9"/>
        <v>9.0739957716701902E-2</v>
      </c>
      <c r="S104" s="195">
        <v>45660</v>
      </c>
      <c r="T104" s="195">
        <v>46022</v>
      </c>
      <c r="U104" s="196">
        <f t="shared" si="8"/>
        <v>362</v>
      </c>
      <c r="V104" s="192">
        <v>47300</v>
      </c>
      <c r="W104" s="90" t="s">
        <v>376</v>
      </c>
      <c r="X104" s="91" t="s">
        <v>392</v>
      </c>
      <c r="Y104" s="87" t="s">
        <v>455</v>
      </c>
      <c r="Z104" s="87" t="s">
        <v>456</v>
      </c>
      <c r="AA104" s="92" t="s">
        <v>375</v>
      </c>
      <c r="AB104" s="121" t="s">
        <v>721</v>
      </c>
      <c r="AC104" s="93">
        <v>97000000</v>
      </c>
      <c r="AD104" s="91"/>
      <c r="AE104" s="121" t="s">
        <v>705</v>
      </c>
      <c r="AF104" s="91"/>
      <c r="AG104" s="91"/>
      <c r="AH104" s="612"/>
      <c r="AI104" s="614"/>
      <c r="AJ104" s="91"/>
      <c r="AK104" s="91"/>
      <c r="AL104" s="91"/>
      <c r="AM104" s="616"/>
      <c r="AN104" s="90" t="s">
        <v>290</v>
      </c>
      <c r="AO104" s="90" t="s">
        <v>778</v>
      </c>
      <c r="AP104" s="605"/>
      <c r="AQ104" s="605"/>
      <c r="AR104" s="603"/>
      <c r="AS104" s="605"/>
      <c r="AT104" s="605"/>
      <c r="AU104" s="605"/>
      <c r="AV104" s="605"/>
      <c r="AW104" s="4"/>
      <c r="AX104" s="4"/>
      <c r="AY104" s="4"/>
      <c r="AZ104" s="4"/>
      <c r="BA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s="168" customFormat="1" ht="220.8">
      <c r="A105" s="87" t="s">
        <v>283</v>
      </c>
      <c r="B105" s="87" t="s">
        <v>223</v>
      </c>
      <c r="C105" s="88" t="s">
        <v>387</v>
      </c>
      <c r="D105" s="87" t="s">
        <v>241</v>
      </c>
      <c r="E105" s="93" t="s">
        <v>290</v>
      </c>
      <c r="F105" s="89">
        <v>2024130010129</v>
      </c>
      <c r="G105" s="87" t="s">
        <v>298</v>
      </c>
      <c r="H105" s="87" t="s">
        <v>311</v>
      </c>
      <c r="I105" s="87" t="s">
        <v>441</v>
      </c>
      <c r="J105" s="192">
        <v>4292</v>
      </c>
      <c r="K105" s="219">
        <v>0.55000000000000004</v>
      </c>
      <c r="L105" s="90" t="s">
        <v>333</v>
      </c>
      <c r="M105" s="90"/>
      <c r="N105" s="90" t="s">
        <v>851</v>
      </c>
      <c r="O105" s="90">
        <v>57272</v>
      </c>
      <c r="P105" s="220">
        <v>47300</v>
      </c>
      <c r="Q105" s="91">
        <v>4292</v>
      </c>
      <c r="R105" s="393">
        <f t="shared" si="9"/>
        <v>9.0739957716701902E-2</v>
      </c>
      <c r="S105" s="195">
        <v>45660</v>
      </c>
      <c r="T105" s="195">
        <v>46022</v>
      </c>
      <c r="U105" s="196">
        <f t="shared" si="8"/>
        <v>362</v>
      </c>
      <c r="V105" s="192">
        <v>47300</v>
      </c>
      <c r="W105" s="90" t="s">
        <v>376</v>
      </c>
      <c r="X105" s="91" t="s">
        <v>392</v>
      </c>
      <c r="Y105" s="87" t="s">
        <v>455</v>
      </c>
      <c r="Z105" s="87" t="s">
        <v>456</v>
      </c>
      <c r="AA105" s="92" t="s">
        <v>375</v>
      </c>
      <c r="AB105" s="121" t="s">
        <v>620</v>
      </c>
      <c r="AC105" s="93">
        <v>50400000</v>
      </c>
      <c r="AD105" s="91"/>
      <c r="AE105" s="91" t="s">
        <v>53</v>
      </c>
      <c r="AF105" s="91"/>
      <c r="AG105" s="91"/>
      <c r="AH105" s="612"/>
      <c r="AI105" s="614"/>
      <c r="AJ105" s="91"/>
      <c r="AK105" s="91"/>
      <c r="AL105" s="91"/>
      <c r="AM105" s="616"/>
      <c r="AN105" s="90" t="s">
        <v>290</v>
      </c>
      <c r="AO105" s="90" t="s">
        <v>778</v>
      </c>
      <c r="AP105" s="605"/>
      <c r="AQ105" s="605"/>
      <c r="AR105" s="603"/>
      <c r="AS105" s="605"/>
      <c r="AT105" s="605"/>
      <c r="AU105" s="605"/>
      <c r="AV105" s="605"/>
      <c r="AW105" s="4"/>
      <c r="AX105" s="4"/>
      <c r="AY105" s="4"/>
      <c r="AZ105" s="4"/>
      <c r="BA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row>
    <row r="106" spans="1:119" s="168" customFormat="1" ht="220.8">
      <c r="A106" s="87" t="s">
        <v>283</v>
      </c>
      <c r="B106" s="87" t="s">
        <v>223</v>
      </c>
      <c r="C106" s="88" t="s">
        <v>387</v>
      </c>
      <c r="D106" s="87" t="s">
        <v>241</v>
      </c>
      <c r="E106" s="93" t="s">
        <v>290</v>
      </c>
      <c r="F106" s="89">
        <v>2024130010129</v>
      </c>
      <c r="G106" s="87" t="s">
        <v>298</v>
      </c>
      <c r="H106" s="87" t="s">
        <v>311</v>
      </c>
      <c r="I106" s="87" t="s">
        <v>441</v>
      </c>
      <c r="J106" s="192">
        <v>4292</v>
      </c>
      <c r="K106" s="219">
        <v>0.55000000000000004</v>
      </c>
      <c r="L106" s="90" t="s">
        <v>332</v>
      </c>
      <c r="M106" s="90"/>
      <c r="N106" s="90" t="s">
        <v>851</v>
      </c>
      <c r="O106" s="90">
        <v>57272</v>
      </c>
      <c r="P106" s="220">
        <v>47300</v>
      </c>
      <c r="Q106" s="91">
        <v>4292</v>
      </c>
      <c r="R106" s="393">
        <f t="shared" si="9"/>
        <v>9.0739957716701902E-2</v>
      </c>
      <c r="S106" s="195">
        <v>45660</v>
      </c>
      <c r="T106" s="195">
        <v>46022</v>
      </c>
      <c r="U106" s="196">
        <f t="shared" si="8"/>
        <v>362</v>
      </c>
      <c r="V106" s="192">
        <v>47300</v>
      </c>
      <c r="W106" s="90" t="s">
        <v>376</v>
      </c>
      <c r="X106" s="91" t="s">
        <v>392</v>
      </c>
      <c r="Y106" s="87" t="s">
        <v>455</v>
      </c>
      <c r="Z106" s="87" t="s">
        <v>456</v>
      </c>
      <c r="AA106" s="92" t="s">
        <v>375</v>
      </c>
      <c r="AB106" s="121" t="s">
        <v>620</v>
      </c>
      <c r="AC106" s="93">
        <v>90720000</v>
      </c>
      <c r="AD106" s="91"/>
      <c r="AE106" s="91" t="s">
        <v>53</v>
      </c>
      <c r="AF106" s="91"/>
      <c r="AG106" s="91"/>
      <c r="AH106" s="612"/>
      <c r="AI106" s="614"/>
      <c r="AJ106" s="91"/>
      <c r="AK106" s="91"/>
      <c r="AL106" s="91"/>
      <c r="AM106" s="616"/>
      <c r="AN106" s="90" t="s">
        <v>290</v>
      </c>
      <c r="AO106" s="90" t="s">
        <v>778</v>
      </c>
      <c r="AP106" s="605"/>
      <c r="AQ106" s="605"/>
      <c r="AR106" s="603"/>
      <c r="AS106" s="605"/>
      <c r="AT106" s="605"/>
      <c r="AU106" s="605"/>
      <c r="AV106" s="605"/>
      <c r="AW106" s="4"/>
      <c r="AX106" s="4"/>
      <c r="AY106" s="4"/>
      <c r="AZ106" s="4"/>
      <c r="BA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row>
    <row r="107" spans="1:119" s="168" customFormat="1" ht="220.8">
      <c r="A107" s="87" t="s">
        <v>283</v>
      </c>
      <c r="B107" s="87" t="s">
        <v>223</v>
      </c>
      <c r="C107" s="88" t="s">
        <v>387</v>
      </c>
      <c r="D107" s="87" t="s">
        <v>241</v>
      </c>
      <c r="E107" s="93" t="s">
        <v>290</v>
      </c>
      <c r="F107" s="89">
        <v>2024130010129</v>
      </c>
      <c r="G107" s="87" t="s">
        <v>298</v>
      </c>
      <c r="H107" s="87" t="s">
        <v>311</v>
      </c>
      <c r="I107" s="87" t="s">
        <v>441</v>
      </c>
      <c r="J107" s="192">
        <v>4292</v>
      </c>
      <c r="K107" s="219">
        <v>0.55000000000000004</v>
      </c>
      <c r="L107" s="90" t="s">
        <v>338</v>
      </c>
      <c r="M107" s="90"/>
      <c r="N107" s="90" t="s">
        <v>851</v>
      </c>
      <c r="O107" s="90">
        <v>57272</v>
      </c>
      <c r="P107" s="220">
        <v>47300</v>
      </c>
      <c r="Q107" s="91">
        <v>4292</v>
      </c>
      <c r="R107" s="393">
        <f t="shared" si="9"/>
        <v>9.0739957716701902E-2</v>
      </c>
      <c r="S107" s="195">
        <v>45660</v>
      </c>
      <c r="T107" s="195">
        <v>46022</v>
      </c>
      <c r="U107" s="196">
        <f t="shared" si="8"/>
        <v>362</v>
      </c>
      <c r="V107" s="192">
        <v>47300</v>
      </c>
      <c r="W107" s="90" t="s">
        <v>376</v>
      </c>
      <c r="X107" s="91" t="s">
        <v>392</v>
      </c>
      <c r="Y107" s="87" t="s">
        <v>457</v>
      </c>
      <c r="Z107" s="87" t="s">
        <v>458</v>
      </c>
      <c r="AA107" s="92" t="s">
        <v>375</v>
      </c>
      <c r="AB107" s="121" t="s">
        <v>620</v>
      </c>
      <c r="AC107" s="93">
        <v>293580000</v>
      </c>
      <c r="AD107" s="91"/>
      <c r="AE107" s="121" t="s">
        <v>705</v>
      </c>
      <c r="AF107" s="91"/>
      <c r="AG107" s="91"/>
      <c r="AH107" s="612"/>
      <c r="AI107" s="614"/>
      <c r="AJ107" s="91"/>
      <c r="AK107" s="91"/>
      <c r="AL107" s="91"/>
      <c r="AM107" s="616"/>
      <c r="AN107" s="90" t="s">
        <v>290</v>
      </c>
      <c r="AO107" s="90" t="s">
        <v>778</v>
      </c>
      <c r="AP107" s="605"/>
      <c r="AQ107" s="605"/>
      <c r="AR107" s="603"/>
      <c r="AS107" s="605"/>
      <c r="AT107" s="605"/>
      <c r="AU107" s="605"/>
      <c r="AV107" s="605"/>
      <c r="AW107" s="4"/>
      <c r="AX107" s="4"/>
      <c r="AY107" s="4"/>
      <c r="AZ107" s="4"/>
      <c r="BA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row>
    <row r="108" spans="1:119" s="168" customFormat="1" ht="220.8">
      <c r="A108" s="87" t="s">
        <v>283</v>
      </c>
      <c r="B108" s="87" t="s">
        <v>223</v>
      </c>
      <c r="C108" s="88" t="s">
        <v>387</v>
      </c>
      <c r="D108" s="87" t="s">
        <v>241</v>
      </c>
      <c r="E108" s="93" t="s">
        <v>290</v>
      </c>
      <c r="F108" s="89">
        <v>2024130010129</v>
      </c>
      <c r="G108" s="87" t="s">
        <v>298</v>
      </c>
      <c r="H108" s="87" t="s">
        <v>311</v>
      </c>
      <c r="I108" s="87" t="s">
        <v>441</v>
      </c>
      <c r="J108" s="192">
        <v>4292</v>
      </c>
      <c r="K108" s="219">
        <v>0.55000000000000004</v>
      </c>
      <c r="L108" s="90" t="s">
        <v>337</v>
      </c>
      <c r="M108" s="90"/>
      <c r="N108" s="90" t="s">
        <v>851</v>
      </c>
      <c r="O108" s="90">
        <v>57272</v>
      </c>
      <c r="P108" s="220">
        <v>47300</v>
      </c>
      <c r="Q108" s="91">
        <v>4292</v>
      </c>
      <c r="R108" s="393">
        <f t="shared" si="9"/>
        <v>9.0739957716701902E-2</v>
      </c>
      <c r="S108" s="195">
        <v>45660</v>
      </c>
      <c r="T108" s="195">
        <v>46022</v>
      </c>
      <c r="U108" s="196">
        <f t="shared" si="8"/>
        <v>362</v>
      </c>
      <c r="V108" s="192">
        <v>47300</v>
      </c>
      <c r="W108" s="90" t="s">
        <v>376</v>
      </c>
      <c r="X108" s="91" t="s">
        <v>392</v>
      </c>
      <c r="Y108" s="87" t="s">
        <v>457</v>
      </c>
      <c r="Z108" s="87" t="s">
        <v>458</v>
      </c>
      <c r="AA108" s="92" t="s">
        <v>375</v>
      </c>
      <c r="AB108" s="121" t="s">
        <v>620</v>
      </c>
      <c r="AC108" s="93">
        <v>50400000</v>
      </c>
      <c r="AD108" s="91"/>
      <c r="AE108" s="91" t="s">
        <v>53</v>
      </c>
      <c r="AF108" s="91"/>
      <c r="AG108" s="91"/>
      <c r="AH108" s="612"/>
      <c r="AI108" s="614"/>
      <c r="AJ108" s="91"/>
      <c r="AK108" s="91"/>
      <c r="AL108" s="91"/>
      <c r="AM108" s="616"/>
      <c r="AN108" s="90" t="s">
        <v>290</v>
      </c>
      <c r="AO108" s="90" t="s">
        <v>778</v>
      </c>
      <c r="AP108" s="605"/>
      <c r="AQ108" s="605"/>
      <c r="AR108" s="603"/>
      <c r="AS108" s="605"/>
      <c r="AT108" s="605"/>
      <c r="AU108" s="605"/>
      <c r="AV108" s="605"/>
      <c r="AW108" s="4"/>
      <c r="AX108" s="4"/>
      <c r="AY108" s="4"/>
      <c r="AZ108" s="4"/>
      <c r="BA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row>
    <row r="109" spans="1:119" s="168" customFormat="1" ht="220.8">
      <c r="A109" s="87" t="s">
        <v>283</v>
      </c>
      <c r="B109" s="87" t="s">
        <v>223</v>
      </c>
      <c r="C109" s="88" t="s">
        <v>387</v>
      </c>
      <c r="D109" s="87" t="s">
        <v>241</v>
      </c>
      <c r="E109" s="93" t="s">
        <v>290</v>
      </c>
      <c r="F109" s="89">
        <v>2024130010129</v>
      </c>
      <c r="G109" s="87" t="s">
        <v>298</v>
      </c>
      <c r="H109" s="87" t="s">
        <v>311</v>
      </c>
      <c r="I109" s="87" t="s">
        <v>441</v>
      </c>
      <c r="J109" s="192">
        <v>4292</v>
      </c>
      <c r="K109" s="219">
        <v>0.55000000000000004</v>
      </c>
      <c r="L109" s="90" t="s">
        <v>337</v>
      </c>
      <c r="M109" s="90"/>
      <c r="N109" s="90" t="s">
        <v>851</v>
      </c>
      <c r="O109" s="90">
        <v>57272</v>
      </c>
      <c r="P109" s="220">
        <v>47300</v>
      </c>
      <c r="Q109" s="91">
        <v>4292</v>
      </c>
      <c r="R109" s="393">
        <f t="shared" si="9"/>
        <v>9.0739957716701902E-2</v>
      </c>
      <c r="S109" s="195">
        <v>45660</v>
      </c>
      <c r="T109" s="195">
        <v>46022</v>
      </c>
      <c r="U109" s="196">
        <f t="shared" si="8"/>
        <v>362</v>
      </c>
      <c r="V109" s="192">
        <v>47300</v>
      </c>
      <c r="W109" s="90" t="s">
        <v>376</v>
      </c>
      <c r="X109" s="91" t="s">
        <v>392</v>
      </c>
      <c r="Y109" s="87" t="s">
        <v>457</v>
      </c>
      <c r="Z109" s="87" t="s">
        <v>458</v>
      </c>
      <c r="AA109" s="92" t="s">
        <v>375</v>
      </c>
      <c r="AB109" s="121" t="s">
        <v>721</v>
      </c>
      <c r="AC109" s="93">
        <v>97000000</v>
      </c>
      <c r="AD109" s="91"/>
      <c r="AE109" s="91" t="s">
        <v>53</v>
      </c>
      <c r="AF109" s="91"/>
      <c r="AG109" s="91"/>
      <c r="AH109" s="612"/>
      <c r="AI109" s="614"/>
      <c r="AJ109" s="91"/>
      <c r="AK109" s="91"/>
      <c r="AL109" s="91"/>
      <c r="AM109" s="616"/>
      <c r="AN109" s="90" t="s">
        <v>290</v>
      </c>
      <c r="AO109" s="90" t="s">
        <v>778</v>
      </c>
      <c r="AP109" s="605"/>
      <c r="AQ109" s="605"/>
      <c r="AR109" s="603"/>
      <c r="AS109" s="605"/>
      <c r="AT109" s="605"/>
      <c r="AU109" s="605"/>
      <c r="AV109" s="605"/>
      <c r="AW109" s="4"/>
      <c r="AX109" s="4"/>
      <c r="AY109" s="4"/>
      <c r="AZ109" s="4"/>
      <c r="BA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168" customFormat="1" ht="409.6">
      <c r="A110" s="87" t="s">
        <v>283</v>
      </c>
      <c r="B110" s="87" t="s">
        <v>223</v>
      </c>
      <c r="C110" s="88" t="s">
        <v>387</v>
      </c>
      <c r="D110" s="87" t="s">
        <v>241</v>
      </c>
      <c r="E110" s="93" t="s">
        <v>290</v>
      </c>
      <c r="F110" s="89">
        <v>2024130010129</v>
      </c>
      <c r="G110" s="87" t="s">
        <v>298</v>
      </c>
      <c r="H110" s="87" t="s">
        <v>311</v>
      </c>
      <c r="I110" s="87" t="s">
        <v>441</v>
      </c>
      <c r="J110" s="192">
        <v>4292</v>
      </c>
      <c r="K110" s="219">
        <v>0.55000000000000004</v>
      </c>
      <c r="L110" s="90" t="s">
        <v>334</v>
      </c>
      <c r="M110" s="90" t="s">
        <v>656</v>
      </c>
      <c r="N110" s="90" t="s">
        <v>851</v>
      </c>
      <c r="O110" s="90">
        <v>57272</v>
      </c>
      <c r="P110" s="220">
        <v>47300</v>
      </c>
      <c r="Q110" s="91">
        <v>4292</v>
      </c>
      <c r="R110" s="393">
        <f t="shared" si="9"/>
        <v>9.0739957716701902E-2</v>
      </c>
      <c r="S110" s="195">
        <v>45660</v>
      </c>
      <c r="T110" s="195">
        <v>46022</v>
      </c>
      <c r="U110" s="196">
        <f t="shared" si="8"/>
        <v>362</v>
      </c>
      <c r="V110" s="192">
        <v>47300</v>
      </c>
      <c r="W110" s="90" t="s">
        <v>376</v>
      </c>
      <c r="X110" s="91" t="s">
        <v>392</v>
      </c>
      <c r="Y110" s="87" t="s">
        <v>457</v>
      </c>
      <c r="Z110" s="87" t="s">
        <v>458</v>
      </c>
      <c r="AA110" s="92" t="s">
        <v>375</v>
      </c>
      <c r="AB110" s="121" t="s">
        <v>620</v>
      </c>
      <c r="AC110" s="93">
        <v>236880000</v>
      </c>
      <c r="AD110" s="91"/>
      <c r="AE110" s="91" t="s">
        <v>53</v>
      </c>
      <c r="AF110" s="91"/>
      <c r="AG110" s="91"/>
      <c r="AH110" s="612"/>
      <c r="AI110" s="614"/>
      <c r="AJ110" s="91"/>
      <c r="AK110" s="91"/>
      <c r="AL110" s="91"/>
      <c r="AM110" s="616"/>
      <c r="AN110" s="90" t="s">
        <v>290</v>
      </c>
      <c r="AO110" s="90" t="s">
        <v>778</v>
      </c>
      <c r="AP110" s="605"/>
      <c r="AQ110" s="605"/>
      <c r="AR110" s="603"/>
      <c r="AS110" s="605"/>
      <c r="AT110" s="605"/>
      <c r="AU110" s="605"/>
      <c r="AV110" s="605"/>
      <c r="AW110" s="4"/>
      <c r="AX110" s="4"/>
      <c r="AY110" s="4"/>
      <c r="AZ110" s="4"/>
      <c r="BA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row>
    <row r="111" spans="1:119" s="168" customFormat="1" ht="220.8">
      <c r="A111" s="87" t="s">
        <v>283</v>
      </c>
      <c r="B111" s="87" t="s">
        <v>223</v>
      </c>
      <c r="C111" s="88" t="s">
        <v>387</v>
      </c>
      <c r="D111" s="87" t="s">
        <v>241</v>
      </c>
      <c r="E111" s="93" t="s">
        <v>290</v>
      </c>
      <c r="F111" s="89">
        <v>2024130010129</v>
      </c>
      <c r="G111" s="87" t="s">
        <v>298</v>
      </c>
      <c r="H111" s="87" t="s">
        <v>311</v>
      </c>
      <c r="I111" s="87" t="s">
        <v>441</v>
      </c>
      <c r="J111" s="192">
        <v>4292</v>
      </c>
      <c r="K111" s="219">
        <v>0.55000000000000004</v>
      </c>
      <c r="L111" s="90" t="s">
        <v>335</v>
      </c>
      <c r="M111" s="90"/>
      <c r="N111" s="90" t="s">
        <v>852</v>
      </c>
      <c r="O111" s="90">
        <v>57272</v>
      </c>
      <c r="P111" s="220">
        <v>47300</v>
      </c>
      <c r="Q111" s="91">
        <v>4292</v>
      </c>
      <c r="R111" s="393">
        <f t="shared" si="9"/>
        <v>9.0739957716701902E-2</v>
      </c>
      <c r="S111" s="195">
        <v>45660</v>
      </c>
      <c r="T111" s="195">
        <v>46022</v>
      </c>
      <c r="U111" s="196">
        <f t="shared" si="8"/>
        <v>362</v>
      </c>
      <c r="V111" s="192">
        <v>47300</v>
      </c>
      <c r="W111" s="90" t="s">
        <v>376</v>
      </c>
      <c r="X111" s="91" t="s">
        <v>392</v>
      </c>
      <c r="Y111" s="87" t="s">
        <v>459</v>
      </c>
      <c r="Z111" s="87" t="s">
        <v>460</v>
      </c>
      <c r="AA111" s="92" t="s">
        <v>375</v>
      </c>
      <c r="AB111" s="121" t="s">
        <v>620</v>
      </c>
      <c r="AC111" s="93">
        <v>216720000</v>
      </c>
      <c r="AD111" s="91"/>
      <c r="AE111" s="121" t="s">
        <v>705</v>
      </c>
      <c r="AF111" s="91"/>
      <c r="AG111" s="91"/>
      <c r="AH111" s="612"/>
      <c r="AI111" s="614"/>
      <c r="AJ111" s="91"/>
      <c r="AK111" s="91"/>
      <c r="AL111" s="91"/>
      <c r="AM111" s="616"/>
      <c r="AN111" s="90" t="s">
        <v>290</v>
      </c>
      <c r="AO111" s="90" t="s">
        <v>778</v>
      </c>
      <c r="AP111" s="605"/>
      <c r="AQ111" s="605"/>
      <c r="AR111" s="603"/>
      <c r="AS111" s="605"/>
      <c r="AT111" s="605"/>
      <c r="AU111" s="605"/>
      <c r="AV111" s="605"/>
      <c r="AW111" s="4"/>
      <c r="AX111" s="4"/>
      <c r="AY111" s="4"/>
      <c r="AZ111" s="4"/>
      <c r="BA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row>
    <row r="112" spans="1:119" s="168" customFormat="1" ht="220.8">
      <c r="A112" s="87" t="s">
        <v>283</v>
      </c>
      <c r="B112" s="87" t="s">
        <v>223</v>
      </c>
      <c r="C112" s="88" t="s">
        <v>387</v>
      </c>
      <c r="D112" s="87" t="s">
        <v>241</v>
      </c>
      <c r="E112" s="93" t="s">
        <v>290</v>
      </c>
      <c r="F112" s="89">
        <v>2024130010129</v>
      </c>
      <c r="G112" s="87" t="s">
        <v>298</v>
      </c>
      <c r="H112" s="87" t="s">
        <v>311</v>
      </c>
      <c r="I112" s="87" t="s">
        <v>441</v>
      </c>
      <c r="J112" s="192">
        <v>4292</v>
      </c>
      <c r="K112" s="219">
        <v>0.5</v>
      </c>
      <c r="L112" s="90" t="s">
        <v>335</v>
      </c>
      <c r="M112" s="90"/>
      <c r="N112" s="90" t="s">
        <v>852</v>
      </c>
      <c r="O112" s="90">
        <v>57272</v>
      </c>
      <c r="P112" s="220">
        <v>47300</v>
      </c>
      <c r="Q112" s="91">
        <v>4292</v>
      </c>
      <c r="R112" s="393">
        <f t="shared" si="9"/>
        <v>9.0739957716701902E-2</v>
      </c>
      <c r="S112" s="195">
        <v>45660</v>
      </c>
      <c r="T112" s="195">
        <v>46022</v>
      </c>
      <c r="U112" s="196">
        <f t="shared" si="8"/>
        <v>362</v>
      </c>
      <c r="V112" s="192">
        <v>47300</v>
      </c>
      <c r="W112" s="90" t="s">
        <v>376</v>
      </c>
      <c r="X112" s="91" t="s">
        <v>392</v>
      </c>
      <c r="Y112" s="92" t="s">
        <v>461</v>
      </c>
      <c r="Z112" s="87" t="s">
        <v>460</v>
      </c>
      <c r="AA112" s="92" t="s">
        <v>375</v>
      </c>
      <c r="AB112" s="121" t="s">
        <v>722</v>
      </c>
      <c r="AC112" s="93">
        <v>233697961</v>
      </c>
      <c r="AD112" s="91"/>
      <c r="AE112" s="121" t="s">
        <v>705</v>
      </c>
      <c r="AF112" s="91"/>
      <c r="AG112" s="91"/>
      <c r="AH112" s="612"/>
      <c r="AI112" s="614"/>
      <c r="AJ112" s="91"/>
      <c r="AK112" s="91"/>
      <c r="AL112" s="91"/>
      <c r="AM112" s="616"/>
      <c r="AN112" s="90" t="s">
        <v>290</v>
      </c>
      <c r="AO112" s="90" t="s">
        <v>778</v>
      </c>
      <c r="AP112" s="605"/>
      <c r="AQ112" s="605"/>
      <c r="AR112" s="603"/>
      <c r="AS112" s="605"/>
      <c r="AT112" s="605"/>
      <c r="AU112" s="605"/>
      <c r="AV112" s="605"/>
      <c r="AW112" s="4"/>
      <c r="AX112" s="4"/>
      <c r="AY112" s="4"/>
      <c r="AZ112" s="4"/>
      <c r="BA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row>
    <row r="113" spans="1:119" s="168" customFormat="1" ht="220.8">
      <c r="A113" s="87" t="s">
        <v>283</v>
      </c>
      <c r="B113" s="87" t="s">
        <v>223</v>
      </c>
      <c r="C113" s="88" t="s">
        <v>387</v>
      </c>
      <c r="D113" s="87" t="s">
        <v>241</v>
      </c>
      <c r="E113" s="93" t="s">
        <v>290</v>
      </c>
      <c r="F113" s="89">
        <v>2024130010129</v>
      </c>
      <c r="G113" s="87" t="s">
        <v>298</v>
      </c>
      <c r="H113" s="87" t="s">
        <v>311</v>
      </c>
      <c r="I113" s="87" t="s">
        <v>441</v>
      </c>
      <c r="J113" s="192">
        <v>4292</v>
      </c>
      <c r="K113" s="219">
        <v>0.55000000000000004</v>
      </c>
      <c r="L113" s="90" t="s">
        <v>335</v>
      </c>
      <c r="M113" s="90"/>
      <c r="N113" s="90" t="s">
        <v>852</v>
      </c>
      <c r="O113" s="90">
        <v>57272</v>
      </c>
      <c r="P113" s="220">
        <v>47300</v>
      </c>
      <c r="Q113" s="91">
        <v>4292</v>
      </c>
      <c r="R113" s="393">
        <f t="shared" si="9"/>
        <v>9.0739957716701902E-2</v>
      </c>
      <c r="S113" s="195">
        <v>45660</v>
      </c>
      <c r="T113" s="195">
        <v>46022</v>
      </c>
      <c r="U113" s="196">
        <f t="shared" si="8"/>
        <v>362</v>
      </c>
      <c r="V113" s="192">
        <v>47300</v>
      </c>
      <c r="W113" s="90" t="s">
        <v>376</v>
      </c>
      <c r="X113" s="91" t="s">
        <v>392</v>
      </c>
      <c r="Y113" s="92" t="s">
        <v>461</v>
      </c>
      <c r="Z113" s="87" t="s">
        <v>460</v>
      </c>
      <c r="AA113" s="92" t="s">
        <v>375</v>
      </c>
      <c r="AB113" s="121" t="s">
        <v>723</v>
      </c>
      <c r="AC113" s="93">
        <v>84000004</v>
      </c>
      <c r="AD113" s="91"/>
      <c r="AE113" s="121" t="s">
        <v>705</v>
      </c>
      <c r="AF113" s="91"/>
      <c r="AG113" s="91"/>
      <c r="AH113" s="612"/>
      <c r="AI113" s="614"/>
      <c r="AJ113" s="91"/>
      <c r="AK113" s="91"/>
      <c r="AL113" s="91"/>
      <c r="AM113" s="616"/>
      <c r="AN113" s="90" t="s">
        <v>290</v>
      </c>
      <c r="AO113" s="90" t="s">
        <v>778</v>
      </c>
      <c r="AP113" s="605"/>
      <c r="AQ113" s="605"/>
      <c r="AR113" s="603"/>
      <c r="AS113" s="605"/>
      <c r="AT113" s="605"/>
      <c r="AU113" s="605"/>
      <c r="AV113" s="605"/>
      <c r="AW113" s="4"/>
      <c r="AX113" s="4"/>
      <c r="AY113" s="4"/>
      <c r="AZ113" s="4"/>
      <c r="BA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row>
    <row r="114" spans="1:119" s="168" customFormat="1" ht="220.8">
      <c r="A114" s="87" t="s">
        <v>283</v>
      </c>
      <c r="B114" s="87" t="s">
        <v>223</v>
      </c>
      <c r="C114" s="88" t="s">
        <v>387</v>
      </c>
      <c r="D114" s="87" t="s">
        <v>241</v>
      </c>
      <c r="E114" s="93" t="s">
        <v>290</v>
      </c>
      <c r="F114" s="89">
        <v>2024130010129</v>
      </c>
      <c r="G114" s="87" t="s">
        <v>298</v>
      </c>
      <c r="H114" s="87" t="s">
        <v>311</v>
      </c>
      <c r="I114" s="87" t="s">
        <v>441</v>
      </c>
      <c r="J114" s="192">
        <v>4292</v>
      </c>
      <c r="K114" s="219">
        <v>0.55000000000000004</v>
      </c>
      <c r="L114" s="90" t="s">
        <v>335</v>
      </c>
      <c r="M114" s="90"/>
      <c r="N114" s="90" t="s">
        <v>853</v>
      </c>
      <c r="O114" s="90">
        <v>57272</v>
      </c>
      <c r="P114" s="220">
        <v>47300</v>
      </c>
      <c r="Q114" s="91">
        <v>4292</v>
      </c>
      <c r="R114" s="393">
        <f t="shared" si="9"/>
        <v>9.0739957716701902E-2</v>
      </c>
      <c r="S114" s="195">
        <v>45660</v>
      </c>
      <c r="T114" s="195">
        <v>46022</v>
      </c>
      <c r="U114" s="196">
        <f t="shared" si="8"/>
        <v>362</v>
      </c>
      <c r="V114" s="192">
        <v>47300</v>
      </c>
      <c r="W114" s="90" t="s">
        <v>376</v>
      </c>
      <c r="X114" s="91" t="s">
        <v>392</v>
      </c>
      <c r="Y114" s="87" t="s">
        <v>463</v>
      </c>
      <c r="Z114" s="87" t="s">
        <v>462</v>
      </c>
      <c r="AA114" s="92" t="s">
        <v>375</v>
      </c>
      <c r="AB114" s="121" t="s">
        <v>721</v>
      </c>
      <c r="AC114" s="93">
        <v>102000000</v>
      </c>
      <c r="AD114" s="91"/>
      <c r="AE114" s="121" t="s">
        <v>705</v>
      </c>
      <c r="AF114" s="91"/>
      <c r="AG114" s="91"/>
      <c r="AH114" s="612"/>
      <c r="AI114" s="614"/>
      <c r="AJ114" s="91"/>
      <c r="AK114" s="91"/>
      <c r="AL114" s="91"/>
      <c r="AM114" s="616"/>
      <c r="AN114" s="90" t="s">
        <v>290</v>
      </c>
      <c r="AO114" s="90" t="s">
        <v>778</v>
      </c>
      <c r="AP114" s="605"/>
      <c r="AQ114" s="605"/>
      <c r="AR114" s="603"/>
      <c r="AS114" s="605"/>
      <c r="AT114" s="605"/>
      <c r="AU114" s="605"/>
      <c r="AV114" s="605"/>
      <c r="AW114" s="4"/>
      <c r="AX114" s="4"/>
      <c r="AY114" s="4"/>
      <c r="AZ114" s="4"/>
      <c r="BA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row>
    <row r="115" spans="1:119" s="168" customFormat="1" ht="53.25" customHeight="1">
      <c r="A115" s="87"/>
      <c r="B115" s="87"/>
      <c r="C115" s="88"/>
      <c r="D115" s="87"/>
      <c r="E115" s="543" t="s">
        <v>811</v>
      </c>
      <c r="F115" s="544"/>
      <c r="G115" s="544"/>
      <c r="H115" s="544"/>
      <c r="I115" s="544"/>
      <c r="J115" s="544"/>
      <c r="K115" s="544"/>
      <c r="L115" s="544"/>
      <c r="M115" s="544"/>
      <c r="N115" s="544"/>
      <c r="O115" s="544"/>
      <c r="P115" s="544"/>
      <c r="Q115" s="545"/>
      <c r="R115" s="52"/>
      <c r="S115" s="195"/>
      <c r="T115" s="195"/>
      <c r="U115" s="196"/>
      <c r="V115" s="192"/>
      <c r="W115" s="90"/>
      <c r="X115" s="91"/>
      <c r="Y115" s="87"/>
      <c r="Z115" s="87"/>
      <c r="AA115" s="92"/>
      <c r="AB115" s="121"/>
      <c r="AC115" s="93"/>
      <c r="AD115" s="91"/>
      <c r="AE115" s="121"/>
      <c r="AF115" s="91"/>
      <c r="AG115" s="91"/>
      <c r="AH115" s="309"/>
      <c r="AI115" s="310"/>
      <c r="AJ115" s="91"/>
      <c r="AK115" s="91"/>
      <c r="AL115" s="91"/>
      <c r="AM115" s="311"/>
      <c r="AN115" s="90"/>
      <c r="AO115" s="336" t="s">
        <v>805</v>
      </c>
      <c r="AP115" s="325">
        <f>SUM(AP99)</f>
        <v>2572740622.8499999</v>
      </c>
      <c r="AQ115" s="325">
        <f t="shared" ref="AQ115:AT115" si="12">SUM(AQ99)</f>
        <v>489232000</v>
      </c>
      <c r="AR115" s="354">
        <f t="shared" si="12"/>
        <v>0.19020000000000001</v>
      </c>
      <c r="AS115" s="325">
        <f t="shared" si="12"/>
        <v>0</v>
      </c>
      <c r="AT115" s="325">
        <f t="shared" si="12"/>
        <v>0</v>
      </c>
      <c r="AU115" s="355">
        <v>0</v>
      </c>
      <c r="AV115" s="355">
        <v>0</v>
      </c>
      <c r="AW115" s="4"/>
      <c r="AX115" s="4"/>
      <c r="AY115" s="4"/>
      <c r="AZ115" s="4"/>
      <c r="BA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row>
    <row r="116" spans="1:119" s="169" customFormat="1" ht="151.80000000000001">
      <c r="A116" s="94" t="s">
        <v>283</v>
      </c>
      <c r="B116" s="94" t="s">
        <v>223</v>
      </c>
      <c r="C116" s="95" t="s">
        <v>387</v>
      </c>
      <c r="D116" s="94" t="s">
        <v>242</v>
      </c>
      <c r="E116" s="94" t="s">
        <v>291</v>
      </c>
      <c r="F116" s="193">
        <v>2024130010139</v>
      </c>
      <c r="G116" s="94" t="s">
        <v>299</v>
      </c>
      <c r="H116" s="94" t="s">
        <v>312</v>
      </c>
      <c r="I116" s="94" t="s">
        <v>271</v>
      </c>
      <c r="J116" s="182">
        <v>15796</v>
      </c>
      <c r="K116" s="219">
        <v>0.45</v>
      </c>
      <c r="L116" s="96" t="s">
        <v>343</v>
      </c>
      <c r="M116" s="97"/>
      <c r="N116" s="96" t="s">
        <v>854</v>
      </c>
      <c r="O116" s="96">
        <v>33718</v>
      </c>
      <c r="P116" s="220">
        <v>30744</v>
      </c>
      <c r="Q116" s="97">
        <v>10000</v>
      </c>
      <c r="R116" s="394">
        <f t="shared" si="9"/>
        <v>0.32526671870934165</v>
      </c>
      <c r="S116" s="195">
        <v>45660</v>
      </c>
      <c r="T116" s="195">
        <v>46022</v>
      </c>
      <c r="U116" s="196">
        <f t="shared" si="8"/>
        <v>362</v>
      </c>
      <c r="V116" s="94">
        <v>30744</v>
      </c>
      <c r="W116" s="96" t="s">
        <v>376</v>
      </c>
      <c r="X116" s="97" t="s">
        <v>392</v>
      </c>
      <c r="Y116" s="194" t="s">
        <v>464</v>
      </c>
      <c r="Z116" s="96" t="s">
        <v>465</v>
      </c>
      <c r="AA116" s="98" t="s">
        <v>375</v>
      </c>
      <c r="AB116" s="144" t="s">
        <v>620</v>
      </c>
      <c r="AC116" s="145">
        <v>336672000</v>
      </c>
      <c r="AD116" s="96" t="s">
        <v>76</v>
      </c>
      <c r="AE116" s="97" t="s">
        <v>53</v>
      </c>
      <c r="AF116" s="97"/>
      <c r="AG116" s="97"/>
      <c r="AH116" s="648">
        <v>3456124347</v>
      </c>
      <c r="AI116" s="651"/>
      <c r="AJ116" s="97"/>
      <c r="AK116" s="97"/>
      <c r="AL116" s="97"/>
      <c r="AM116" s="654" t="s">
        <v>675</v>
      </c>
      <c r="AN116" s="96" t="s">
        <v>291</v>
      </c>
      <c r="AO116" s="96" t="s">
        <v>779</v>
      </c>
      <c r="AP116" s="638">
        <v>3656986372.5799999</v>
      </c>
      <c r="AQ116" s="638">
        <v>1390029739.48</v>
      </c>
      <c r="AR116" s="657">
        <v>0.38009999999999999</v>
      </c>
      <c r="AS116" s="638">
        <v>0</v>
      </c>
      <c r="AT116" s="638">
        <v>0</v>
      </c>
      <c r="AU116" s="641">
        <v>0</v>
      </c>
      <c r="AV116" s="641">
        <v>0</v>
      </c>
      <c r="AW116" s="4"/>
      <c r="AX116" s="4"/>
      <c r="AY116" s="4"/>
      <c r="AZ116" s="4"/>
      <c r="BA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row>
    <row r="117" spans="1:119" s="169" customFormat="1" ht="151.80000000000001">
      <c r="A117" s="94" t="s">
        <v>283</v>
      </c>
      <c r="B117" s="94" t="s">
        <v>223</v>
      </c>
      <c r="C117" s="95" t="s">
        <v>387</v>
      </c>
      <c r="D117" s="94" t="s">
        <v>242</v>
      </c>
      <c r="E117" s="94" t="s">
        <v>291</v>
      </c>
      <c r="F117" s="193">
        <v>2024130010139</v>
      </c>
      <c r="G117" s="94" t="s">
        <v>299</v>
      </c>
      <c r="H117" s="94" t="s">
        <v>312</v>
      </c>
      <c r="I117" s="94" t="s">
        <v>271</v>
      </c>
      <c r="J117" s="182">
        <v>15796</v>
      </c>
      <c r="K117" s="219">
        <v>0.45</v>
      </c>
      <c r="L117" s="96" t="s">
        <v>345</v>
      </c>
      <c r="M117" s="97"/>
      <c r="N117" s="96" t="s">
        <v>855</v>
      </c>
      <c r="O117" s="96">
        <v>33718</v>
      </c>
      <c r="P117" s="220">
        <v>30744</v>
      </c>
      <c r="Q117" s="97">
        <v>10000</v>
      </c>
      <c r="R117" s="394">
        <f t="shared" si="9"/>
        <v>0.32526671870934165</v>
      </c>
      <c r="S117" s="195">
        <v>45660</v>
      </c>
      <c r="T117" s="195">
        <v>46022</v>
      </c>
      <c r="U117" s="196">
        <f t="shared" si="8"/>
        <v>362</v>
      </c>
      <c r="V117" s="94">
        <v>30744</v>
      </c>
      <c r="W117" s="96" t="s">
        <v>376</v>
      </c>
      <c r="X117" s="97" t="s">
        <v>392</v>
      </c>
      <c r="Y117" s="96" t="s">
        <v>466</v>
      </c>
      <c r="Z117" s="96" t="s">
        <v>467</v>
      </c>
      <c r="AA117" s="98" t="s">
        <v>375</v>
      </c>
      <c r="AB117" s="144" t="s">
        <v>724</v>
      </c>
      <c r="AC117" s="145">
        <v>134061978</v>
      </c>
      <c r="AD117" s="96" t="s">
        <v>54</v>
      </c>
      <c r="AE117" s="97" t="s">
        <v>53</v>
      </c>
      <c r="AF117" s="97"/>
      <c r="AG117" s="97"/>
      <c r="AH117" s="649"/>
      <c r="AI117" s="652"/>
      <c r="AJ117" s="97"/>
      <c r="AK117" s="97"/>
      <c r="AL117" s="97"/>
      <c r="AM117" s="655"/>
      <c r="AN117" s="96" t="s">
        <v>291</v>
      </c>
      <c r="AO117" s="96" t="s">
        <v>779</v>
      </c>
      <c r="AP117" s="639"/>
      <c r="AQ117" s="639"/>
      <c r="AR117" s="658"/>
      <c r="AS117" s="639"/>
      <c r="AT117" s="639"/>
      <c r="AU117" s="639"/>
      <c r="AV117" s="639"/>
      <c r="AW117" s="4"/>
      <c r="AX117" s="4"/>
      <c r="AY117" s="4"/>
      <c r="AZ117" s="4"/>
      <c r="BA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row>
    <row r="118" spans="1:119" s="169" customFormat="1" ht="151.80000000000001">
      <c r="A118" s="94" t="s">
        <v>283</v>
      </c>
      <c r="B118" s="94" t="s">
        <v>223</v>
      </c>
      <c r="C118" s="95" t="s">
        <v>387</v>
      </c>
      <c r="D118" s="94" t="s">
        <v>242</v>
      </c>
      <c r="E118" s="94" t="s">
        <v>291</v>
      </c>
      <c r="F118" s="193">
        <v>2024130010139</v>
      </c>
      <c r="G118" s="94" t="s">
        <v>299</v>
      </c>
      <c r="H118" s="94" t="s">
        <v>312</v>
      </c>
      <c r="I118" s="94" t="s">
        <v>271</v>
      </c>
      <c r="J118" s="182">
        <v>15796</v>
      </c>
      <c r="K118" s="219">
        <v>0.45</v>
      </c>
      <c r="L118" s="96" t="s">
        <v>345</v>
      </c>
      <c r="M118" s="97"/>
      <c r="N118" s="96" t="s">
        <v>855</v>
      </c>
      <c r="O118" s="96">
        <v>33718</v>
      </c>
      <c r="P118" s="220">
        <v>30744</v>
      </c>
      <c r="Q118" s="97">
        <v>10000</v>
      </c>
      <c r="R118" s="394">
        <f t="shared" si="9"/>
        <v>0.32526671870934165</v>
      </c>
      <c r="S118" s="195">
        <v>45660</v>
      </c>
      <c r="T118" s="195">
        <v>46022</v>
      </c>
      <c r="U118" s="196">
        <f t="shared" si="8"/>
        <v>362</v>
      </c>
      <c r="V118" s="94">
        <v>30744</v>
      </c>
      <c r="W118" s="96" t="s">
        <v>376</v>
      </c>
      <c r="X118" s="97" t="s">
        <v>392</v>
      </c>
      <c r="Y118" s="96" t="s">
        <v>447</v>
      </c>
      <c r="Z118" s="96" t="s">
        <v>468</v>
      </c>
      <c r="AA118" s="98" t="s">
        <v>375</v>
      </c>
      <c r="AB118" s="144" t="s">
        <v>728</v>
      </c>
      <c r="AC118" s="145">
        <v>83999999.995999992</v>
      </c>
      <c r="AD118" s="96" t="s">
        <v>64</v>
      </c>
      <c r="AE118" s="97" t="s">
        <v>53</v>
      </c>
      <c r="AF118" s="97"/>
      <c r="AG118" s="97"/>
      <c r="AH118" s="649"/>
      <c r="AI118" s="652"/>
      <c r="AJ118" s="97"/>
      <c r="AK118" s="97"/>
      <c r="AL118" s="97"/>
      <c r="AM118" s="655"/>
      <c r="AN118" s="96" t="s">
        <v>291</v>
      </c>
      <c r="AO118" s="96" t="s">
        <v>779</v>
      </c>
      <c r="AP118" s="639"/>
      <c r="AQ118" s="639"/>
      <c r="AR118" s="658"/>
      <c r="AS118" s="639"/>
      <c r="AT118" s="639"/>
      <c r="AU118" s="639"/>
      <c r="AV118" s="639"/>
      <c r="AW118" s="4"/>
      <c r="AX118" s="4"/>
      <c r="AY118" s="4"/>
      <c r="AZ118" s="4"/>
      <c r="BA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row>
    <row r="119" spans="1:119" s="169" customFormat="1" ht="151.80000000000001">
      <c r="A119" s="94" t="s">
        <v>283</v>
      </c>
      <c r="B119" s="94" t="s">
        <v>223</v>
      </c>
      <c r="C119" s="95" t="s">
        <v>387</v>
      </c>
      <c r="D119" s="94" t="s">
        <v>242</v>
      </c>
      <c r="E119" s="94" t="s">
        <v>291</v>
      </c>
      <c r="F119" s="193">
        <v>2024130010139</v>
      </c>
      <c r="G119" s="94" t="s">
        <v>299</v>
      </c>
      <c r="H119" s="94" t="s">
        <v>312</v>
      </c>
      <c r="I119" s="94" t="s">
        <v>271</v>
      </c>
      <c r="J119" s="182">
        <v>15796</v>
      </c>
      <c r="K119" s="219">
        <v>0.45</v>
      </c>
      <c r="L119" s="96" t="s">
        <v>345</v>
      </c>
      <c r="M119" s="97"/>
      <c r="N119" s="96" t="s">
        <v>855</v>
      </c>
      <c r="O119" s="96">
        <v>33718</v>
      </c>
      <c r="P119" s="220">
        <v>30744</v>
      </c>
      <c r="Q119" s="97">
        <v>10000</v>
      </c>
      <c r="R119" s="394">
        <f t="shared" si="9"/>
        <v>0.32526671870934165</v>
      </c>
      <c r="S119" s="195">
        <v>45660</v>
      </c>
      <c r="T119" s="195">
        <v>46022</v>
      </c>
      <c r="U119" s="196">
        <f t="shared" si="8"/>
        <v>362</v>
      </c>
      <c r="V119" s="94">
        <v>30744</v>
      </c>
      <c r="W119" s="96" t="s">
        <v>376</v>
      </c>
      <c r="X119" s="97" t="s">
        <v>392</v>
      </c>
      <c r="Y119" s="96" t="s">
        <v>447</v>
      </c>
      <c r="Z119" s="96" t="s">
        <v>468</v>
      </c>
      <c r="AA119" s="98" t="s">
        <v>375</v>
      </c>
      <c r="AB119" s="144" t="s">
        <v>727</v>
      </c>
      <c r="AC119" s="145">
        <v>100000000</v>
      </c>
      <c r="AD119" s="96" t="s">
        <v>77</v>
      </c>
      <c r="AE119" s="97" t="s">
        <v>53</v>
      </c>
      <c r="AF119" s="97"/>
      <c r="AG119" s="97"/>
      <c r="AH119" s="649"/>
      <c r="AI119" s="652"/>
      <c r="AJ119" s="97"/>
      <c r="AK119" s="97"/>
      <c r="AL119" s="97"/>
      <c r="AM119" s="655"/>
      <c r="AN119" s="96" t="s">
        <v>291</v>
      </c>
      <c r="AO119" s="96" t="s">
        <v>779</v>
      </c>
      <c r="AP119" s="639"/>
      <c r="AQ119" s="639"/>
      <c r="AR119" s="658"/>
      <c r="AS119" s="639"/>
      <c r="AT119" s="639"/>
      <c r="AU119" s="639"/>
      <c r="AV119" s="639"/>
      <c r="AW119" s="4"/>
      <c r="AX119" s="4"/>
      <c r="AY119" s="4"/>
      <c r="AZ119" s="4"/>
      <c r="BA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row>
    <row r="120" spans="1:119" s="169" customFormat="1" ht="151.80000000000001">
      <c r="A120" s="94" t="s">
        <v>283</v>
      </c>
      <c r="B120" s="94" t="s">
        <v>223</v>
      </c>
      <c r="C120" s="95" t="s">
        <v>387</v>
      </c>
      <c r="D120" s="94" t="s">
        <v>242</v>
      </c>
      <c r="E120" s="94" t="s">
        <v>291</v>
      </c>
      <c r="F120" s="193">
        <v>2024130010139</v>
      </c>
      <c r="G120" s="94" t="s">
        <v>299</v>
      </c>
      <c r="H120" s="94" t="s">
        <v>312</v>
      </c>
      <c r="I120" s="94" t="s">
        <v>271</v>
      </c>
      <c r="J120" s="182">
        <v>15796</v>
      </c>
      <c r="K120" s="219">
        <v>0.45</v>
      </c>
      <c r="L120" s="96" t="s">
        <v>344</v>
      </c>
      <c r="M120" s="97"/>
      <c r="N120" s="96" t="s">
        <v>856</v>
      </c>
      <c r="O120" s="96">
        <v>33718</v>
      </c>
      <c r="P120" s="220">
        <v>30744</v>
      </c>
      <c r="Q120" s="97">
        <v>10000</v>
      </c>
      <c r="R120" s="394">
        <f t="shared" si="9"/>
        <v>0.32526671870934165</v>
      </c>
      <c r="S120" s="195">
        <v>45660</v>
      </c>
      <c r="T120" s="195">
        <v>46022</v>
      </c>
      <c r="U120" s="196">
        <f t="shared" si="8"/>
        <v>362</v>
      </c>
      <c r="V120" s="94">
        <v>30744</v>
      </c>
      <c r="W120" s="96" t="s">
        <v>376</v>
      </c>
      <c r="X120" s="97" t="s">
        <v>392</v>
      </c>
      <c r="Y120" s="96" t="s">
        <v>447</v>
      </c>
      <c r="Z120" s="96" t="s">
        <v>468</v>
      </c>
      <c r="AA120" s="98" t="s">
        <v>375</v>
      </c>
      <c r="AB120" s="144" t="s">
        <v>620</v>
      </c>
      <c r="AC120" s="145">
        <v>1532412000</v>
      </c>
      <c r="AD120" s="96" t="s">
        <v>76</v>
      </c>
      <c r="AE120" s="144" t="s">
        <v>703</v>
      </c>
      <c r="AF120" s="97"/>
      <c r="AG120" s="97"/>
      <c r="AH120" s="649"/>
      <c r="AI120" s="652"/>
      <c r="AJ120" s="97"/>
      <c r="AK120" s="97"/>
      <c r="AL120" s="97"/>
      <c r="AM120" s="655"/>
      <c r="AN120" s="96" t="s">
        <v>291</v>
      </c>
      <c r="AO120" s="96" t="s">
        <v>779</v>
      </c>
      <c r="AP120" s="639"/>
      <c r="AQ120" s="639"/>
      <c r="AR120" s="658"/>
      <c r="AS120" s="639"/>
      <c r="AT120" s="639"/>
      <c r="AU120" s="639"/>
      <c r="AV120" s="639"/>
      <c r="AW120" s="4"/>
      <c r="AX120" s="4"/>
      <c r="AY120" s="4"/>
      <c r="AZ120" s="4"/>
      <c r="BA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row>
    <row r="121" spans="1:119" s="169" customFormat="1" ht="151.80000000000001">
      <c r="A121" s="94" t="s">
        <v>283</v>
      </c>
      <c r="B121" s="94" t="s">
        <v>223</v>
      </c>
      <c r="C121" s="95" t="s">
        <v>387</v>
      </c>
      <c r="D121" s="94" t="s">
        <v>242</v>
      </c>
      <c r="E121" s="94" t="s">
        <v>291</v>
      </c>
      <c r="F121" s="193">
        <v>2024130010139</v>
      </c>
      <c r="G121" s="94" t="s">
        <v>299</v>
      </c>
      <c r="H121" s="94" t="s">
        <v>312</v>
      </c>
      <c r="I121" s="94" t="s">
        <v>271</v>
      </c>
      <c r="J121" s="182">
        <v>15796</v>
      </c>
      <c r="K121" s="219">
        <v>0.45</v>
      </c>
      <c r="L121" s="96" t="s">
        <v>344</v>
      </c>
      <c r="M121" s="97"/>
      <c r="N121" s="96" t="s">
        <v>856</v>
      </c>
      <c r="O121" s="96">
        <v>33718</v>
      </c>
      <c r="P121" s="220">
        <v>30744</v>
      </c>
      <c r="Q121" s="97">
        <v>10000</v>
      </c>
      <c r="R121" s="394">
        <f t="shared" si="9"/>
        <v>0.32526671870934165</v>
      </c>
      <c r="S121" s="195">
        <v>45660</v>
      </c>
      <c r="T121" s="195">
        <v>46022</v>
      </c>
      <c r="U121" s="196">
        <f t="shared" si="8"/>
        <v>362</v>
      </c>
      <c r="V121" s="94">
        <v>30744</v>
      </c>
      <c r="W121" s="96" t="s">
        <v>376</v>
      </c>
      <c r="X121" s="97" t="s">
        <v>392</v>
      </c>
      <c r="Y121" s="96" t="s">
        <v>469</v>
      </c>
      <c r="Z121" s="96" t="s">
        <v>470</v>
      </c>
      <c r="AA121" s="98" t="s">
        <v>375</v>
      </c>
      <c r="AB121" s="144" t="s">
        <v>727</v>
      </c>
      <c r="AC121" s="145">
        <v>100000000</v>
      </c>
      <c r="AD121" s="96" t="s">
        <v>77</v>
      </c>
      <c r="AE121" s="97" t="s">
        <v>53</v>
      </c>
      <c r="AF121" s="97"/>
      <c r="AG121" s="97"/>
      <c r="AH121" s="649"/>
      <c r="AI121" s="652"/>
      <c r="AJ121" s="97"/>
      <c r="AK121" s="97"/>
      <c r="AL121" s="97"/>
      <c r="AM121" s="655"/>
      <c r="AN121" s="96" t="s">
        <v>291</v>
      </c>
      <c r="AO121" s="96" t="s">
        <v>779</v>
      </c>
      <c r="AP121" s="639"/>
      <c r="AQ121" s="639"/>
      <c r="AR121" s="658"/>
      <c r="AS121" s="639"/>
      <c r="AT121" s="639"/>
      <c r="AU121" s="639"/>
      <c r="AV121" s="639"/>
      <c r="AW121" s="4"/>
      <c r="AX121" s="4"/>
      <c r="AY121" s="4"/>
      <c r="AZ121" s="4"/>
      <c r="BA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row>
    <row r="122" spans="1:119" s="169" customFormat="1" ht="151.80000000000001">
      <c r="A122" s="94" t="s">
        <v>283</v>
      </c>
      <c r="B122" s="94" t="s">
        <v>223</v>
      </c>
      <c r="C122" s="95" t="s">
        <v>387</v>
      </c>
      <c r="D122" s="94" t="s">
        <v>242</v>
      </c>
      <c r="E122" s="94" t="s">
        <v>291</v>
      </c>
      <c r="F122" s="193">
        <v>2024130010139</v>
      </c>
      <c r="G122" s="94" t="s">
        <v>299</v>
      </c>
      <c r="H122" s="94" t="s">
        <v>312</v>
      </c>
      <c r="I122" s="94" t="s">
        <v>271</v>
      </c>
      <c r="J122" s="182">
        <v>15796</v>
      </c>
      <c r="K122" s="219">
        <v>0.45</v>
      </c>
      <c r="L122" s="96" t="s">
        <v>341</v>
      </c>
      <c r="M122" s="97"/>
      <c r="N122" s="96" t="s">
        <v>856</v>
      </c>
      <c r="O122" s="96">
        <v>33718</v>
      </c>
      <c r="P122" s="220">
        <v>30744</v>
      </c>
      <c r="Q122" s="97">
        <v>10000</v>
      </c>
      <c r="R122" s="394">
        <f t="shared" si="9"/>
        <v>0.32526671870934165</v>
      </c>
      <c r="S122" s="195">
        <v>45660</v>
      </c>
      <c r="T122" s="195">
        <v>46022</v>
      </c>
      <c r="U122" s="196">
        <f t="shared" si="8"/>
        <v>362</v>
      </c>
      <c r="V122" s="94">
        <v>30744</v>
      </c>
      <c r="W122" s="96" t="s">
        <v>376</v>
      </c>
      <c r="X122" s="97" t="s">
        <v>392</v>
      </c>
      <c r="Y122" s="96" t="s">
        <v>469</v>
      </c>
      <c r="Z122" s="96" t="s">
        <v>470</v>
      </c>
      <c r="AA122" s="98" t="s">
        <v>375</v>
      </c>
      <c r="AB122" s="144" t="s">
        <v>620</v>
      </c>
      <c r="AC122" s="145">
        <v>475398000</v>
      </c>
      <c r="AD122" s="96" t="s">
        <v>76</v>
      </c>
      <c r="AE122" s="97" t="s">
        <v>53</v>
      </c>
      <c r="AF122" s="97"/>
      <c r="AG122" s="97"/>
      <c r="AH122" s="649"/>
      <c r="AI122" s="652"/>
      <c r="AJ122" s="97"/>
      <c r="AK122" s="97"/>
      <c r="AL122" s="97"/>
      <c r="AM122" s="655"/>
      <c r="AN122" s="96" t="s">
        <v>291</v>
      </c>
      <c r="AO122" s="96" t="s">
        <v>779</v>
      </c>
      <c r="AP122" s="639"/>
      <c r="AQ122" s="639"/>
      <c r="AR122" s="658"/>
      <c r="AS122" s="639"/>
      <c r="AT122" s="639"/>
      <c r="AU122" s="639"/>
      <c r="AV122" s="639"/>
      <c r="AW122" s="4"/>
      <c r="AX122" s="4"/>
      <c r="AY122" s="4"/>
      <c r="AZ122" s="4"/>
      <c r="BA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row>
    <row r="123" spans="1:119" s="169" customFormat="1" ht="151.80000000000001">
      <c r="A123" s="94" t="s">
        <v>283</v>
      </c>
      <c r="B123" s="94" t="s">
        <v>223</v>
      </c>
      <c r="C123" s="95" t="s">
        <v>387</v>
      </c>
      <c r="D123" s="94" t="s">
        <v>242</v>
      </c>
      <c r="E123" s="94" t="s">
        <v>291</v>
      </c>
      <c r="F123" s="193">
        <v>2024130010139</v>
      </c>
      <c r="G123" s="94" t="s">
        <v>299</v>
      </c>
      <c r="H123" s="94" t="s">
        <v>312</v>
      </c>
      <c r="I123" s="94" t="s">
        <v>271</v>
      </c>
      <c r="J123" s="182">
        <v>15796</v>
      </c>
      <c r="K123" s="219">
        <v>0.45</v>
      </c>
      <c r="L123" s="96" t="s">
        <v>342</v>
      </c>
      <c r="M123" s="97"/>
      <c r="N123" s="96" t="s">
        <v>856</v>
      </c>
      <c r="O123" s="96">
        <v>33718</v>
      </c>
      <c r="P123" s="220">
        <v>30744</v>
      </c>
      <c r="Q123" s="97">
        <v>10000</v>
      </c>
      <c r="R123" s="394">
        <f t="shared" si="9"/>
        <v>0.32526671870934165</v>
      </c>
      <c r="S123" s="195">
        <v>45660</v>
      </c>
      <c r="T123" s="195">
        <v>46022</v>
      </c>
      <c r="U123" s="196">
        <f t="shared" si="8"/>
        <v>362</v>
      </c>
      <c r="V123" s="94">
        <v>30744</v>
      </c>
      <c r="W123" s="96" t="s">
        <v>376</v>
      </c>
      <c r="X123" s="97" t="s">
        <v>392</v>
      </c>
      <c r="Y123" s="96" t="s">
        <v>469</v>
      </c>
      <c r="Z123" s="96" t="s">
        <v>470</v>
      </c>
      <c r="AA123" s="98" t="s">
        <v>375</v>
      </c>
      <c r="AB123" s="144" t="s">
        <v>620</v>
      </c>
      <c r="AC123" s="145">
        <v>104328000</v>
      </c>
      <c r="AD123" s="96" t="s">
        <v>76</v>
      </c>
      <c r="AE123" s="97" t="s">
        <v>53</v>
      </c>
      <c r="AF123" s="97"/>
      <c r="AG123" s="97"/>
      <c r="AH123" s="649"/>
      <c r="AI123" s="652"/>
      <c r="AJ123" s="97"/>
      <c r="AK123" s="97"/>
      <c r="AL123" s="97"/>
      <c r="AM123" s="655"/>
      <c r="AN123" s="96" t="s">
        <v>291</v>
      </c>
      <c r="AO123" s="96" t="s">
        <v>779</v>
      </c>
      <c r="AP123" s="639"/>
      <c r="AQ123" s="639"/>
      <c r="AR123" s="658"/>
      <c r="AS123" s="639"/>
      <c r="AT123" s="639"/>
      <c r="AU123" s="639"/>
      <c r="AV123" s="639"/>
      <c r="AW123" s="4"/>
      <c r="AX123" s="4"/>
      <c r="AY123" s="4"/>
      <c r="AZ123" s="4"/>
      <c r="BA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row>
    <row r="124" spans="1:119" s="169" customFormat="1" ht="151.80000000000001">
      <c r="A124" s="94" t="s">
        <v>283</v>
      </c>
      <c r="B124" s="94" t="s">
        <v>223</v>
      </c>
      <c r="C124" s="95" t="s">
        <v>387</v>
      </c>
      <c r="D124" s="94" t="s">
        <v>242</v>
      </c>
      <c r="E124" s="94" t="s">
        <v>291</v>
      </c>
      <c r="F124" s="193">
        <v>2024130010139</v>
      </c>
      <c r="G124" s="94" t="s">
        <v>299</v>
      </c>
      <c r="H124" s="94" t="s">
        <v>442</v>
      </c>
      <c r="I124" s="94" t="s">
        <v>271</v>
      </c>
      <c r="J124" s="182">
        <v>15796</v>
      </c>
      <c r="K124" s="219">
        <v>0.45</v>
      </c>
      <c r="L124" s="96" t="s">
        <v>339</v>
      </c>
      <c r="M124" s="97"/>
      <c r="N124" s="96" t="s">
        <v>857</v>
      </c>
      <c r="O124" s="96">
        <v>33718</v>
      </c>
      <c r="P124" s="220">
        <v>30744</v>
      </c>
      <c r="Q124" s="97">
        <v>10000</v>
      </c>
      <c r="R124" s="394">
        <f t="shared" si="9"/>
        <v>0.32526671870934165</v>
      </c>
      <c r="S124" s="195">
        <v>45660</v>
      </c>
      <c r="T124" s="195">
        <v>46022</v>
      </c>
      <c r="U124" s="196">
        <f t="shared" si="8"/>
        <v>362</v>
      </c>
      <c r="V124" s="94">
        <v>30744</v>
      </c>
      <c r="W124" s="96" t="s">
        <v>376</v>
      </c>
      <c r="X124" s="97" t="s">
        <v>392</v>
      </c>
      <c r="Y124" s="96" t="s">
        <v>471</v>
      </c>
      <c r="Z124" s="96" t="s">
        <v>462</v>
      </c>
      <c r="AA124" s="98" t="s">
        <v>375</v>
      </c>
      <c r="AB124" s="144" t="s">
        <v>724</v>
      </c>
      <c r="AC124" s="145">
        <v>134061978</v>
      </c>
      <c r="AD124" s="96" t="s">
        <v>54</v>
      </c>
      <c r="AE124" s="97" t="s">
        <v>53</v>
      </c>
      <c r="AF124" s="97"/>
      <c r="AG124" s="97"/>
      <c r="AH124" s="649"/>
      <c r="AI124" s="652"/>
      <c r="AJ124" s="97"/>
      <c r="AK124" s="97"/>
      <c r="AL124" s="97"/>
      <c r="AM124" s="655"/>
      <c r="AN124" s="96" t="s">
        <v>291</v>
      </c>
      <c r="AO124" s="96" t="s">
        <v>779</v>
      </c>
      <c r="AP124" s="639"/>
      <c r="AQ124" s="639"/>
      <c r="AR124" s="658"/>
      <c r="AS124" s="639"/>
      <c r="AT124" s="639"/>
      <c r="AU124" s="639"/>
      <c r="AV124" s="639"/>
      <c r="AW124" s="4"/>
      <c r="AX124" s="4"/>
      <c r="AY124" s="4"/>
      <c r="AZ124" s="4"/>
      <c r="BA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row>
    <row r="125" spans="1:119" s="169" customFormat="1" ht="151.80000000000001">
      <c r="A125" s="94" t="s">
        <v>283</v>
      </c>
      <c r="B125" s="94" t="s">
        <v>223</v>
      </c>
      <c r="C125" s="95" t="s">
        <v>387</v>
      </c>
      <c r="D125" s="94" t="s">
        <v>242</v>
      </c>
      <c r="E125" s="94" t="s">
        <v>291</v>
      </c>
      <c r="F125" s="193">
        <v>2024130010139</v>
      </c>
      <c r="G125" s="94" t="s">
        <v>299</v>
      </c>
      <c r="H125" s="94" t="s">
        <v>442</v>
      </c>
      <c r="I125" s="94" t="s">
        <v>271</v>
      </c>
      <c r="J125" s="182">
        <v>15796</v>
      </c>
      <c r="K125" s="219">
        <v>0.45</v>
      </c>
      <c r="L125" s="96" t="s">
        <v>339</v>
      </c>
      <c r="M125" s="97"/>
      <c r="N125" s="96" t="s">
        <v>857</v>
      </c>
      <c r="O125" s="96">
        <v>33718</v>
      </c>
      <c r="P125" s="220">
        <v>30744</v>
      </c>
      <c r="Q125" s="97">
        <v>10000</v>
      </c>
      <c r="R125" s="394">
        <f t="shared" si="9"/>
        <v>0.32526671870934165</v>
      </c>
      <c r="S125" s="195">
        <v>45660</v>
      </c>
      <c r="T125" s="195">
        <v>46022</v>
      </c>
      <c r="U125" s="196">
        <f t="shared" si="8"/>
        <v>362</v>
      </c>
      <c r="V125" s="94">
        <v>30744</v>
      </c>
      <c r="W125" s="96" t="s">
        <v>376</v>
      </c>
      <c r="X125" s="97" t="s">
        <v>392</v>
      </c>
      <c r="Y125" s="96" t="s">
        <v>471</v>
      </c>
      <c r="Z125" s="96" t="s">
        <v>462</v>
      </c>
      <c r="AA125" s="98" t="s">
        <v>375</v>
      </c>
      <c r="AB125" s="144" t="s">
        <v>725</v>
      </c>
      <c r="AC125" s="145">
        <v>100000000</v>
      </c>
      <c r="AD125" s="96" t="s">
        <v>70</v>
      </c>
      <c r="AE125" s="97" t="s">
        <v>53</v>
      </c>
      <c r="AF125" s="97"/>
      <c r="AG125" s="97"/>
      <c r="AH125" s="649"/>
      <c r="AI125" s="652"/>
      <c r="AJ125" s="97"/>
      <c r="AK125" s="97"/>
      <c r="AL125" s="97"/>
      <c r="AM125" s="655"/>
      <c r="AN125" s="96" t="s">
        <v>291</v>
      </c>
      <c r="AO125" s="96" t="s">
        <v>779</v>
      </c>
      <c r="AP125" s="639"/>
      <c r="AQ125" s="639"/>
      <c r="AR125" s="658"/>
      <c r="AS125" s="639"/>
      <c r="AT125" s="639"/>
      <c r="AU125" s="639"/>
      <c r="AV125" s="639"/>
      <c r="AW125" s="4"/>
      <c r="AX125" s="4"/>
      <c r="AY125" s="4"/>
      <c r="AZ125" s="4"/>
      <c r="BA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row>
    <row r="126" spans="1:119" s="169" customFormat="1" ht="151.80000000000001">
      <c r="A126" s="94" t="s">
        <v>283</v>
      </c>
      <c r="B126" s="94" t="s">
        <v>223</v>
      </c>
      <c r="C126" s="95" t="s">
        <v>387</v>
      </c>
      <c r="D126" s="94" t="s">
        <v>242</v>
      </c>
      <c r="E126" s="94" t="s">
        <v>291</v>
      </c>
      <c r="F126" s="193">
        <v>2024130010139</v>
      </c>
      <c r="G126" s="94" t="s">
        <v>299</v>
      </c>
      <c r="H126" s="94" t="s">
        <v>442</v>
      </c>
      <c r="I126" s="94" t="s">
        <v>271</v>
      </c>
      <c r="J126" s="182">
        <v>15796</v>
      </c>
      <c r="K126" s="219">
        <v>0.45</v>
      </c>
      <c r="L126" s="96" t="s">
        <v>339</v>
      </c>
      <c r="M126" s="97"/>
      <c r="N126" s="96" t="s">
        <v>857</v>
      </c>
      <c r="O126" s="96">
        <v>33718</v>
      </c>
      <c r="P126" s="220">
        <v>30744</v>
      </c>
      <c r="Q126" s="97">
        <v>10000</v>
      </c>
      <c r="R126" s="394">
        <f t="shared" si="9"/>
        <v>0.32526671870934165</v>
      </c>
      <c r="S126" s="195">
        <v>45660</v>
      </c>
      <c r="T126" s="195">
        <v>46022</v>
      </c>
      <c r="U126" s="196">
        <f t="shared" si="8"/>
        <v>362</v>
      </c>
      <c r="V126" s="94">
        <v>30744</v>
      </c>
      <c r="W126" s="96" t="s">
        <v>376</v>
      </c>
      <c r="X126" s="97" t="s">
        <v>392</v>
      </c>
      <c r="Y126" s="96" t="s">
        <v>471</v>
      </c>
      <c r="Z126" s="96" t="s">
        <v>462</v>
      </c>
      <c r="AA126" s="98" t="s">
        <v>375</v>
      </c>
      <c r="AB126" s="144" t="s">
        <v>726</v>
      </c>
      <c r="AC126" s="145">
        <v>20000000</v>
      </c>
      <c r="AD126" s="96" t="s">
        <v>70</v>
      </c>
      <c r="AE126" s="97" t="s">
        <v>53</v>
      </c>
      <c r="AF126" s="97"/>
      <c r="AG126" s="97"/>
      <c r="AH126" s="649"/>
      <c r="AI126" s="652"/>
      <c r="AJ126" s="97"/>
      <c r="AK126" s="97"/>
      <c r="AL126" s="97"/>
      <c r="AM126" s="655"/>
      <c r="AN126" s="96" t="s">
        <v>291</v>
      </c>
      <c r="AO126" s="96" t="s">
        <v>779</v>
      </c>
      <c r="AP126" s="639"/>
      <c r="AQ126" s="639"/>
      <c r="AR126" s="658"/>
      <c r="AS126" s="639"/>
      <c r="AT126" s="639"/>
      <c r="AU126" s="639"/>
      <c r="AV126" s="639"/>
      <c r="AW126" s="4"/>
      <c r="AX126" s="4"/>
      <c r="AY126" s="4"/>
      <c r="AZ126" s="4"/>
      <c r="BA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row>
    <row r="127" spans="1:119" s="169" customFormat="1" ht="151.80000000000001">
      <c r="A127" s="94" t="s">
        <v>283</v>
      </c>
      <c r="B127" s="94" t="s">
        <v>223</v>
      </c>
      <c r="C127" s="95" t="s">
        <v>387</v>
      </c>
      <c r="D127" s="94" t="s">
        <v>242</v>
      </c>
      <c r="E127" s="94" t="s">
        <v>291</v>
      </c>
      <c r="F127" s="193">
        <v>2024130010139</v>
      </c>
      <c r="G127" s="94" t="s">
        <v>299</v>
      </c>
      <c r="H127" s="94" t="s">
        <v>442</v>
      </c>
      <c r="I127" s="94" t="s">
        <v>271</v>
      </c>
      <c r="J127" s="182">
        <v>15796</v>
      </c>
      <c r="K127" s="219">
        <v>0.45</v>
      </c>
      <c r="L127" s="96" t="s">
        <v>339</v>
      </c>
      <c r="M127" s="97"/>
      <c r="N127" s="96" t="s">
        <v>857</v>
      </c>
      <c r="O127" s="96">
        <v>33718</v>
      </c>
      <c r="P127" s="220">
        <v>30744</v>
      </c>
      <c r="Q127" s="97">
        <v>10000</v>
      </c>
      <c r="R127" s="394">
        <f>+Q127/P127</f>
        <v>0.32526671870934165</v>
      </c>
      <c r="S127" s="195">
        <v>45660</v>
      </c>
      <c r="T127" s="195">
        <v>46022</v>
      </c>
      <c r="U127" s="196">
        <f t="shared" si="8"/>
        <v>362</v>
      </c>
      <c r="V127" s="94">
        <v>30744</v>
      </c>
      <c r="W127" s="96" t="s">
        <v>376</v>
      </c>
      <c r="X127" s="97" t="s">
        <v>392</v>
      </c>
      <c r="Y127" s="96" t="s">
        <v>471</v>
      </c>
      <c r="Z127" s="96" t="s">
        <v>462</v>
      </c>
      <c r="AA127" s="98" t="s">
        <v>375</v>
      </c>
      <c r="AB127" s="144" t="s">
        <v>727</v>
      </c>
      <c r="AC127" s="145">
        <v>126578391.00399999</v>
      </c>
      <c r="AD127" s="96" t="s">
        <v>74</v>
      </c>
      <c r="AE127" s="97" t="s">
        <v>53</v>
      </c>
      <c r="AF127" s="97"/>
      <c r="AG127" s="97"/>
      <c r="AH127" s="649"/>
      <c r="AI127" s="652"/>
      <c r="AJ127" s="97"/>
      <c r="AK127" s="97"/>
      <c r="AL127" s="97"/>
      <c r="AM127" s="655"/>
      <c r="AN127" s="96" t="s">
        <v>291</v>
      </c>
      <c r="AO127" s="96" t="s">
        <v>779</v>
      </c>
      <c r="AP127" s="639"/>
      <c r="AQ127" s="639"/>
      <c r="AR127" s="658"/>
      <c r="AS127" s="639"/>
      <c r="AT127" s="639"/>
      <c r="AU127" s="639"/>
      <c r="AV127" s="639"/>
      <c r="AW127" s="4"/>
      <c r="AX127" s="4"/>
      <c r="AY127" s="4"/>
      <c r="AZ127" s="4"/>
      <c r="BA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row>
    <row r="128" spans="1:119" s="169" customFormat="1" ht="151.80000000000001">
      <c r="A128" s="94" t="s">
        <v>283</v>
      </c>
      <c r="B128" s="94" t="s">
        <v>223</v>
      </c>
      <c r="C128" s="95" t="s">
        <v>387</v>
      </c>
      <c r="D128" s="94" t="s">
        <v>242</v>
      </c>
      <c r="E128" s="94" t="s">
        <v>291</v>
      </c>
      <c r="F128" s="193">
        <v>2024130010139</v>
      </c>
      <c r="G128" s="94" t="s">
        <v>299</v>
      </c>
      <c r="H128" s="94" t="s">
        <v>442</v>
      </c>
      <c r="I128" s="94" t="s">
        <v>271</v>
      </c>
      <c r="J128" s="182">
        <v>15796</v>
      </c>
      <c r="K128" s="219">
        <v>0.45</v>
      </c>
      <c r="L128" s="96" t="s">
        <v>340</v>
      </c>
      <c r="M128" s="97"/>
      <c r="N128" s="96" t="s">
        <v>687</v>
      </c>
      <c r="O128" s="96">
        <v>2</v>
      </c>
      <c r="P128" s="220">
        <v>10</v>
      </c>
      <c r="Q128" s="97">
        <v>2</v>
      </c>
      <c r="R128" s="394">
        <f>+Q128/P128</f>
        <v>0.2</v>
      </c>
      <c r="S128" s="195">
        <v>45660</v>
      </c>
      <c r="T128" s="195">
        <v>46022</v>
      </c>
      <c r="U128" s="196">
        <f t="shared" si="8"/>
        <v>362</v>
      </c>
      <c r="V128" s="94">
        <v>30744</v>
      </c>
      <c r="W128" s="96" t="s">
        <v>376</v>
      </c>
      <c r="X128" s="97" t="s">
        <v>392</v>
      </c>
      <c r="Y128" s="96" t="s">
        <v>471</v>
      </c>
      <c r="Z128" s="96" t="s">
        <v>462</v>
      </c>
      <c r="AA128" s="98" t="s">
        <v>375</v>
      </c>
      <c r="AB128" s="144" t="s">
        <v>620</v>
      </c>
      <c r="AC128" s="145">
        <v>108612000</v>
      </c>
      <c r="AD128" s="96" t="s">
        <v>76</v>
      </c>
      <c r="AE128" s="97" t="s">
        <v>53</v>
      </c>
      <c r="AF128" s="97"/>
      <c r="AG128" s="97"/>
      <c r="AH128" s="649"/>
      <c r="AI128" s="652"/>
      <c r="AJ128" s="97"/>
      <c r="AK128" s="97"/>
      <c r="AL128" s="97"/>
      <c r="AM128" s="655"/>
      <c r="AN128" s="96" t="s">
        <v>291</v>
      </c>
      <c r="AO128" s="96" t="s">
        <v>779</v>
      </c>
      <c r="AP128" s="639"/>
      <c r="AQ128" s="639"/>
      <c r="AR128" s="658"/>
      <c r="AS128" s="639"/>
      <c r="AT128" s="639"/>
      <c r="AU128" s="639"/>
      <c r="AV128" s="639"/>
      <c r="AW128" s="4"/>
      <c r="AX128" s="4"/>
      <c r="AY128" s="4"/>
      <c r="AZ128" s="4"/>
      <c r="BA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row>
    <row r="129" spans="1:119" s="169" customFormat="1" ht="151.80000000000001">
      <c r="A129" s="94" t="s">
        <v>283</v>
      </c>
      <c r="B129" s="94" t="s">
        <v>223</v>
      </c>
      <c r="C129" s="95" t="s">
        <v>387</v>
      </c>
      <c r="D129" s="94" t="s">
        <v>242</v>
      </c>
      <c r="E129" s="94" t="s">
        <v>291</v>
      </c>
      <c r="F129" s="193">
        <v>2024130010139</v>
      </c>
      <c r="G129" s="94" t="s">
        <v>299</v>
      </c>
      <c r="H129" s="94" t="s">
        <v>442</v>
      </c>
      <c r="I129" s="94" t="s">
        <v>271</v>
      </c>
      <c r="J129" s="182">
        <v>15796</v>
      </c>
      <c r="K129" s="219">
        <v>0.45</v>
      </c>
      <c r="L129" s="96" t="s">
        <v>340</v>
      </c>
      <c r="M129" s="97"/>
      <c r="N129" s="96" t="s">
        <v>687</v>
      </c>
      <c r="O129" s="96">
        <v>2</v>
      </c>
      <c r="P129" s="220">
        <v>10</v>
      </c>
      <c r="Q129" s="97">
        <v>2</v>
      </c>
      <c r="R129" s="394">
        <f>+Q129/P129</f>
        <v>0.2</v>
      </c>
      <c r="S129" s="195">
        <v>45660</v>
      </c>
      <c r="T129" s="195">
        <v>46022</v>
      </c>
      <c r="U129" s="196">
        <f t="shared" si="8"/>
        <v>362</v>
      </c>
      <c r="V129" s="94">
        <v>30744</v>
      </c>
      <c r="W129" s="96" t="s">
        <v>376</v>
      </c>
      <c r="X129" s="97" t="s">
        <v>392</v>
      </c>
      <c r="Y129" s="96" t="s">
        <v>471</v>
      </c>
      <c r="Z129" s="96" t="s">
        <v>462</v>
      </c>
      <c r="AA129" s="98" t="s">
        <v>375</v>
      </c>
      <c r="AB129" s="144" t="s">
        <v>690</v>
      </c>
      <c r="AC129" s="145">
        <v>100000000</v>
      </c>
      <c r="AD129" s="96" t="s">
        <v>64</v>
      </c>
      <c r="AE129" s="97" t="s">
        <v>53</v>
      </c>
      <c r="AF129" s="97"/>
      <c r="AG129" s="97"/>
      <c r="AH129" s="650"/>
      <c r="AI129" s="653"/>
      <c r="AJ129" s="97"/>
      <c r="AK129" s="97"/>
      <c r="AL129" s="97"/>
      <c r="AM129" s="656"/>
      <c r="AN129" s="96" t="s">
        <v>291</v>
      </c>
      <c r="AO129" s="96" t="s">
        <v>779</v>
      </c>
      <c r="AP129" s="640"/>
      <c r="AQ129" s="640"/>
      <c r="AR129" s="659"/>
      <c r="AS129" s="640"/>
      <c r="AT129" s="640"/>
      <c r="AU129" s="640"/>
      <c r="AV129" s="640"/>
      <c r="AW129" s="4"/>
      <c r="AX129" s="4"/>
      <c r="AY129" s="4"/>
      <c r="AZ129" s="4"/>
      <c r="BA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row>
    <row r="130" spans="1:119" s="169" customFormat="1" ht="42.75" customHeight="1">
      <c r="A130" s="94"/>
      <c r="B130" s="94"/>
      <c r="C130" s="95"/>
      <c r="D130" s="94"/>
      <c r="E130" s="543" t="s">
        <v>812</v>
      </c>
      <c r="F130" s="544"/>
      <c r="G130" s="544"/>
      <c r="H130" s="544"/>
      <c r="I130" s="544"/>
      <c r="J130" s="544"/>
      <c r="K130" s="544"/>
      <c r="L130" s="544"/>
      <c r="M130" s="544"/>
      <c r="N130" s="544"/>
      <c r="O130" s="544"/>
      <c r="P130" s="544"/>
      <c r="Q130" s="545"/>
      <c r="R130" s="52"/>
      <c r="S130" s="195"/>
      <c r="T130" s="195"/>
      <c r="U130" s="196"/>
      <c r="V130" s="94"/>
      <c r="W130" s="96"/>
      <c r="X130" s="97"/>
      <c r="Y130" s="96"/>
      <c r="Z130" s="96"/>
      <c r="AA130" s="98"/>
      <c r="AB130" s="144"/>
      <c r="AC130" s="145"/>
      <c r="AD130" s="96"/>
      <c r="AE130" s="97"/>
      <c r="AF130" s="97"/>
      <c r="AG130" s="97"/>
      <c r="AH130" s="315"/>
      <c r="AI130" s="316"/>
      <c r="AJ130" s="97"/>
      <c r="AK130" s="97"/>
      <c r="AL130" s="97"/>
      <c r="AM130" s="319"/>
      <c r="AN130" s="96"/>
      <c r="AO130" s="336" t="s">
        <v>805</v>
      </c>
      <c r="AP130" s="328">
        <f>SUM(AP116)</f>
        <v>3656986372.5799999</v>
      </c>
      <c r="AQ130" s="328">
        <f t="shared" ref="AQ130:AT130" si="13">SUM(AQ116)</f>
        <v>1390029739.48</v>
      </c>
      <c r="AR130" s="356">
        <f t="shared" si="13"/>
        <v>0.38009999999999999</v>
      </c>
      <c r="AS130" s="328">
        <f t="shared" si="13"/>
        <v>0</v>
      </c>
      <c r="AT130" s="328">
        <f t="shared" si="13"/>
        <v>0</v>
      </c>
      <c r="AU130" s="357">
        <v>0</v>
      </c>
      <c r="AV130" s="357">
        <v>0</v>
      </c>
      <c r="AW130" s="4"/>
      <c r="AX130" s="4"/>
      <c r="AY130" s="4"/>
      <c r="AZ130" s="4"/>
      <c r="BA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row>
    <row r="131" spans="1:119" s="170" customFormat="1" ht="55.2">
      <c r="A131" s="99" t="s">
        <v>281</v>
      </c>
      <c r="B131" s="99" t="s">
        <v>224</v>
      </c>
      <c r="C131" s="100" t="s">
        <v>388</v>
      </c>
      <c r="D131" s="99" t="s">
        <v>243</v>
      </c>
      <c r="E131" s="99" t="s">
        <v>292</v>
      </c>
      <c r="F131" s="101">
        <v>2024130010142</v>
      </c>
      <c r="G131" s="99" t="s">
        <v>300</v>
      </c>
      <c r="H131" s="99" t="s">
        <v>313</v>
      </c>
      <c r="I131" s="99" t="s">
        <v>272</v>
      </c>
      <c r="J131" s="183">
        <v>40</v>
      </c>
      <c r="K131" s="219">
        <v>0.2</v>
      </c>
      <c r="L131" s="102" t="s">
        <v>627</v>
      </c>
      <c r="M131" s="103"/>
      <c r="N131" s="102" t="s">
        <v>686</v>
      </c>
      <c r="O131" s="102">
        <v>70</v>
      </c>
      <c r="P131" s="220">
        <v>85</v>
      </c>
      <c r="Q131" s="103">
        <v>5</v>
      </c>
      <c r="R131" s="395">
        <f>+Q131/P131</f>
        <v>5.8823529411764705E-2</v>
      </c>
      <c r="S131" s="195">
        <v>45660</v>
      </c>
      <c r="T131" s="195">
        <v>46022</v>
      </c>
      <c r="U131" s="196">
        <f t="shared" si="8"/>
        <v>362</v>
      </c>
      <c r="V131" s="103"/>
      <c r="W131" s="102" t="s">
        <v>376</v>
      </c>
      <c r="X131" s="102" t="s">
        <v>393</v>
      </c>
      <c r="Y131" s="99" t="s">
        <v>443</v>
      </c>
      <c r="Z131" s="99" t="s">
        <v>444</v>
      </c>
      <c r="AA131" s="104" t="s">
        <v>375</v>
      </c>
      <c r="AB131" s="102" t="s">
        <v>688</v>
      </c>
      <c r="AC131" s="138">
        <v>500000000</v>
      </c>
      <c r="AD131" s="102" t="s">
        <v>70</v>
      </c>
      <c r="AE131" s="103" t="s">
        <v>53</v>
      </c>
      <c r="AF131" s="103"/>
      <c r="AG131" s="103"/>
      <c r="AH131" s="642">
        <v>770484000</v>
      </c>
      <c r="AI131" s="642"/>
      <c r="AJ131" s="103"/>
      <c r="AK131" s="103"/>
      <c r="AL131" s="103"/>
      <c r="AM131" s="645" t="s">
        <v>676</v>
      </c>
      <c r="AN131" s="102" t="s">
        <v>292</v>
      </c>
      <c r="AO131" s="99" t="s">
        <v>780</v>
      </c>
      <c r="AP131" s="632">
        <v>770484000</v>
      </c>
      <c r="AQ131" s="632">
        <v>453484000</v>
      </c>
      <c r="AR131" s="629">
        <v>0.58860000000000001</v>
      </c>
      <c r="AS131" s="632">
        <v>198800000</v>
      </c>
      <c r="AT131" s="632">
        <v>198800000</v>
      </c>
      <c r="AU131" s="635">
        <f>+AS131/AP131</f>
        <v>0.25801963441161657</v>
      </c>
      <c r="AV131" s="635">
        <f>+AT131/AP131</f>
        <v>0.25801963441161657</v>
      </c>
      <c r="AW131" s="4"/>
      <c r="AX131" s="4"/>
      <c r="AY131" s="4"/>
      <c r="AZ131" s="4"/>
      <c r="BA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row>
    <row r="132" spans="1:119" s="170" customFormat="1" ht="69">
      <c r="A132" s="99" t="s">
        <v>281</v>
      </c>
      <c r="B132" s="99" t="s">
        <v>224</v>
      </c>
      <c r="C132" s="100" t="s">
        <v>388</v>
      </c>
      <c r="D132" s="99" t="s">
        <v>244</v>
      </c>
      <c r="E132" s="99" t="s">
        <v>292</v>
      </c>
      <c r="F132" s="101">
        <v>2024130010142</v>
      </c>
      <c r="G132" s="99" t="s">
        <v>300</v>
      </c>
      <c r="H132" s="99" t="s">
        <v>313</v>
      </c>
      <c r="I132" s="99" t="s">
        <v>273</v>
      </c>
      <c r="J132" s="183">
        <v>18000</v>
      </c>
      <c r="K132" s="219">
        <v>0.35</v>
      </c>
      <c r="L132" s="105" t="s">
        <v>346</v>
      </c>
      <c r="M132" s="103"/>
      <c r="N132" s="102" t="s">
        <v>662</v>
      </c>
      <c r="O132" s="102">
        <v>20000</v>
      </c>
      <c r="P132" s="220">
        <v>15000</v>
      </c>
      <c r="Q132" s="103">
        <v>14328</v>
      </c>
      <c r="R132" s="395">
        <f>+Q132/P132</f>
        <v>0.95520000000000005</v>
      </c>
      <c r="S132" s="195">
        <v>45660</v>
      </c>
      <c r="T132" s="195">
        <v>46022</v>
      </c>
      <c r="U132" s="196">
        <f t="shared" si="8"/>
        <v>362</v>
      </c>
      <c r="V132" s="99">
        <v>15000</v>
      </c>
      <c r="W132" s="102" t="s">
        <v>376</v>
      </c>
      <c r="X132" s="102" t="s">
        <v>393</v>
      </c>
      <c r="Y132" s="99" t="s">
        <v>445</v>
      </c>
      <c r="Z132" s="102" t="s">
        <v>446</v>
      </c>
      <c r="AA132" s="104" t="s">
        <v>375</v>
      </c>
      <c r="AB132" s="102" t="s">
        <v>688</v>
      </c>
      <c r="AC132" s="138">
        <v>50000000</v>
      </c>
      <c r="AD132" s="102" t="s">
        <v>70</v>
      </c>
      <c r="AE132" s="103" t="s">
        <v>53</v>
      </c>
      <c r="AF132" s="103"/>
      <c r="AG132" s="103"/>
      <c r="AH132" s="643"/>
      <c r="AI132" s="643"/>
      <c r="AJ132" s="103"/>
      <c r="AK132" s="103"/>
      <c r="AL132" s="103"/>
      <c r="AM132" s="646"/>
      <c r="AN132" s="102" t="s">
        <v>292</v>
      </c>
      <c r="AO132" s="99" t="s">
        <v>781</v>
      </c>
      <c r="AP132" s="633"/>
      <c r="AQ132" s="633"/>
      <c r="AR132" s="630"/>
      <c r="AS132" s="633"/>
      <c r="AT132" s="633"/>
      <c r="AU132" s="636"/>
      <c r="AV132" s="636"/>
      <c r="AW132" s="4"/>
      <c r="AX132" s="4"/>
      <c r="AY132" s="4"/>
      <c r="AZ132" s="4"/>
      <c r="BA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row>
    <row r="133" spans="1:119" s="170" customFormat="1" ht="55.2">
      <c r="A133" s="99" t="s">
        <v>281</v>
      </c>
      <c r="B133" s="99" t="s">
        <v>224</v>
      </c>
      <c r="C133" s="100" t="s">
        <v>388</v>
      </c>
      <c r="D133" s="99" t="s">
        <v>246</v>
      </c>
      <c r="E133" s="99" t="s">
        <v>292</v>
      </c>
      <c r="F133" s="101">
        <v>2024130010142</v>
      </c>
      <c r="G133" s="99" t="s">
        <v>300</v>
      </c>
      <c r="H133" s="99" t="s">
        <v>313</v>
      </c>
      <c r="I133" s="99" t="s">
        <v>275</v>
      </c>
      <c r="J133" s="183">
        <f>16391+18871+1258</f>
        <v>36520</v>
      </c>
      <c r="K133" s="219">
        <v>0.25</v>
      </c>
      <c r="L133" s="102" t="s">
        <v>354</v>
      </c>
      <c r="M133" s="103"/>
      <c r="N133" s="102" t="s">
        <v>663</v>
      </c>
      <c r="O133" s="102">
        <v>32637</v>
      </c>
      <c r="P133" s="220">
        <v>17000</v>
      </c>
      <c r="Q133" s="103">
        <v>493</v>
      </c>
      <c r="R133" s="395">
        <f>+Q133/P133</f>
        <v>2.9000000000000001E-2</v>
      </c>
      <c r="S133" s="195">
        <v>45660</v>
      </c>
      <c r="T133" s="195">
        <v>46022</v>
      </c>
      <c r="U133" s="196">
        <f t="shared" si="8"/>
        <v>362</v>
      </c>
      <c r="V133" s="99">
        <v>17000</v>
      </c>
      <c r="W133" s="102" t="s">
        <v>376</v>
      </c>
      <c r="X133" s="102" t="s">
        <v>393</v>
      </c>
      <c r="Y133" s="99" t="s">
        <v>447</v>
      </c>
      <c r="Z133" s="102" t="s">
        <v>448</v>
      </c>
      <c r="AA133" s="104" t="s">
        <v>375</v>
      </c>
      <c r="AB133" s="102" t="s">
        <v>688</v>
      </c>
      <c r="AC133" s="138">
        <v>50000000</v>
      </c>
      <c r="AD133" s="102" t="s">
        <v>70</v>
      </c>
      <c r="AE133" s="103" t="s">
        <v>53</v>
      </c>
      <c r="AF133" s="103"/>
      <c r="AG133" s="103"/>
      <c r="AH133" s="643"/>
      <c r="AI133" s="643"/>
      <c r="AJ133" s="103"/>
      <c r="AK133" s="103"/>
      <c r="AL133" s="103"/>
      <c r="AM133" s="646"/>
      <c r="AN133" s="102" t="s">
        <v>292</v>
      </c>
      <c r="AO133" s="99" t="s">
        <v>782</v>
      </c>
      <c r="AP133" s="633"/>
      <c r="AQ133" s="633"/>
      <c r="AR133" s="630"/>
      <c r="AS133" s="633"/>
      <c r="AT133" s="633"/>
      <c r="AU133" s="636"/>
      <c r="AV133" s="636"/>
      <c r="AW133" s="4"/>
      <c r="AX133" s="4"/>
      <c r="AY133" s="4"/>
      <c r="AZ133" s="4"/>
      <c r="BA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row>
    <row r="134" spans="1:119" s="170" customFormat="1" ht="82.8">
      <c r="A134" s="99" t="s">
        <v>281</v>
      </c>
      <c r="B134" s="99" t="s">
        <v>224</v>
      </c>
      <c r="C134" s="100" t="s">
        <v>388</v>
      </c>
      <c r="D134" s="99" t="s">
        <v>246</v>
      </c>
      <c r="E134" s="99" t="s">
        <v>292</v>
      </c>
      <c r="F134" s="101">
        <v>2024130010142</v>
      </c>
      <c r="G134" s="99" t="s">
        <v>300</v>
      </c>
      <c r="H134" s="99" t="s">
        <v>353</v>
      </c>
      <c r="I134" s="99" t="s">
        <v>275</v>
      </c>
      <c r="J134" s="183">
        <f t="shared" ref="J134:J135" si="14">16391+18871+1258</f>
        <v>36520</v>
      </c>
      <c r="K134" s="219">
        <v>0.25</v>
      </c>
      <c r="L134" s="105" t="s">
        <v>355</v>
      </c>
      <c r="M134" s="103"/>
      <c r="N134" s="102" t="s">
        <v>858</v>
      </c>
      <c r="O134" s="102">
        <v>2</v>
      </c>
      <c r="P134" s="220">
        <v>3</v>
      </c>
      <c r="Q134" s="103">
        <v>2</v>
      </c>
      <c r="R134" s="395">
        <f>+Q134/P134</f>
        <v>0.66666666666666663</v>
      </c>
      <c r="S134" s="195">
        <v>45660</v>
      </c>
      <c r="T134" s="195">
        <v>46022</v>
      </c>
      <c r="U134" s="196">
        <f t="shared" si="8"/>
        <v>362</v>
      </c>
      <c r="V134" s="99">
        <v>17000</v>
      </c>
      <c r="W134" s="102" t="s">
        <v>376</v>
      </c>
      <c r="X134" s="102" t="s">
        <v>393</v>
      </c>
      <c r="Y134" s="99" t="s">
        <v>449</v>
      </c>
      <c r="Z134" s="102" t="s">
        <v>450</v>
      </c>
      <c r="AA134" s="103" t="s">
        <v>375</v>
      </c>
      <c r="AB134" s="102" t="s">
        <v>689</v>
      </c>
      <c r="AC134" s="138">
        <v>70484000</v>
      </c>
      <c r="AD134" s="102" t="s">
        <v>70</v>
      </c>
      <c r="AE134" s="103" t="s">
        <v>53</v>
      </c>
      <c r="AF134" s="103"/>
      <c r="AG134" s="103"/>
      <c r="AH134" s="643"/>
      <c r="AI134" s="643"/>
      <c r="AJ134" s="103"/>
      <c r="AK134" s="103"/>
      <c r="AL134" s="386"/>
      <c r="AM134" s="646"/>
      <c r="AN134" s="102" t="s">
        <v>292</v>
      </c>
      <c r="AO134" s="99" t="s">
        <v>782</v>
      </c>
      <c r="AP134" s="633"/>
      <c r="AQ134" s="633"/>
      <c r="AR134" s="630"/>
      <c r="AS134" s="633"/>
      <c r="AT134" s="633"/>
      <c r="AU134" s="636"/>
      <c r="AV134" s="636"/>
      <c r="AW134" s="4"/>
      <c r="AX134" s="4"/>
      <c r="AY134" s="4"/>
      <c r="AZ134" s="4"/>
      <c r="BA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row>
    <row r="135" spans="1:119" s="170" customFormat="1" ht="82.8">
      <c r="A135" s="99" t="s">
        <v>281</v>
      </c>
      <c r="B135" s="99" t="s">
        <v>224</v>
      </c>
      <c r="C135" s="100" t="s">
        <v>388</v>
      </c>
      <c r="D135" s="99" t="s">
        <v>246</v>
      </c>
      <c r="E135" s="99" t="s">
        <v>292</v>
      </c>
      <c r="F135" s="101">
        <v>2024130010142</v>
      </c>
      <c r="G135" s="99" t="s">
        <v>300</v>
      </c>
      <c r="H135" s="99" t="s">
        <v>353</v>
      </c>
      <c r="I135" s="99" t="s">
        <v>275</v>
      </c>
      <c r="J135" s="183">
        <f t="shared" si="14"/>
        <v>36520</v>
      </c>
      <c r="K135" s="219">
        <v>0.25</v>
      </c>
      <c r="L135" s="102" t="s">
        <v>356</v>
      </c>
      <c r="M135" s="103"/>
      <c r="N135" s="102" t="s">
        <v>687</v>
      </c>
      <c r="O135" s="102">
        <v>2</v>
      </c>
      <c r="P135" s="220">
        <v>20</v>
      </c>
      <c r="Q135" s="103">
        <v>2</v>
      </c>
      <c r="R135" s="395">
        <f>+Q135/P135</f>
        <v>0.1</v>
      </c>
      <c r="S135" s="195">
        <v>45660</v>
      </c>
      <c r="T135" s="195">
        <v>46022</v>
      </c>
      <c r="U135" s="196">
        <f t="shared" si="8"/>
        <v>362</v>
      </c>
      <c r="V135" s="99">
        <f>+V134+V132</f>
        <v>32000</v>
      </c>
      <c r="W135" s="102" t="s">
        <v>376</v>
      </c>
      <c r="X135" s="102" t="s">
        <v>393</v>
      </c>
      <c r="Y135" s="99" t="s">
        <v>449</v>
      </c>
      <c r="Z135" s="102" t="s">
        <v>450</v>
      </c>
      <c r="AA135" s="103" t="s">
        <v>375</v>
      </c>
      <c r="AB135" s="102" t="s">
        <v>688</v>
      </c>
      <c r="AC135" s="138">
        <v>100000000</v>
      </c>
      <c r="AD135" s="102" t="s">
        <v>70</v>
      </c>
      <c r="AE135" s="103" t="s">
        <v>53</v>
      </c>
      <c r="AF135" s="103"/>
      <c r="AG135" s="103"/>
      <c r="AH135" s="644"/>
      <c r="AI135" s="644"/>
      <c r="AJ135" s="103"/>
      <c r="AK135" s="103"/>
      <c r="AL135" s="386"/>
      <c r="AM135" s="647"/>
      <c r="AN135" s="102" t="s">
        <v>292</v>
      </c>
      <c r="AO135" s="99" t="s">
        <v>782</v>
      </c>
      <c r="AP135" s="634"/>
      <c r="AQ135" s="634"/>
      <c r="AR135" s="631"/>
      <c r="AS135" s="634"/>
      <c r="AT135" s="634"/>
      <c r="AU135" s="637"/>
      <c r="AV135" s="637"/>
      <c r="AW135" s="4"/>
      <c r="AX135" s="4"/>
      <c r="AY135" s="4"/>
      <c r="AZ135" s="4"/>
      <c r="BA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row>
    <row r="136" spans="1:119" s="170" customFormat="1" ht="49.5" customHeight="1">
      <c r="A136" s="99"/>
      <c r="B136" s="99"/>
      <c r="C136" s="100"/>
      <c r="D136" s="99"/>
      <c r="E136" s="543" t="s">
        <v>813</v>
      </c>
      <c r="F136" s="544"/>
      <c r="G136" s="544"/>
      <c r="H136" s="544"/>
      <c r="I136" s="544"/>
      <c r="J136" s="544"/>
      <c r="K136" s="544"/>
      <c r="L136" s="544"/>
      <c r="M136" s="544"/>
      <c r="N136" s="544"/>
      <c r="O136" s="544"/>
      <c r="P136" s="544"/>
      <c r="Q136" s="545"/>
      <c r="R136" s="52"/>
      <c r="S136" s="195"/>
      <c r="T136" s="195"/>
      <c r="U136" s="196"/>
      <c r="V136" s="99"/>
      <c r="W136" s="102"/>
      <c r="X136" s="102"/>
      <c r="Y136" s="99"/>
      <c r="Z136" s="102"/>
      <c r="AA136" s="103"/>
      <c r="AB136" s="102"/>
      <c r="AC136" s="138"/>
      <c r="AD136" s="102"/>
      <c r="AE136" s="103"/>
      <c r="AF136" s="103"/>
      <c r="AG136" s="103"/>
      <c r="AH136" s="317"/>
      <c r="AI136" s="317"/>
      <c r="AJ136" s="103"/>
      <c r="AK136" s="103"/>
      <c r="AL136" s="386"/>
      <c r="AM136" s="318"/>
      <c r="AN136" s="102"/>
      <c r="AO136" s="336" t="s">
        <v>805</v>
      </c>
      <c r="AP136" s="329">
        <f>SUM(AP131)</f>
        <v>770484000</v>
      </c>
      <c r="AQ136" s="329">
        <f t="shared" ref="AQ136:AT136" si="15">SUM(AQ131)</f>
        <v>453484000</v>
      </c>
      <c r="AR136" s="331">
        <f t="shared" si="15"/>
        <v>0.58860000000000001</v>
      </c>
      <c r="AS136" s="329">
        <f t="shared" si="15"/>
        <v>198800000</v>
      </c>
      <c r="AT136" s="329">
        <f t="shared" si="15"/>
        <v>198800000</v>
      </c>
      <c r="AU136" s="331">
        <f>AVERAGE(AU131)</f>
        <v>0.25801963441161657</v>
      </c>
      <c r="AV136" s="331">
        <f>AVERAGE(AV131)</f>
        <v>0.25801963441161657</v>
      </c>
      <c r="AW136" s="4"/>
      <c r="AX136" s="4"/>
      <c r="AY136" s="4"/>
      <c r="AZ136" s="4"/>
      <c r="BA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row>
    <row r="137" spans="1:119" s="171" customFormat="1" ht="151.80000000000001">
      <c r="A137" s="106" t="s">
        <v>281</v>
      </c>
      <c r="B137" s="106" t="s">
        <v>225</v>
      </c>
      <c r="C137" s="107" t="s">
        <v>389</v>
      </c>
      <c r="D137" s="106" t="s">
        <v>247</v>
      </c>
      <c r="E137" s="106" t="s">
        <v>293</v>
      </c>
      <c r="F137" s="108">
        <v>2024130010144</v>
      </c>
      <c r="G137" s="106" t="s">
        <v>632</v>
      </c>
      <c r="H137" s="106" t="s">
        <v>633</v>
      </c>
      <c r="I137" s="106" t="s">
        <v>634</v>
      </c>
      <c r="J137" s="184">
        <v>0</v>
      </c>
      <c r="K137" s="219">
        <v>0.5</v>
      </c>
      <c r="L137" s="106" t="s">
        <v>679</v>
      </c>
      <c r="M137" s="216"/>
      <c r="N137" s="109" t="s">
        <v>664</v>
      </c>
      <c r="O137" s="109">
        <v>0</v>
      </c>
      <c r="P137" s="220">
        <v>1</v>
      </c>
      <c r="Q137" s="110">
        <v>0</v>
      </c>
      <c r="R137" s="358">
        <v>0</v>
      </c>
      <c r="S137" s="195">
        <v>45660</v>
      </c>
      <c r="T137" s="195">
        <v>46022</v>
      </c>
      <c r="U137" s="196">
        <f t="shared" si="8"/>
        <v>362</v>
      </c>
      <c r="V137" s="109">
        <f>1500/2</f>
        <v>750</v>
      </c>
      <c r="W137" s="109" t="s">
        <v>376</v>
      </c>
      <c r="X137" s="110" t="s">
        <v>384</v>
      </c>
      <c r="Y137" s="109" t="s">
        <v>449</v>
      </c>
      <c r="Z137" s="109" t="s">
        <v>450</v>
      </c>
      <c r="AA137" s="110" t="s">
        <v>375</v>
      </c>
      <c r="AB137" s="140" t="s">
        <v>682</v>
      </c>
      <c r="AC137" s="141">
        <v>150000000</v>
      </c>
      <c r="AD137" s="109" t="s">
        <v>74</v>
      </c>
      <c r="AE137" s="110" t="s">
        <v>53</v>
      </c>
      <c r="AF137" s="110"/>
      <c r="AG137" s="110"/>
      <c r="AH137" s="677">
        <v>385776000</v>
      </c>
      <c r="AI137" s="677"/>
      <c r="AJ137" s="110"/>
      <c r="AK137" s="110"/>
      <c r="AL137" s="387"/>
      <c r="AM137" s="680" t="s">
        <v>677</v>
      </c>
      <c r="AN137" s="109" t="s">
        <v>293</v>
      </c>
      <c r="AO137" s="106" t="s">
        <v>766</v>
      </c>
      <c r="AP137" s="669">
        <v>385776000</v>
      </c>
      <c r="AQ137" s="669">
        <v>0</v>
      </c>
      <c r="AR137" s="683">
        <v>0</v>
      </c>
      <c r="AS137" s="669">
        <v>0</v>
      </c>
      <c r="AT137" s="669">
        <v>0</v>
      </c>
      <c r="AU137" s="672">
        <v>0</v>
      </c>
      <c r="AV137" s="672">
        <v>0</v>
      </c>
      <c r="AW137" s="4"/>
      <c r="AX137" s="4"/>
      <c r="AY137" s="4"/>
      <c r="AZ137" s="4"/>
      <c r="BA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row>
    <row r="138" spans="1:119" s="171" customFormat="1" ht="151.80000000000001">
      <c r="A138" s="106" t="s">
        <v>281</v>
      </c>
      <c r="B138" s="106" t="s">
        <v>225</v>
      </c>
      <c r="C138" s="107" t="s">
        <v>389</v>
      </c>
      <c r="D138" s="106" t="s">
        <v>248</v>
      </c>
      <c r="E138" s="106" t="s">
        <v>293</v>
      </c>
      <c r="F138" s="108">
        <v>2024130010144</v>
      </c>
      <c r="G138" s="106" t="s">
        <v>632</v>
      </c>
      <c r="H138" s="106" t="s">
        <v>633</v>
      </c>
      <c r="I138" s="106" t="s">
        <v>634</v>
      </c>
      <c r="J138" s="184">
        <v>0</v>
      </c>
      <c r="K138" s="219">
        <v>0.5</v>
      </c>
      <c r="L138" s="106" t="s">
        <v>678</v>
      </c>
      <c r="M138" s="216"/>
      <c r="N138" s="109" t="s">
        <v>665</v>
      </c>
      <c r="O138" s="109">
        <v>0</v>
      </c>
      <c r="P138" s="220">
        <v>1</v>
      </c>
      <c r="Q138" s="110">
        <v>0</v>
      </c>
      <c r="R138" s="358">
        <v>0</v>
      </c>
      <c r="S138" s="195">
        <v>45660</v>
      </c>
      <c r="T138" s="195">
        <v>46022</v>
      </c>
      <c r="U138" s="196">
        <f t="shared" si="8"/>
        <v>362</v>
      </c>
      <c r="V138" s="109">
        <f>1500/2</f>
        <v>750</v>
      </c>
      <c r="W138" s="109" t="s">
        <v>376</v>
      </c>
      <c r="X138" s="110" t="s">
        <v>384</v>
      </c>
      <c r="Y138" s="109" t="s">
        <v>449</v>
      </c>
      <c r="Z138" s="109" t="s">
        <v>450</v>
      </c>
      <c r="AA138" s="110" t="s">
        <v>375</v>
      </c>
      <c r="AB138" s="140" t="s">
        <v>682</v>
      </c>
      <c r="AC138" s="141">
        <v>150000000</v>
      </c>
      <c r="AD138" s="109" t="s">
        <v>74</v>
      </c>
      <c r="AE138" s="110" t="s">
        <v>53</v>
      </c>
      <c r="AF138" s="110"/>
      <c r="AG138" s="110"/>
      <c r="AH138" s="678"/>
      <c r="AI138" s="678"/>
      <c r="AJ138" s="110"/>
      <c r="AK138" s="110"/>
      <c r="AL138" s="387"/>
      <c r="AM138" s="681"/>
      <c r="AN138" s="109" t="s">
        <v>293</v>
      </c>
      <c r="AO138" s="106" t="s">
        <v>766</v>
      </c>
      <c r="AP138" s="670"/>
      <c r="AQ138" s="670"/>
      <c r="AR138" s="684"/>
      <c r="AS138" s="670"/>
      <c r="AT138" s="670"/>
      <c r="AU138" s="670"/>
      <c r="AV138" s="670"/>
      <c r="AW138" s="4"/>
      <c r="AX138" s="4"/>
      <c r="AY138" s="4"/>
      <c r="AZ138" s="4"/>
      <c r="BA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row>
    <row r="139" spans="1:119" s="171" customFormat="1" ht="151.80000000000001">
      <c r="A139" s="106" t="s">
        <v>281</v>
      </c>
      <c r="B139" s="106" t="s">
        <v>225</v>
      </c>
      <c r="C139" s="107" t="s">
        <v>389</v>
      </c>
      <c r="D139" s="106" t="s">
        <v>248</v>
      </c>
      <c r="E139" s="106" t="s">
        <v>293</v>
      </c>
      <c r="F139" s="108">
        <v>2024130010144</v>
      </c>
      <c r="G139" s="106" t="s">
        <v>632</v>
      </c>
      <c r="H139" s="106" t="s">
        <v>633</v>
      </c>
      <c r="I139" s="106" t="s">
        <v>634</v>
      </c>
      <c r="J139" s="184">
        <v>0</v>
      </c>
      <c r="K139" s="219">
        <v>0.5</v>
      </c>
      <c r="L139" s="106" t="s">
        <v>680</v>
      </c>
      <c r="M139" s="216"/>
      <c r="N139" s="109" t="s">
        <v>681</v>
      </c>
      <c r="O139" s="109">
        <v>0</v>
      </c>
      <c r="P139" s="220">
        <v>2</v>
      </c>
      <c r="Q139" s="110">
        <v>0</v>
      </c>
      <c r="R139" s="358">
        <v>0</v>
      </c>
      <c r="S139" s="195">
        <v>45660</v>
      </c>
      <c r="T139" s="195">
        <v>46022</v>
      </c>
      <c r="U139" s="196">
        <f t="shared" ref="U139:U142" si="16">+T139-S139</f>
        <v>362</v>
      </c>
      <c r="V139" s="109">
        <v>1500</v>
      </c>
      <c r="W139" s="109" t="s">
        <v>376</v>
      </c>
      <c r="X139" s="110" t="s">
        <v>384</v>
      </c>
      <c r="Y139" s="109" t="s">
        <v>449</v>
      </c>
      <c r="Z139" s="109" t="s">
        <v>450</v>
      </c>
      <c r="AA139" s="110" t="s">
        <v>375</v>
      </c>
      <c r="AB139" s="140" t="s">
        <v>682</v>
      </c>
      <c r="AC139" s="141">
        <v>85776000</v>
      </c>
      <c r="AD139" s="109" t="s">
        <v>74</v>
      </c>
      <c r="AE139" s="110" t="s">
        <v>53</v>
      </c>
      <c r="AF139" s="110"/>
      <c r="AG139" s="110"/>
      <c r="AH139" s="679"/>
      <c r="AI139" s="679"/>
      <c r="AJ139" s="110"/>
      <c r="AK139" s="110"/>
      <c r="AL139" s="387"/>
      <c r="AM139" s="682"/>
      <c r="AN139" s="109" t="s">
        <v>293</v>
      </c>
      <c r="AO139" s="106" t="s">
        <v>766</v>
      </c>
      <c r="AP139" s="671"/>
      <c r="AQ139" s="671"/>
      <c r="AR139" s="685"/>
      <c r="AS139" s="671"/>
      <c r="AT139" s="671"/>
      <c r="AU139" s="671"/>
      <c r="AV139" s="671"/>
      <c r="AW139" s="4"/>
      <c r="AX139" s="4"/>
      <c r="AY139" s="4"/>
      <c r="AZ139" s="4"/>
      <c r="BA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row>
    <row r="140" spans="1:119" s="171" customFormat="1" ht="60.75" customHeight="1">
      <c r="A140" s="106"/>
      <c r="B140" s="106"/>
      <c r="C140" s="107"/>
      <c r="D140" s="106"/>
      <c r="E140" s="543" t="s">
        <v>814</v>
      </c>
      <c r="F140" s="544"/>
      <c r="G140" s="544"/>
      <c r="H140" s="544"/>
      <c r="I140" s="544"/>
      <c r="J140" s="544"/>
      <c r="K140" s="544"/>
      <c r="L140" s="544"/>
      <c r="M140" s="544"/>
      <c r="N140" s="544"/>
      <c r="O140" s="544"/>
      <c r="P140" s="544"/>
      <c r="Q140" s="545"/>
      <c r="R140" s="332"/>
      <c r="S140" s="195"/>
      <c r="T140" s="195"/>
      <c r="U140" s="196"/>
      <c r="V140" s="109"/>
      <c r="W140" s="109"/>
      <c r="X140" s="110"/>
      <c r="Y140" s="109"/>
      <c r="Z140" s="109"/>
      <c r="AA140" s="110"/>
      <c r="AB140" s="140"/>
      <c r="AC140" s="141"/>
      <c r="AD140" s="109"/>
      <c r="AE140" s="110"/>
      <c r="AF140" s="110"/>
      <c r="AG140" s="110"/>
      <c r="AH140" s="312"/>
      <c r="AI140" s="313"/>
      <c r="AJ140" s="110"/>
      <c r="AK140" s="110"/>
      <c r="AL140" s="387"/>
      <c r="AM140" s="314"/>
      <c r="AN140" s="109"/>
      <c r="AO140" s="336" t="s">
        <v>805</v>
      </c>
      <c r="AP140" s="324">
        <f>SUM(AP137)</f>
        <v>385776000</v>
      </c>
      <c r="AQ140" s="324">
        <f t="shared" ref="AQ140:AT140" si="17">SUM(AQ137)</f>
        <v>0</v>
      </c>
      <c r="AR140" s="359">
        <f t="shared" si="17"/>
        <v>0</v>
      </c>
      <c r="AS140" s="324">
        <f t="shared" si="17"/>
        <v>0</v>
      </c>
      <c r="AT140" s="324">
        <f t="shared" si="17"/>
        <v>0</v>
      </c>
      <c r="AU140" s="360">
        <v>0</v>
      </c>
      <c r="AV140" s="360">
        <v>0</v>
      </c>
      <c r="AW140" s="4"/>
      <c r="AX140" s="4"/>
      <c r="AY140" s="4"/>
      <c r="AZ140" s="4"/>
      <c r="BA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row>
    <row r="141" spans="1:119" s="172" customFormat="1" ht="124.2">
      <c r="A141" s="111" t="s">
        <v>281</v>
      </c>
      <c r="B141" s="111" t="s">
        <v>250</v>
      </c>
      <c r="C141" s="112" t="s">
        <v>390</v>
      </c>
      <c r="D141" s="111" t="s">
        <v>249</v>
      </c>
      <c r="E141" s="113" t="s">
        <v>294</v>
      </c>
      <c r="F141" s="115">
        <v>2024130010149</v>
      </c>
      <c r="G141" s="113" t="s">
        <v>629</v>
      </c>
      <c r="H141" s="113" t="s">
        <v>630</v>
      </c>
      <c r="I141" s="113" t="s">
        <v>631</v>
      </c>
      <c r="J141" s="185">
        <v>0</v>
      </c>
      <c r="K141" s="219">
        <v>1</v>
      </c>
      <c r="L141" s="111" t="s">
        <v>683</v>
      </c>
      <c r="M141" s="114"/>
      <c r="N141" s="199" t="s">
        <v>666</v>
      </c>
      <c r="O141" s="199">
        <v>0</v>
      </c>
      <c r="P141" s="220">
        <v>1</v>
      </c>
      <c r="Q141" s="110">
        <v>0</v>
      </c>
      <c r="R141" s="358">
        <v>0</v>
      </c>
      <c r="S141" s="195">
        <v>45660</v>
      </c>
      <c r="T141" s="195">
        <v>46022</v>
      </c>
      <c r="U141" s="196">
        <f t="shared" ref="U141" si="18">+T141-S141</f>
        <v>362</v>
      </c>
      <c r="V141" s="114">
        <v>600</v>
      </c>
      <c r="W141" s="114" t="s">
        <v>377</v>
      </c>
      <c r="X141" s="114" t="s">
        <v>384</v>
      </c>
      <c r="Y141" s="199" t="s">
        <v>449</v>
      </c>
      <c r="Z141" s="199" t="s">
        <v>450</v>
      </c>
      <c r="AA141" s="114" t="s">
        <v>375</v>
      </c>
      <c r="AB141" s="135" t="s">
        <v>685</v>
      </c>
      <c r="AC141" s="139">
        <v>140000000</v>
      </c>
      <c r="AD141" s="199" t="s">
        <v>70</v>
      </c>
      <c r="AE141" s="114" t="s">
        <v>53</v>
      </c>
      <c r="AF141" s="114"/>
      <c r="AG141" s="114"/>
      <c r="AH141" s="673">
        <v>160740000</v>
      </c>
      <c r="AI141" s="175"/>
      <c r="AJ141" s="114"/>
      <c r="AK141" s="114"/>
      <c r="AL141" s="114"/>
      <c r="AM141" s="114" t="s">
        <v>677</v>
      </c>
      <c r="AN141" s="199" t="s">
        <v>294</v>
      </c>
      <c r="AO141" s="111" t="s">
        <v>767</v>
      </c>
      <c r="AP141" s="660">
        <v>160740000</v>
      </c>
      <c r="AQ141" s="660">
        <v>0</v>
      </c>
      <c r="AR141" s="675">
        <v>0</v>
      </c>
      <c r="AS141" s="660">
        <v>0</v>
      </c>
      <c r="AT141" s="660">
        <v>0</v>
      </c>
      <c r="AU141" s="662">
        <v>0</v>
      </c>
      <c r="AV141" s="664">
        <v>0</v>
      </c>
      <c r="AW141" s="4"/>
      <c r="AX141" s="4"/>
      <c r="AY141" s="4"/>
      <c r="AZ141" s="4"/>
      <c r="BA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row>
    <row r="142" spans="1:119" s="172" customFormat="1" ht="124.2">
      <c r="A142" s="111" t="s">
        <v>281</v>
      </c>
      <c r="B142" s="111" t="s">
        <v>250</v>
      </c>
      <c r="C142" s="112" t="s">
        <v>390</v>
      </c>
      <c r="D142" s="111" t="s">
        <v>249</v>
      </c>
      <c r="E142" s="113" t="s">
        <v>294</v>
      </c>
      <c r="F142" s="115">
        <v>2024130010149</v>
      </c>
      <c r="G142" s="113" t="s">
        <v>629</v>
      </c>
      <c r="H142" s="113" t="s">
        <v>630</v>
      </c>
      <c r="I142" s="113" t="s">
        <v>631</v>
      </c>
      <c r="J142" s="185">
        <v>0</v>
      </c>
      <c r="K142" s="219">
        <v>1</v>
      </c>
      <c r="L142" s="111" t="s">
        <v>684</v>
      </c>
      <c r="M142" s="114"/>
      <c r="N142" s="199" t="s">
        <v>666</v>
      </c>
      <c r="O142" s="199">
        <v>0</v>
      </c>
      <c r="P142" s="220">
        <v>1</v>
      </c>
      <c r="Q142" s="110">
        <v>0</v>
      </c>
      <c r="R142" s="358">
        <v>0</v>
      </c>
      <c r="S142" s="195">
        <v>45660</v>
      </c>
      <c r="T142" s="195">
        <v>46022</v>
      </c>
      <c r="U142" s="196">
        <f t="shared" si="16"/>
        <v>362</v>
      </c>
      <c r="V142" s="114">
        <v>600</v>
      </c>
      <c r="W142" s="114" t="s">
        <v>377</v>
      </c>
      <c r="X142" s="114" t="s">
        <v>384</v>
      </c>
      <c r="Y142" s="199" t="s">
        <v>449</v>
      </c>
      <c r="Z142" s="199" t="s">
        <v>450</v>
      </c>
      <c r="AA142" s="114" t="s">
        <v>375</v>
      </c>
      <c r="AB142" s="135" t="s">
        <v>685</v>
      </c>
      <c r="AC142" s="139">
        <v>20740000</v>
      </c>
      <c r="AD142" s="199" t="s">
        <v>70</v>
      </c>
      <c r="AE142" s="114" t="s">
        <v>53</v>
      </c>
      <c r="AF142" s="114"/>
      <c r="AG142" s="114"/>
      <c r="AH142" s="674"/>
      <c r="AI142" s="175"/>
      <c r="AJ142" s="114"/>
      <c r="AK142" s="114"/>
      <c r="AL142" s="114"/>
      <c r="AM142" s="114" t="s">
        <v>677</v>
      </c>
      <c r="AN142" s="199" t="s">
        <v>294</v>
      </c>
      <c r="AO142" s="111" t="s">
        <v>767</v>
      </c>
      <c r="AP142" s="661"/>
      <c r="AQ142" s="661"/>
      <c r="AR142" s="676"/>
      <c r="AS142" s="661"/>
      <c r="AT142" s="661"/>
      <c r="AU142" s="663"/>
      <c r="AV142" s="661"/>
      <c r="AW142" s="4"/>
      <c r="AX142" s="4"/>
      <c r="AY142" s="4"/>
      <c r="AZ142" s="4"/>
      <c r="BA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row>
    <row r="143" spans="1:119" ht="69.900000000000006" customHeight="1">
      <c r="E143" s="665" t="s">
        <v>815</v>
      </c>
      <c r="F143" s="665"/>
      <c r="G143" s="665"/>
      <c r="H143" s="665"/>
      <c r="I143" s="665"/>
      <c r="J143" s="665"/>
      <c r="K143" s="665"/>
      <c r="L143" s="665"/>
      <c r="M143" s="665"/>
      <c r="N143" s="665"/>
      <c r="O143" s="665"/>
      <c r="P143" s="665"/>
      <c r="Q143" s="665"/>
      <c r="R143" s="332"/>
      <c r="AO143" s="336" t="s">
        <v>805</v>
      </c>
      <c r="AP143" s="361">
        <f>SUM(AP141)</f>
        <v>160740000</v>
      </c>
      <c r="AQ143" s="361">
        <f t="shared" ref="AQ143:AT143" si="19">SUM(AQ141)</f>
        <v>0</v>
      </c>
      <c r="AR143" s="361">
        <f t="shared" si="19"/>
        <v>0</v>
      </c>
      <c r="AS143" s="361">
        <f t="shared" si="19"/>
        <v>0</v>
      </c>
      <c r="AT143" s="361">
        <f t="shared" si="19"/>
        <v>0</v>
      </c>
      <c r="AU143" s="362">
        <v>0</v>
      </c>
      <c r="AV143" s="362">
        <v>0</v>
      </c>
    </row>
    <row r="144" spans="1:119" ht="69.900000000000006" customHeight="1">
      <c r="E144" s="666" t="s">
        <v>816</v>
      </c>
      <c r="F144" s="667"/>
      <c r="G144" s="667"/>
      <c r="H144" s="667"/>
      <c r="I144" s="667"/>
      <c r="J144" s="667"/>
      <c r="K144" s="667"/>
      <c r="L144" s="667"/>
      <c r="M144" s="667"/>
      <c r="N144" s="667"/>
      <c r="O144" s="667"/>
      <c r="P144" s="667"/>
      <c r="Q144" s="668"/>
      <c r="R144" s="363"/>
      <c r="AC144" s="221"/>
      <c r="AH144" s="221"/>
      <c r="AO144" s="215" t="s">
        <v>817</v>
      </c>
      <c r="AP144" s="361">
        <f>SUM(AP39,AP47,AP60,AP73,AP85,AP98,AP115,AP130,AP136,AP140,AP143)</f>
        <v>57682610982.709999</v>
      </c>
      <c r="AQ144" s="361">
        <f t="shared" ref="AQ144:AT144" si="20">SUM(AQ39,AQ47,AQ60,AQ73,AQ85,AQ98,AQ115,AQ130,AQ136,AQ140,AQ143)</f>
        <v>18623172864.240002</v>
      </c>
      <c r="AR144" s="364">
        <f>+AQ144/AP144</f>
        <v>0.32285592740977315</v>
      </c>
      <c r="AS144" s="361">
        <f t="shared" si="20"/>
        <v>6387170665</v>
      </c>
      <c r="AT144" s="361">
        <f t="shared" si="20"/>
        <v>6387170665</v>
      </c>
      <c r="AU144" s="365">
        <f>+AS144/AP144</f>
        <v>0.11072956920959272</v>
      </c>
      <c r="AV144" s="366">
        <f>+AT144/AP144</f>
        <v>0.11072956920959272</v>
      </c>
    </row>
  </sheetData>
  <mergeCells count="133">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U48:AU59"/>
    <mergeCell ref="AV48:AV59"/>
    <mergeCell ref="E60:Q60"/>
    <mergeCell ref="AH61:AH72"/>
    <mergeCell ref="AI61:AI72"/>
    <mergeCell ref="AM61:AM72"/>
    <mergeCell ref="AP61:AP72"/>
    <mergeCell ref="AQ61:AQ72"/>
    <mergeCell ref="AR61:AR72"/>
    <mergeCell ref="E47:Q47"/>
    <mergeCell ref="AH48:AH59"/>
    <mergeCell ref="AI48:AI59"/>
    <mergeCell ref="AM48:AM59"/>
    <mergeCell ref="AP48:AP59"/>
    <mergeCell ref="AQ48:AQ59"/>
    <mergeCell ref="AR48:AR59"/>
    <mergeCell ref="AS48:AS59"/>
    <mergeCell ref="AT48:AT59"/>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s>
  <dataValidations count="2">
    <dataValidation type="list" allowBlank="1" showInputMessage="1" showErrorMessage="1" sqref="M12:M26 M9:M10 M131:M135 M137:M139 M141:M142" xr:uid="{F72D3EC1-188E-4163-A35F-DB1E48FE0E9D}">
      <formula1>$AZ$9:$AZ$14</formula1>
    </dataValidation>
    <dataValidation type="list" allowBlank="1" showInputMessage="1" showErrorMessage="1" sqref="L74:M74 M99:M109 M27:M38 M116:M129 L77:M77 L83:L84 M75:M76 M61:M72 M40:M46 M48:M59 M78:M84 M86:M97 M111:M114 M145:M230" xr:uid="{9014C4F4-2A54-4979-9170-B70FE61B18E6}">
      <formula1>$AY$9:$AY$56</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984375" defaultRowHeight="13.8"/>
  <cols>
    <col min="1" max="1" width="20.69921875" customWidth="1"/>
    <col min="2" max="2" width="25" customWidth="1"/>
    <col min="3" max="3" width="19.69921875" customWidth="1"/>
    <col min="4" max="4" width="20.296875" customWidth="1"/>
    <col min="5" max="6" width="22.8984375" customWidth="1"/>
    <col min="7" max="7" width="25.296875" customWidth="1"/>
  </cols>
  <sheetData>
    <row r="2" spans="1:7">
      <c r="A2" s="693" t="s">
        <v>36</v>
      </c>
      <c r="B2" s="694"/>
      <c r="C2" s="694"/>
      <c r="D2" s="694"/>
      <c r="E2" s="694"/>
      <c r="F2" s="694"/>
      <c r="G2" s="695"/>
    </row>
    <row r="3" spans="1:7" s="7" customFormat="1">
      <c r="A3" s="28" t="s">
        <v>37</v>
      </c>
      <c r="B3" s="690" t="s">
        <v>38</v>
      </c>
      <c r="C3" s="690"/>
      <c r="D3" s="690"/>
      <c r="E3" s="690"/>
      <c r="F3" s="690"/>
      <c r="G3" s="30" t="s">
        <v>39</v>
      </c>
    </row>
    <row r="4" spans="1:7" ht="12.75" customHeight="1">
      <c r="A4" s="31">
        <v>45489</v>
      </c>
      <c r="B4" s="691" t="s">
        <v>213</v>
      </c>
      <c r="C4" s="691"/>
      <c r="D4" s="691"/>
      <c r="E4" s="691"/>
      <c r="F4" s="691"/>
      <c r="G4" s="32" t="s">
        <v>214</v>
      </c>
    </row>
    <row r="5" spans="1:7" ht="12.75" customHeight="1">
      <c r="A5" s="33"/>
      <c r="B5" s="691"/>
      <c r="C5" s="691"/>
      <c r="D5" s="691"/>
      <c r="E5" s="691"/>
      <c r="F5" s="691"/>
      <c r="G5" s="32"/>
    </row>
    <row r="6" spans="1:7">
      <c r="A6" s="33"/>
      <c r="B6" s="692"/>
      <c r="C6" s="692"/>
      <c r="D6" s="692"/>
      <c r="E6" s="692"/>
      <c r="F6" s="692"/>
      <c r="G6" s="35"/>
    </row>
    <row r="7" spans="1:7">
      <c r="A7" s="33"/>
      <c r="B7" s="692"/>
      <c r="C7" s="692"/>
      <c r="D7" s="692"/>
      <c r="E7" s="692"/>
      <c r="F7" s="692"/>
      <c r="G7" s="35"/>
    </row>
    <row r="8" spans="1:7">
      <c r="A8" s="33"/>
      <c r="B8" s="34"/>
      <c r="C8" s="34"/>
      <c r="D8" s="34"/>
      <c r="E8" s="34"/>
      <c r="F8" s="34"/>
      <c r="G8" s="35"/>
    </row>
    <row r="9" spans="1:7">
      <c r="A9" s="686" t="s">
        <v>215</v>
      </c>
      <c r="B9" s="687"/>
      <c r="C9" s="687"/>
      <c r="D9" s="687"/>
      <c r="E9" s="687"/>
      <c r="F9" s="687"/>
      <c r="G9" s="688"/>
    </row>
    <row r="10" spans="1:7" s="7" customFormat="1">
      <c r="A10" s="29"/>
      <c r="B10" s="690" t="s">
        <v>40</v>
      </c>
      <c r="C10" s="690"/>
      <c r="D10" s="690" t="s">
        <v>41</v>
      </c>
      <c r="E10" s="690"/>
      <c r="F10" s="29" t="s">
        <v>37</v>
      </c>
      <c r="G10" s="29" t="s">
        <v>42</v>
      </c>
    </row>
    <row r="11" spans="1:7">
      <c r="A11" s="36" t="s">
        <v>43</v>
      </c>
      <c r="B11" s="691" t="s">
        <v>44</v>
      </c>
      <c r="C11" s="691"/>
      <c r="D11" s="689" t="s">
        <v>45</v>
      </c>
      <c r="E11" s="689"/>
      <c r="F11" s="33" t="s">
        <v>78</v>
      </c>
      <c r="G11" s="35"/>
    </row>
    <row r="12" spans="1:7">
      <c r="A12" s="36" t="s">
        <v>46</v>
      </c>
      <c r="B12" s="689" t="s">
        <v>47</v>
      </c>
      <c r="C12" s="689"/>
      <c r="D12" s="689" t="s">
        <v>79</v>
      </c>
      <c r="E12" s="689"/>
      <c r="F12" s="33" t="s">
        <v>78</v>
      </c>
      <c r="G12" s="35"/>
    </row>
    <row r="13" spans="1:7">
      <c r="A13" s="36" t="s">
        <v>48</v>
      </c>
      <c r="B13" s="689" t="s">
        <v>47</v>
      </c>
      <c r="C13" s="689"/>
      <c r="D13" s="689" t="s">
        <v>79</v>
      </c>
      <c r="E13" s="689"/>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17" workbookViewId="0">
      <selection activeCell="D18" sqref="D18"/>
    </sheetView>
  </sheetViews>
  <sheetFormatPr baseColWidth="10" defaultColWidth="10.8984375" defaultRowHeight="13.8"/>
  <cols>
    <col min="1" max="1" width="55.296875" customWidth="1"/>
    <col min="5" max="5" width="20.09765625" customWidth="1"/>
    <col min="6" max="6" width="34.69921875" customWidth="1"/>
  </cols>
  <sheetData>
    <row r="1" spans="1:6" ht="52.5" customHeight="1">
      <c r="A1" s="27" t="s">
        <v>49</v>
      </c>
      <c r="E1" s="8" t="s">
        <v>50</v>
      </c>
      <c r="F1" s="8" t="s">
        <v>51</v>
      </c>
    </row>
    <row r="2" spans="1:6" ht="25.5" customHeight="1">
      <c r="A2" s="26" t="s">
        <v>52</v>
      </c>
      <c r="E2" s="9">
        <v>0</v>
      </c>
      <c r="F2" s="10" t="s">
        <v>53</v>
      </c>
    </row>
    <row r="3" spans="1:6" ht="45" customHeight="1">
      <c r="A3" s="26" t="s">
        <v>54</v>
      </c>
      <c r="E3" s="9">
        <v>1</v>
      </c>
      <c r="F3" s="10" t="s">
        <v>55</v>
      </c>
    </row>
    <row r="4" spans="1:6" ht="45" customHeight="1">
      <c r="A4" s="26" t="s">
        <v>56</v>
      </c>
      <c r="E4" s="9">
        <v>2</v>
      </c>
      <c r="F4" s="10" t="s">
        <v>57</v>
      </c>
    </row>
    <row r="5" spans="1:6" ht="45" customHeight="1">
      <c r="A5" s="26" t="s">
        <v>58</v>
      </c>
      <c r="E5" s="9">
        <v>3</v>
      </c>
      <c r="F5" s="10" t="s">
        <v>59</v>
      </c>
    </row>
    <row r="6" spans="1:6" ht="45" customHeight="1">
      <c r="A6" s="26" t="s">
        <v>60</v>
      </c>
      <c r="E6" s="9">
        <v>4</v>
      </c>
      <c r="F6" s="10" t="s">
        <v>61</v>
      </c>
    </row>
    <row r="7" spans="1:6" ht="45" customHeight="1">
      <c r="A7" s="26" t="s">
        <v>62</v>
      </c>
      <c r="E7" s="9">
        <v>5</v>
      </c>
      <c r="F7" s="10" t="s">
        <v>63</v>
      </c>
    </row>
    <row r="8" spans="1:6" ht="45" customHeight="1">
      <c r="A8" s="26" t="s">
        <v>64</v>
      </c>
    </row>
    <row r="9" spans="1:6" ht="45" customHeight="1">
      <c r="A9" s="26" t="s">
        <v>65</v>
      </c>
    </row>
    <row r="10" spans="1:6" ht="45" customHeight="1">
      <c r="A10" s="26" t="s">
        <v>66</v>
      </c>
    </row>
    <row r="11" spans="1:6" ht="45" customHeight="1">
      <c r="A11" s="26" t="s">
        <v>67</v>
      </c>
    </row>
    <row r="12" spans="1:6" ht="45" customHeight="1">
      <c r="A12" s="26" t="s">
        <v>68</v>
      </c>
    </row>
    <row r="13" spans="1:6" ht="45" customHeight="1">
      <c r="A13" s="26" t="s">
        <v>69</v>
      </c>
    </row>
    <row r="14" spans="1:6" ht="45" customHeight="1">
      <c r="A14" s="26" t="s">
        <v>70</v>
      </c>
    </row>
    <row r="15" spans="1:6" ht="45" customHeight="1">
      <c r="A15" s="26" t="s">
        <v>71</v>
      </c>
    </row>
    <row r="16" spans="1:6" ht="45" customHeight="1">
      <c r="A16" s="26" t="s">
        <v>72</v>
      </c>
    </row>
    <row r="17" spans="1:1" ht="45" customHeight="1">
      <c r="A17" s="26" t="s">
        <v>73</v>
      </c>
    </row>
    <row r="18" spans="1:1" ht="45" customHeight="1">
      <c r="A18" s="26" t="s">
        <v>74</v>
      </c>
    </row>
    <row r="19" spans="1:1" ht="45" customHeight="1">
      <c r="A19" s="26" t="s">
        <v>75</v>
      </c>
    </row>
    <row r="20" spans="1:1" ht="45" customHeight="1">
      <c r="A20" s="26" t="s">
        <v>76</v>
      </c>
    </row>
    <row r="21" spans="1:1" ht="45" customHeight="1">
      <c r="A21" s="26"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LENOVO</cp:lastModifiedBy>
  <dcterms:created xsi:type="dcterms:W3CDTF">2024-07-04T17:50:33Z</dcterms:created>
  <dcterms:modified xsi:type="dcterms:W3CDTF">2025-05-21T02:54:19Z</dcterms:modified>
</cp:coreProperties>
</file>