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G:\14. EMPALME\PLAN DE ACCION AÑO 2024\DICIEMBRE 2024\"/>
    </mc:Choice>
  </mc:AlternateContent>
  <xr:revisionPtr revIDLastSave="0" documentId="8_{EFF40872-9A9C-4717-8F1F-DAFBE9AD0AAF}" xr6:coauthVersionLast="47" xr6:coauthVersionMax="47" xr10:uidLastSave="{00000000-0000-0000-0000-000000000000}"/>
  <bookViews>
    <workbookView xWindow="-108" yWindow="-108" windowWidth="19416" windowHeight="10296" tabRatio="757"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ESTRATÉGICO'!#REF!</definedName>
    <definedName name="_xlnm._FilterDatabase" localSheetId="3" hidden="1">'3. INVERSIÓN'!$A$8:$AU$8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9" i="6" l="1"/>
  <c r="AU103" i="6"/>
  <c r="AU131" i="6"/>
  <c r="AT166" i="6"/>
  <c r="AU165" i="6"/>
  <c r="U167" i="6"/>
  <c r="T167" i="6"/>
  <c r="V42" i="1"/>
  <c r="U13" i="1"/>
  <c r="AC42" i="1"/>
  <c r="AB42" i="1"/>
  <c r="AA42" i="1"/>
  <c r="AD39" i="1"/>
  <c r="AD36" i="1"/>
  <c r="AD31" i="1"/>
  <c r="AD28" i="1"/>
  <c r="AD26" i="1"/>
  <c r="AD20" i="1"/>
  <c r="AD17" i="1"/>
  <c r="AD9" i="1"/>
  <c r="AD11" i="1"/>
  <c r="AD14" i="1"/>
  <c r="AD42" i="1" l="1"/>
  <c r="R33" i="1"/>
  <c r="R31" i="1"/>
  <c r="R32" i="1" l="1"/>
  <c r="R29" i="1" l="1"/>
  <c r="R28" i="1" l="1"/>
  <c r="R26" i="1" l="1"/>
  <c r="R20" i="1" l="1"/>
  <c r="U26" i="1" l="1"/>
  <c r="U17" i="1"/>
  <c r="U18" i="1"/>
  <c r="R17" i="1"/>
  <c r="R15" i="1"/>
  <c r="R24" i="1"/>
  <c r="U34" i="1"/>
  <c r="U33" i="1"/>
  <c r="U31" i="1"/>
  <c r="U28" i="1"/>
  <c r="U23" i="1"/>
  <c r="U15" i="1"/>
  <c r="U12" i="1"/>
  <c r="U29" i="1" l="1"/>
  <c r="R18" i="1" l="1"/>
  <c r="R14" i="1" l="1"/>
  <c r="R11" i="1" l="1"/>
  <c r="S11" i="1" s="1"/>
  <c r="U11" i="1" s="1"/>
  <c r="S33" i="1" l="1"/>
  <c r="S31" i="1"/>
  <c r="AS166" i="6" l="1"/>
  <c r="AU166" i="6" l="1"/>
  <c r="AU155" i="6"/>
  <c r="AU91" i="6"/>
  <c r="AU69" i="6"/>
  <c r="AU51" i="6"/>
  <c r="AU31" i="6"/>
  <c r="AU9" i="6"/>
  <c r="T102" i="6" l="1"/>
  <c r="Q32" i="1" l="1"/>
  <c r="S39" i="1"/>
  <c r="T39" i="1" s="1"/>
  <c r="V39" i="1" s="1"/>
  <c r="V40" i="1" s="1"/>
  <c r="S37" i="1"/>
  <c r="T37" i="1" s="1"/>
  <c r="V37" i="1" s="1"/>
  <c r="S36" i="1"/>
  <c r="T36" i="1" s="1"/>
  <c r="V36" i="1" s="1"/>
  <c r="S34" i="1"/>
  <c r="T34" i="1" s="1"/>
  <c r="V34" i="1" s="1"/>
  <c r="T33" i="1"/>
  <c r="V33" i="1" s="1"/>
  <c r="S32" i="1"/>
  <c r="T32" i="1" s="1"/>
  <c r="V32" i="1" s="1"/>
  <c r="T31" i="1"/>
  <c r="V31" i="1" s="1"/>
  <c r="S29" i="1"/>
  <c r="T29" i="1" s="1"/>
  <c r="V29" i="1" s="1"/>
  <c r="S28" i="1"/>
  <c r="T28" i="1" s="1"/>
  <c r="V28" i="1" s="1"/>
  <c r="S26" i="1"/>
  <c r="S24" i="1"/>
  <c r="S23" i="1"/>
  <c r="T23" i="1" s="1"/>
  <c r="V23" i="1" s="1"/>
  <c r="S22" i="1"/>
  <c r="T22" i="1" s="1"/>
  <c r="V22" i="1" s="1"/>
  <c r="S21" i="1"/>
  <c r="T21" i="1" s="1"/>
  <c r="V21" i="1" s="1"/>
  <c r="S20" i="1"/>
  <c r="T20" i="1" s="1"/>
  <c r="V20" i="1" s="1"/>
  <c r="S18" i="1"/>
  <c r="T18" i="1" s="1"/>
  <c r="V18" i="1" s="1"/>
  <c r="S17" i="1"/>
  <c r="S15" i="1"/>
  <c r="T15" i="1" s="1"/>
  <c r="V15" i="1" s="1"/>
  <c r="S14" i="1"/>
  <c r="S12" i="1"/>
  <c r="T12" i="1" s="1"/>
  <c r="V12" i="1" s="1"/>
  <c r="T11" i="1"/>
  <c r="V11" i="1" s="1"/>
  <c r="S9" i="1"/>
  <c r="S10" i="1"/>
  <c r="T9" i="1" l="1"/>
  <c r="V9" i="1" s="1"/>
  <c r="U9" i="1"/>
  <c r="T14" i="1"/>
  <c r="V14" i="1" s="1"/>
  <c r="V16" i="1" s="1"/>
  <c r="U14" i="1"/>
  <c r="U32" i="1"/>
  <c r="U35" i="1" s="1"/>
  <c r="T10" i="1"/>
  <c r="V10" i="1" s="1"/>
  <c r="V13" i="1" s="1"/>
  <c r="U10" i="1"/>
  <c r="T26" i="1"/>
  <c r="V26" i="1" s="1"/>
  <c r="V27" i="1" s="1"/>
  <c r="U27" i="1"/>
  <c r="T17" i="1"/>
  <c r="V17" i="1" s="1"/>
  <c r="V19" i="1" s="1"/>
  <c r="T24" i="1"/>
  <c r="V24" i="1" s="1"/>
  <c r="V25" i="1" s="1"/>
  <c r="U24" i="1"/>
  <c r="V35" i="1"/>
  <c r="V38" i="1"/>
  <c r="V30" i="1"/>
  <c r="U36" i="1"/>
  <c r="U20" i="1"/>
  <c r="U37" i="1"/>
  <c r="U21" i="1"/>
  <c r="U39" i="1"/>
  <c r="U40" i="1" s="1"/>
  <c r="J159" i="6"/>
  <c r="J160" i="6"/>
  <c r="J158" i="6"/>
  <c r="U38" i="1" l="1"/>
  <c r="U30" i="1"/>
  <c r="U25" i="1"/>
  <c r="U19" i="1"/>
  <c r="U16" i="1"/>
  <c r="Z32" i="1"/>
  <c r="Y32" i="1"/>
  <c r="X32" i="1"/>
  <c r="U42" i="1" l="1"/>
  <c r="X29" i="6"/>
  <c r="X28" i="6"/>
  <c r="X27" i="6"/>
  <c r="X26" i="6"/>
  <c r="X25" i="6"/>
  <c r="X24" i="6"/>
  <c r="X23" i="6"/>
  <c r="X22" i="6"/>
  <c r="X21" i="6"/>
  <c r="X20" i="6"/>
  <c r="X19" i="6"/>
  <c r="X18" i="6"/>
  <c r="X17" i="6"/>
  <c r="X16" i="6"/>
  <c r="X15" i="6"/>
  <c r="X14" i="6"/>
  <c r="X13" i="6"/>
  <c r="X12" i="6"/>
  <c r="X11" i="6"/>
  <c r="X10" i="6"/>
  <c r="X9" i="6"/>
  <c r="Q160" i="6"/>
  <c r="Q159" i="6"/>
  <c r="Q15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tc={40EAF60B-7A41-4E2F-9359-FDECDD827675}</author>
    <author>tc={751726FF-2706-4601-A4B0-E731CB1F1416}</author>
  </authors>
  <commentList>
    <comment ref="L22" authorId="0" shapeId="0" xr:uid="{40EAF60B-7A41-4E2F-9359-FDECDD82767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coloca 0 para esta vigencia, teniendo en cuenta que no se programó esta meta para la vigencia 2024.
A partir del 2025 será de 15%.</t>
      </text>
    </comment>
    <comment ref="L24" authorId="1" shapeId="0" xr:uid="{751726FF-2706-4601-A4B0-E731CB1F141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programó 25% en 2024 para compensar que hay una meta que no está programada y cuyo peso es 0%. A partir del 2025 corresponderá a 10%.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O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G8" authorId="1" shapeId="0" xr:uid="{00000000-0006-0000-0300-000002000000}">
      <text>
        <r>
          <rPr>
            <sz val="9"/>
            <color indexed="81"/>
            <rFont val="Tahoma"/>
            <family val="2"/>
          </rPr>
          <t xml:space="preserve">VER ANEXO 1
</t>
        </r>
      </text>
    </comment>
    <comment ref="AH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<sst xmlns="http://schemas.openxmlformats.org/spreadsheetml/2006/main" count="3845" uniqueCount="902">
  <si>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</si>
  <si>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</si>
  <si>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</si>
  <si>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</si>
  <si>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</si>
  <si>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</si>
  <si>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</si>
  <si>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</si>
  <si>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</si>
  <si>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</si>
  <si>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</si>
  <si>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</si>
  <si>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</si>
  <si>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</si>
  <si>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</si>
  <si>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</si>
  <si>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</si>
  <si>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</si>
  <si>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</si>
  <si>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</si>
  <si>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</si>
  <si>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</si>
  <si>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</si>
  <si>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</si>
  <si>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</si>
  <si>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</si>
  <si>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</si>
  <si>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</si>
  <si>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</si>
  <si>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</si>
  <si>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</si>
  <si>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</si>
  <si>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</si>
  <si>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</si>
  <si>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</si>
  <si>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</si>
  <si>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</si>
  <si>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</si>
  <si>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</si>
  <si>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</si>
  <si>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</si>
  <si>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</si>
  <si>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</si>
  <si>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</si>
  <si>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</si>
  <si>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</si>
  <si>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</si>
  <si>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</si>
  <si>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</si>
  <si>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</si>
  <si>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</si>
  <si>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</si>
  <si>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</si>
  <si>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</si>
  <si>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</si>
  <si>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</si>
  <si>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</si>
  <si>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</si>
  <si>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</si>
  <si>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</si>
  <si>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</si>
  <si>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</si>
  <si>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</si>
  <si>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</si>
  <si>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</si>
  <si>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</si>
  <si>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</si>
  <si>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</si>
  <si>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</si>
  <si>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</si>
  <si>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</si>
  <si>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</si>
  <si>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</si>
  <si>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</si>
  <si>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</si>
  <si>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</si>
  <si>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</si>
  <si>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</si>
  <si>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</si>
  <si>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</si>
  <si>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</si>
  <si>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</si>
  <si>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</si>
  <si>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</si>
  <si>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</si>
  <si>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</si>
  <si>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</si>
  <si>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</si>
  <si>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</si>
  <si>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</si>
  <si>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</si>
  <si>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</si>
  <si>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</si>
  <si>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</si>
  <si>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</si>
  <si>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</si>
  <si>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</si>
  <si>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</si>
  <si>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</si>
  <si>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</si>
  <si>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</si>
  <si>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</si>
  <si>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</si>
  <si>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</si>
  <si>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</si>
  <si>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</si>
  <si>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</si>
  <si>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</si>
  <si>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</si>
  <si>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</si>
  <si>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</si>
  <si>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</si>
  <si>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</si>
  <si>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</si>
  <si>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</si>
  <si>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</si>
  <si>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</si>
  <si>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</si>
  <si>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</si>
  <si>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</si>
  <si>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</si>
  <si>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</si>
  <si>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</si>
  <si>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</si>
  <si>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</si>
  <si>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</si>
  <si>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</si>
  <si>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</si>
  <si>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</si>
  <si>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</si>
  <si>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</si>
  <si>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</si>
  <si>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</si>
  <si>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</si>
  <si>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</si>
  <si>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</si>
  <si>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</si>
  <si>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</si>
  <si>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</si>
  <si>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</si>
  <si>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</si>
  <si>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</si>
  <si>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</si>
  <si>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</si>
  <si>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</si>
  <si>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</si>
  <si>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</si>
  <si>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</si>
  <si>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</si>
  <si>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</si>
  <si>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</si>
  <si>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</si>
  <si>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</si>
  <si>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</si>
  <si>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</si>
  <si>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</si>
  <si>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</si>
  <si>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</si>
  <si>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</si>
  <si>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</si>
  <si>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</si>
  <si>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</si>
  <si>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</si>
  <si>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</si>
  <si>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</si>
  <si>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</si>
  <si>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</si>
  <si>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</si>
  <si>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</si>
  <si>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</si>
  <si>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</si>
  <si>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</si>
  <si>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</si>
  <si>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</si>
  <si>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</si>
  <si>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</si>
  <si>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</si>
  <si>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</si>
  <si>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</si>
  <si>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</si>
  <si>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</si>
  <si>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</si>
  <si>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</si>
  <si>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</si>
  <si>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</si>
  <si>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</si>
  <si>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</si>
  <si>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</si>
  <si>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</si>
  <si>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</si>
  <si>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</si>
  <si>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</si>
  <si>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</si>
  <si>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</si>
  <si>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</si>
  <si>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</si>
  <si>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</si>
  <si>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</si>
  <si>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</si>
  <si>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</si>
  <si>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</si>
  <si>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</si>
  <si>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</si>
  <si>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</si>
  <si>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</si>
  <si>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</si>
  <si>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</si>
  <si>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</si>
  <si>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</si>
  <si>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</si>
  <si>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</si>
  <si>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</si>
  <si>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</si>
  <si>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</si>
  <si>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</si>
  <si>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</si>
  <si>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</si>
  <si>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</si>
  <si>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</si>
  <si>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</si>
  <si>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</si>
  <si>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</si>
  <si>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</si>
  <si>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</si>
  <si>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</si>
  <si>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</si>
  <si>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</si>
  <si>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</si>
  <si>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</si>
  <si>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</si>
  <si>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</si>
  <si>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</si>
  <si>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</si>
  <si>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</si>
  <si>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</si>
  <si>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</si>
  <si>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</si>
  <si>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</si>
  <si>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</si>
  <si>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</si>
  <si>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</si>
  <si>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</si>
  <si>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</si>
  <si>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</si>
  <si>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</si>
  <si>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</si>
  <si>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</si>
  <si>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</si>
  <si>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</si>
  <si>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</si>
  <si>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</si>
  <si>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</si>
  <si>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</si>
  <si>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</si>
  <si>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</si>
  <si>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</si>
  <si>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</si>
  <si>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</si>
  <si>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</si>
  <si>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</si>
  <si>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</si>
  <si>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</si>
  <si>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</si>
  <si>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</si>
  <si>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</si>
  <si>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</si>
  <si>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</si>
  <si>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</si>
  <si>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</si>
  <si>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</si>
  <si>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</si>
  <si>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</si>
  <si>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</si>
  <si>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</si>
  <si>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</si>
  <si>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</si>
  <si>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</si>
  <si>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</si>
  <si>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</si>
  <si>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 xml:space="preserve">BIEN </t>
  </si>
  <si>
    <t>SERVICIO</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</si>
  <si>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</si>
  <si>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</si>
  <si>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</si>
  <si>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</si>
  <si>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</si>
  <si>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</si>
  <si>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</si>
  <si>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</si>
  <si>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</si>
  <si>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</si>
  <si>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</si>
  <si>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</si>
  <si>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</si>
  <si>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</si>
  <si>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</si>
  <si>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</si>
  <si>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</si>
  <si>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</si>
  <si>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</si>
  <si>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</si>
  <si>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</si>
  <si>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</si>
  <si>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</si>
  <si>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</si>
  <si>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</si>
  <si>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</si>
  <si>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</si>
  <si>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</si>
  <si>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</si>
  <si>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</si>
  <si>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</si>
  <si>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</si>
  <si>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</si>
  <si>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</si>
  <si>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</si>
  <si>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</si>
  <si>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</si>
  <si>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</si>
  <si>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</si>
  <si>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</si>
  <si>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 xml:space="preserve">Realizar actividades de integración deportivas y culturales para la participación de los integrantes de la Escuela. </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</si>
  <si>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</si>
  <si>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</si>
  <si>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</si>
  <si>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</si>
  <si>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</si>
  <si>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</si>
  <si>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</si>
  <si>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</si>
  <si>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Realizar jornadas de activación deportiva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</si>
  <si>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</si>
  <si>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</si>
  <si>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</si>
  <si>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</si>
  <si>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</si>
  <si>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</si>
  <si>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</si>
  <si>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</si>
  <si>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</si>
  <si>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</si>
  <si>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</si>
  <si>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</si>
  <si>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</si>
  <si>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</si>
  <si>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</si>
  <si>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</si>
  <si>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</si>
  <si>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</si>
  <si>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</si>
  <si>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</si>
  <si>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</si>
  <si>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</si>
  <si>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</si>
  <si>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</si>
  <si>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</si>
  <si>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</si>
  <si>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</si>
  <si>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</si>
  <si>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</si>
  <si>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</si>
  <si>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</si>
  <si>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</si>
  <si>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</si>
  <si>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</si>
  <si>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</si>
  <si>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</si>
  <si>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</si>
  <si>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</si>
  <si>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</si>
  <si>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</si>
  <si>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</si>
  <si>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</si>
  <si>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</si>
  <si>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</si>
  <si>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</si>
  <si>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</si>
  <si>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</si>
  <si>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</si>
  <si>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</si>
  <si>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</si>
  <si>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</si>
  <si>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</si>
  <si>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</si>
  <si>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</si>
  <si>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</si>
  <si>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</si>
  <si>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</si>
  <si>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</si>
  <si>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</si>
  <si>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</si>
  <si>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</si>
  <si>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</si>
  <si>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</si>
  <si>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</si>
  <si>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</si>
  <si>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</si>
  <si>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</si>
  <si>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</si>
  <si>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</si>
  <si>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</si>
  <si>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</si>
  <si>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</si>
  <si>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</si>
  <si>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 xml:space="preserve">Verificación de las diferentes formas de contratación y plan completo de trabajo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</si>
  <si>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</si>
  <si>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</si>
  <si>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</si>
  <si>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</si>
  <si>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</si>
  <si>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</si>
  <si>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</si>
  <si>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</si>
  <si>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</si>
  <si>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</si>
  <si>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</si>
  <si>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</si>
  <si>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</si>
  <si>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</si>
  <si>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</si>
  <si>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</si>
  <si>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</si>
  <si>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</si>
  <si>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</si>
  <si>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</si>
  <si>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</si>
  <si>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</si>
  <si>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</si>
  <si>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</si>
  <si>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</si>
  <si>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</si>
  <si>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</si>
  <si>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</si>
  <si>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</si>
  <si>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</si>
  <si>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PRODUCTO DE  JUNIO A 31 DE AGOSTO DE 2024</t>
  </si>
  <si>
    <t>REPORTE PRODUCTO DE  SEPTIEMBRE A 31 DE DICIEMBRE 2024</t>
  </si>
  <si>
    <t>REPORTE ACTIVIDAD DE PROYECTO
EJECUTADO DE JUNIO 1 A AGOSTO 30 DE 2024</t>
  </si>
  <si>
    <t>REPORTE ACTIVIDAD DE PROYECTO
EJECUTADO DE AGOSTO 1 A 30 DE SEPTIEMBRE 2024</t>
  </si>
  <si>
    <t>REPORTE ACTIVIDAD DE PROYECTO
EJECUTADO DE SEPTIEMBRE 1 A DICIEMBRE 31 DE 2024</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</si>
  <si>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</si>
  <si>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</si>
  <si>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</si>
  <si>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</si>
  <si>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</si>
  <si>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</si>
  <si>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</si>
  <si>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</si>
  <si>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</si>
  <si>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Implementar los niveles 3 y 4 de la Escuela: Énfasis y Perfeccionamiento Deportivo</t>
  </si>
  <si>
    <t>Realizar acompañamiento interdisciplinar  a los niños, niñas, adolescentes y padres pertenecientes a la Escuela.</t>
  </si>
  <si>
    <t xml:space="preserve">Realizar actividades de intercambios, festivales y/o olimpiadas. </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</si>
  <si>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</si>
  <si>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</si>
  <si>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</si>
  <si>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</si>
  <si>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</si>
  <si>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</si>
  <si>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</si>
  <si>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</si>
  <si>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</si>
  <si>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No acceso al portafolio de escenarios para la realización de deportes con asistencia masiva</t>
  </si>
  <si>
    <t>Adecuación y modernización de la infraestructura deportiva</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</si>
  <si>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</si>
  <si>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</si>
  <si>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</si>
  <si>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</si>
  <si>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</si>
  <si>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</si>
  <si>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</si>
  <si>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</si>
  <si>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</si>
  <si>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</si>
  <si>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</si>
  <si>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</si>
  <si>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</si>
  <si>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</si>
  <si>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</si>
  <si>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</si>
  <si>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</si>
  <si>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</si>
  <si>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</si>
  <si>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</si>
  <si>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</si>
  <si>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</si>
  <si>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</si>
  <si>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</si>
  <si>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</si>
  <si>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</si>
  <si>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</si>
  <si>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</si>
  <si>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</si>
  <si>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</si>
  <si>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</si>
  <si>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</si>
  <si>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</si>
  <si>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</si>
  <si>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</si>
  <si>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</si>
  <si>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</si>
  <si>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</si>
  <si>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</si>
  <si>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</si>
  <si>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</si>
  <si>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</si>
  <si>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Realizar acompañamiento y  seguimiento en la formulación e implementación de la Política Pública del Sector Deporte y Recreación.</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</si>
  <si>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</si>
  <si>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</si>
  <si>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</si>
  <si>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</si>
  <si>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</si>
  <si>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</si>
  <si>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</si>
  <si>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</si>
  <si>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Posible pérdida del conocimiento tácito (intangible) y explícito  (tangible) de la entidad</t>
  </si>
  <si>
    <t>El coordinador del observatorio documenta y publica cada 3 meses en la página institucional documentos que contienen conocimiento tácito (intangible) y
explícito (tangible) de la entidad y mantiene bajo su custodia</t>
  </si>
  <si>
    <t>Potencial deficiencia en la orientación en el mejoramiento de la oferta institucional por falta de recursos humanos, tácticos y financieros</t>
  </si>
  <si>
    <t xml:space="preserve">El coordinador a través de proyecciones presupuestales asignadas documenta los perfiles, la herramienta y los presupuestos con los que asegura un equipo de trabajo competente, herramientas </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</si>
  <si>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</si>
  <si>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</si>
  <si>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</si>
  <si>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</si>
  <si>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</si>
  <si>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</si>
  <si>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</si>
  <si>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</si>
  <si>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</si>
  <si>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</si>
  <si>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</si>
  <si>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</si>
  <si>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</si>
  <si>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</si>
  <si>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</si>
  <si>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</si>
  <si>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</si>
  <si>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</si>
  <si>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</si>
  <si>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</si>
  <si>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</si>
  <si>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</si>
  <si>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</si>
  <si>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</si>
  <si>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</si>
  <si>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Para el buen funcionamiento de los escenarios deportivos es necesario contar con los servicios públicos. A la fecha se encuentran al día al mes de Julio 2024.
Se pagan Servicios Públicos de 35 Pólizas y 28 NIC de Escenarios Deportivos para servicios de Agua y Energía respectivamente. A la fecha estamos al día hasta el mes de Julio 2024 en estos pagos. De enero a 31 de agosto de 2024 , se realizaron 368 mantenimiento preventivos recurentes.. Con respecto al mejoramiento de la Villa Olimpica , el Estadio Jaime Morón tiene un avance de obra del 89,32%,Plaza de Toros con un avance del 95,68%, Pista Atletica Campo Elias Guítierrez tiene un avance del 14,31%, Complejo Acuatico Jaime Gónzalez Jhonson con un avance del 36,36%, Coliseo Cubierto Bernardo Caraballo con 40,87% de avance.Para el reporte de avance, se ha definido un total de 15 intervenciones de “CON ESCENARIOS LIMPIOS AVANZAMOS EN EL DEPORTE Y LA RECREACIÓN” en la vigencia 2024 para completar el 100% de la estrategia, es decir que el avance en la meta estará asociado al avance ponderado de cada intervención. 
Se ha planeado que la Estrategia “CON ESCENARIOS LIMPIOS AVANZAMOS EN EL DEPORTE Y RECREACIÓN”, tendrá inicio en el mes de abril de 2024, con la colaboración de las Alcaldías Locales, EPA, Espacio Público, Pacaribe ó Veolia según su territorio.
En el mes de Abril se llevó a cabo el cumplimiento de la primera Estrategia en el Estadio de Softbol Las Gaviotas, de la UCG 7, Localidad de la Virgen y Turística, impactando a más de 9.684 personas.
También se llevó a cabo la Estrategia en el Polideportivo de Bayunca, de la UCG 20, Localidad de la Virgen y Turística, impactando a más de 22.557 personas.
En la Localidad Industrial y de la Bahía, se ejecutó la Estrategia en la Unidad Deportiva del Campestre, de la UCG 12, impactando a más de 12.142 personas. 
También se llevó a cabo la Estrategia en la Cancha Múltiple San José de los Campanos Sector Jardin Real, de la UCG 13, Industrial y de la Bahía, impactando a más de 26.812 personas.</t>
  </si>
  <si>
    <t>Durante este mes de agosto de 2024, los niños, niñas y adolescentes de la Escuela de Iniciación y Formación apoyaron actividades como: 1.	Apoyo a el Lanzamiento de los Juegos Corregimentales , 2.	Apoyo a la Inauguración de los Juegos Corregimentales, 3.	Apoyo a la logística del Torneo Mundial de Beisbol U15, 4.	Apoyo a la Inauguración de los Juegos Ecopetrol – IDER, 5.	Apoyo logístico en la Carrera 5k UTB , 6.	Apoyo logístico en la Carrera Reto Movistar , 7.	Torneo de Futbol Menor “Copa Espiritad del Manglar” , 8.	Actividades Recreodeportivas Parque del Espiritad del Manglar , 9.	Acompañamiento Psicosocial en los Énfasis de Gimnasia , 10.	Acompañamiento Psicosocial en los Énfasis de Pesas. Además Para este periodo se realizó el Torneo de Futbol Menor “Copa Espíritu  del Manglar” con la participación  8 equipos de niños 10 a 12 años. Total  participantes 120 niños.</t>
  </si>
  <si>
    <t>Se entregaron nueves (9) estimulos a atletas de altos logros a través de resoluciones como lo son: No. 208 del 15 de julio de 2024,No. 210 del 15 de 2024, No. 266 del 21 de agosto de 2024, No. 267 del 21 de agoso de 2024, No. 273 del 29 de agosto de 2024, No. 274 del 29 de agosto de 2024, No. 275 del 29 de agosto de 2024, No. 276 del 29 de agosto de 2024, y No. 277 del 29 de agosto de 2024.</t>
  </si>
  <si>
    <r>
      <t>Durante el mes de julio a  31 de agosto de 2024 , se concluyó la recopilación investigativa y la elaboración del artículo histórico-deportivo, sobre el origen de los Juegos Deportivos Distritales Intercolegiados en el país y el Distrito de Cartagena de Indias. De enero a a Mayo, se desarrollaron documentos como :  un artículo de carácter académico,  como ponencia titulada DEPORTE SOCIAL COMUNITARIO Una reflexión sobre su utilidad en la transformación social de nuestra ciudad. Esto para la participación en el evento: “Encuentro para la reflexión sobre la recreación y la actividad física”.  En este documento  se hace un relato sobre la historia del deporte en la ciudad de Cartagena, Se adelanta la investigación sobre el origen de los Juegos Comunales en el país y su relación con nuestra ciudad. Para tal fin se realiza una  revisión del acervo documental deportivo de Cartagena de Indias, ya que  el contexto histórico de esta ciudad, está relacionado con el origen del deporte en Colombia, Se realizó el diagnóstico de la Linea Estratégica del sector deportivo y recreativa para el Plan de Desarrollo 2024-2027 "Cartagena ciudad con derechos", para un total de dos (2) y en el mes de septiembre se pubicará el documento sobre Juegos Deportivos Distritales Intercolegiados en el país y el Distrito de Cartagena de Indias.</t>
    </r>
    <r>
      <rPr>
        <b/>
        <sz val="12"/>
        <color rgb="FFFF0000"/>
        <rFont val="Arial"/>
        <family val="2"/>
      </rPr>
      <t>( preguntar a jose guillermo)</t>
    </r>
  </si>
  <si>
    <t>Se entregaron de enero a 31 de agosto de 2024 dieciséis (16) estímulos a diferentes organismos deportivos como:1. Liga de  de Baloncesto de Bolívar, 2. y 3. Federación de Surf, 4. Corporación Rm deportes, 5. y 6. Liga de Fútbol de Bolivar, 7. Liga de Tennis de Bolívar, 8. Liga de Atletismo de Bolívar. 9. Liga de Voleibol de Bolívar, 10. y 11. Liiga de Sóftbol de Bolívar,12. Liga de Patinaje de Bol'ivar, 13. Liga de Fútbol de Salón de Bolívar, 14.  Club Deportivo Cararin, 15. Club Deportivo "Los Traviesos . 16. Federación Colombiana de Ciclismo.</t>
  </si>
  <si>
    <t>Se realizaron trece(13) actividades aproximadamente  sobre apropiación social del conocimiento durante el período de enero a 31 de agosto de 2024, en las cuales se beneficiaron a 4.005 personas aproximadamente.</t>
  </si>
  <si>
    <t>Se tienen activos los 55 núcleos de la Escuela de Iniciación y Formación Deportiva.</t>
  </si>
  <si>
    <t xml:space="preserve">Se están trabajando en la estructuración y organización de los temas y actividades a desarrollar en cada núcleo de educación física extraescolar  con la finalidad de presentar a la Secretaria de Educación Distrital para poder realizar un convenio que facilten el desarrollo de esta meta. </t>
  </si>
  <si>
    <r>
      <rPr>
        <u/>
        <sz val="12"/>
        <color theme="1"/>
        <rFont val="Arial"/>
        <family val="2"/>
      </rPr>
      <t xml:space="preserve">A corte de 31 de agosto se reporta </t>
    </r>
    <r>
      <rPr>
        <sz val="12"/>
        <color theme="1"/>
        <rFont val="Arial"/>
        <family val="2"/>
      </rPr>
      <t xml:space="preserve">
ATENCIONES PERIODICAS
•	Se realizan atención periódica tres (3) veces por semana en la cárcel de mujeres donde se realizan actividades predeportivas en las disciplinas de kitbol, futbol, voleibol y otras; desde la estrategia de juegos carcelarios.
•	Se realiza atención periódica en el complejo acuático tres (3) veces por semana realizando entrenamientos deportivos de natación, como proceso de preparación a los juegos distritales de la discapacidad . REALIZACION DE ACTIVIDADES 
•	El día 3 de agosto se inició el Torneo de Futbol Menor Flor del Campo, donde Participan 4 equipos del sector entre las edades de 13 a 15 años, para un total de participantes de 55 personas impactadas. 
•	El día 6 de agosto se desarrolló una actividad recreodeportivas para el fomento de la práctica del deporte en la fundación Corgestacol (Protección ICBF), impactados 50 niños.
•	El día 9 de agosto se realizaron actividades motrices básicas en la Fundación TALID, Impactados 8 jóvenes.
•	El día 11 de agosto se realizó la Inauguración de los Juegos Corregimentales 2024 en el corregimiento de Pasacaballos 
•	El día 14 de agosto se realizó actividades de entrenamiento de fuerzas y juegos menores en la cancha múltiple de la fundación Construyendo Ciudad Jóvenes SRPA, impactados  
•	El día 14 de agosto se realizó actividad de fortalecimiento y trabajo preventivo con las reclusas de la Cárcel De Mujeres, impactadas 25 mujeres 
•	El día 17 de agosto se realizó la Inauguración del 3er Torneo Deportivo Ecopetrol / IDER 2024 en el Campo De Softbol Del Barrio Campestre
•	El día 21 de agosto se realizado actividades de desarrollo de habilidades motrices y básicas con los Jóvenes de la Fundación TALID en Coliseo Northon Madrid, impactados 15 jóvenes.
•	El día 28 de agosto se realizó actividades de desarrollo de juegos menores básicos con las reclusas de la Cárcel de Mujeres, impactadas 35 mujeres.
•	El día 28 de agosto se realizaron actividades de desarrollo de habilidades motrices y básicas, con fundación TALID en Coliseo Northon Madrid, impactados 15 jóvenes.
•	El día 21 al 29 de agosto se inició con la programación de la estrategia de los Juegos Comunales en la fase Distrital en las disciplinas: 
	Futbol de Salón – Masculino (San Pedro Libertad, Torices, Daniel Lemaitre, Petares, Piedra de Bolívar, Amberes, La Conquista, La Esperanza, Oriente, El Contry, Cartagenita, Las Brisas, Olaya Central, Nuevo Porvenir, Colombiaton, La Candelaria y Educador.)
	Futbol de Salón – Femenina (Tacarigua A y B, Pablo Sexto II, El Educador, María Auxiliadora y Chile)
	Voleibol Mixto (Contry, Calamares y Tacarigua) </t>
    </r>
  </si>
  <si>
    <r>
      <rPr>
        <u/>
        <sz val="12"/>
        <color theme="1"/>
        <rFont val="Arial"/>
        <family val="2"/>
      </rPr>
      <t>A corte de 30 de agosto se reporta:</t>
    </r>
    <r>
      <rPr>
        <sz val="12"/>
        <color theme="1"/>
        <rFont val="Arial"/>
        <family val="2"/>
      </rPr>
      <t xml:space="preserve">
	El día 22 de agosto se realizó reunión de Socialización juegos Afro con los líderes de las comunidades, realizada en el Complejo de Raquetas. Asistentes 15 personas</t>
    </r>
  </si>
  <si>
    <r>
      <rPr>
        <u/>
        <sz val="12"/>
        <color theme="1"/>
        <rFont val="Arial"/>
        <family val="2"/>
      </rPr>
      <t>A corte de 31 de agosto se reporta:</t>
    </r>
    <r>
      <rPr>
        <sz val="12"/>
        <color theme="1"/>
        <rFont val="Arial"/>
        <family val="2"/>
      </rPr>
      <t xml:space="preserve">
El día 9 de agosto fue el día internacional los Pueblos Indígenas, para celebrar su conmemoración se realizó un homenaje en el centro de convenciones de Cartagena, donde asistieron miembros de los cabildos Kankuamo, Kaizeba, Kaizem, Kaizerupab, Inga y toda la población indígena del distrito identificada en cada cabildo, así mismo participaron miembros de las entidades distritales como Umata, DADIS, Secretaria del Interior, IDER, entre otras; el objetivo fue, exponer las medicinas ancestrales de los pueblos indígenas y relacionarlas con las medicinas tradicionales del nuevo mundo, además identificar los procesos médicos de los cabildos y médicos ancestrales en comparación con la medicina actual. Evento realizado por la oficina de asuntos étnicos de la secretaria del interior. Asistieron 180mpersonas.</t>
    </r>
  </si>
  <si>
    <r>
      <rPr>
        <u/>
        <sz val="12"/>
        <color theme="1"/>
        <rFont val="Arial"/>
        <family val="2"/>
      </rPr>
      <t xml:space="preserve">A corte de 31 de agosto se reporta: </t>
    </r>
    <r>
      <rPr>
        <sz val="12"/>
        <color theme="1"/>
        <rFont val="Arial"/>
        <family val="2"/>
      </rPr>
      <t xml:space="preserve">
•	Se realizan atención periódica tres (3) veces por semana en la cárcel de mujeres donde se realizan actividades predeportivas en las disciplinas de kitbol, futbol, voleibol y otras, desde la estrategia de juegos carcelarios.
•	Se realiza atención periódica en el complejo acuático tres (3) veces por semana realizando entrenamientos deportivos de natación, como proceso de preparación a los juegos distritales de la discapacidad.                                                                                                                                                                      </t>
    </r>
    <r>
      <rPr>
        <u/>
        <sz val="12"/>
        <color theme="1"/>
        <rFont val="Arial"/>
        <family val="2"/>
      </rPr>
      <t>A corte de 31 de agosto se realizaron:</t>
    </r>
    <r>
      <rPr>
        <sz val="12"/>
        <color theme="1"/>
        <rFont val="Arial"/>
        <family val="2"/>
      </rPr>
      <t xml:space="preserve">
Se realizan atención periódica tres (3) veces por semana en la cárcel de mujeres donde se realizan actividades predeportivas en las disciplinas de kitbol, futbol, voleibol y otras, desde la estrategia de juegos carcelarios.
Se realizó atención periódica semanal con los jóvenes en especial atención del SRPA en las Fundaciones Construyendo Ciudad y Fundación TALID
•	El día 6 de agosto se desarrolló una actividad recreodeportivas para el fomento de la práctica del deporte en la fundación Corgestacol (Protección ICBF), impactados 50 niños.
•	El día 9 de agosto se realizó reunión para revisión de informe de actividades y compromisos subcomité distrital de jóvenes SRPA. JEACC, en la universidad del Sinú.
•	El día 9 de agosto se realizaron actividades motrices básicas en la Fundación TALID, Impactados 8 jóvenes.
•	El día 13 de agosto se realizó reunión para la Planificación del plan estratégico, asistente SICC, en la Secretaria Del Interior. Sistema de Responsabilidad Penal 
•	El día 14 de agosto se realizó actividades de entrenamiento de fuerzas y juegos menores en la cancha múltiple de la fundación Construyendo Ciudad Jóvenes SRPA, impactados  
•	El día 14 de agosto se realizó actividad de fortalecimiento y trabajo preventivo con las reclusas de la Cárcel De Mujeres, impactadas 25 mujeres 
•	El día 21 de agosto se realizado actividades de desarrollo de habilidades motrices y básicas con los Jóvenes de la Fundación TALID en Coliseo Northon Madrid, impactados 15 jóvenes.
•	El día 26 de agosto se realizó socialización de la oferta institucional y el calendario de eventos deportivos con los habitantes del barrio Ciudadela de la paz, asistieron 40 jóvenes. 
•	El día 27 de agosto se realizó socialización de la oferta institucional y el calendario de eventos deportivos con los habitantes del barrio Boston, asistieron 25 jóvenes.
•	El día 28 de agosto se realizó actividades de desarrollo de juegos menores básicos con las reclusas de la Cárcel de Mujeres, impactadas 35 mujeres.
•	El día 28 de agosto se realizaron actividades de desarrollo de habilidades motrices y básicas, con fundación TALID en Coliseo Northon Madrid, impactados 15 jóvenes.
•	El día 29 de agosto se realizó el cuarto comité Departamental SRPA en la Casa del Márquez 
</t>
    </r>
  </si>
  <si>
    <r>
      <rPr>
        <u/>
        <sz val="12"/>
        <color theme="1"/>
        <rFont val="Arial"/>
        <family val="2"/>
      </rPr>
      <t>A corte de 31 de agosto se reporta:</t>
    </r>
    <r>
      <rPr>
        <sz val="12"/>
        <color theme="1"/>
        <rFont val="Arial"/>
        <family val="2"/>
      </rPr>
      <t xml:space="preserve">
	El día 20 de agosto del 2024 se realiza la Segunda socialización de los Juegos Deportivos Distritales de la Discapacidad 2024, donde participaron fundaciones y corporaciones que trabajan con personas con discapacidad, instituciones educativas con procesos de inclusión, comités locales de discapacidad, presidentes de clubes deportivo, enlaces de discapacidad de las alcaldías locales y entrenadores en el Complejo de raquetas.  Asistentes: 21 personas.                                                                                                                                                                                                                           </t>
    </r>
    <r>
      <rPr>
        <u/>
        <sz val="12"/>
        <color theme="1"/>
        <rFont val="Arial"/>
        <family val="2"/>
      </rPr>
      <t>A corte de 31 de agosto se reporta:</t>
    </r>
    <r>
      <rPr>
        <sz val="12"/>
        <color theme="1"/>
        <rFont val="Arial"/>
        <family val="2"/>
      </rPr>
      <t xml:space="preserve">
•	El día 8 de agosto se realizó reunión para entrega de uniformes e implementos deportivos a los monitores de los corregimientos en las instalaciones del complejo de raquetas
•	El día 15 de agosto se realizó reunión para entrega de uniformes y congresillo Técnico de Futsalon Juegos Comunales, salón sede comunal de JAC Amberes.
•	El día 16 de agosto se recibió por parte del operador asignado uniformes e implementos deportivos para los participantes del torneo Ecopetrol / IDER
•	El día 16 de agosto se realizó el proceso de entrega de uniformes e implementos deportivos para los participantes del torneo Ecopetrol-IDER 2024</t>
    </r>
  </si>
  <si>
    <t xml:space="preserve">Se da cumplimento a las estrategias en este periodo, adelantando (23) acciones: “Jornadas de Recreación y Actívate para vivir” en distintos barrios y sitios de interés de nuestra ciudad e integrando a toda la población, logrando beneficiar (827) personas, pasando de (3.813) a un acumulado total de (4.640).Para cumplir con el desarrollo de esta meta dentro del marco de tiempo del 21 de junio al 20 de julio, realizamos (3) jornadas recreativas en diferentes instituciones educativas y entidades Públicas y Privadas del Distrito de Cartagena. Llevando nuestra oferta de servicio logramos beneficiar (589) personas participantes, pasando de (21.994) a un acumulado total de (22.583).Desde la mesa de trabajo de Persona Mayor se realizaron de capacitación dirigida a los lideres de procesos encargados de este grupo poblacional.
En este periodo atendimos a centros de vida y grupos organizados a través de jornadas recreativas, movilidad articular, asesorías de hábitos y estilos de vida saludable, dando cumplimiento a este indicador realizando (9) jornadas dirigidas a la persona mayor a través de jornadas recreativas y movilidad articular. 507beneficiados, pasamos de (1.200) personas beneficiadas a (1.707).
 </t>
  </si>
  <si>
    <t>En este periodo atendimos a centros Oncológicos a través de jornadas recreativas, movilidad articular, asesorías de hábitos y estilos de vida saludable, dando cumplimiento a este indicador realizando (8) jornadas dirigidas a pacientes con diagnósticos oncológicos y personas en condición de discapacidad a través de jornadas recreativas y movilidad articular. 114 beneficiados, pasamos de (954) personas beneficiadas a (1.068). Desde la estrategia Escuela Recreativa para dar cumplimiento con el desarrollo de esta meta, en el periodo comprendido del 21 de junio al 20 de julio, se realizaron (5) actividades en los diferentes Centros de Desarrollo Infantil – CDI y Hogares Comunitarios de la zona rural y urbana del Distrito de Cartagena de Indias, beneficiando 1146 personas, a continuación, hacemos la descripción.
En las Sesiones Lúdicas permanentes tenemos un acumulado a 20 de julio de (2319) beneficiados, de los cuales (1.173) son mujeres y (1.146) son hombres.
Nuestra oferta de servicio logró beneficiar a (1.146) personas participantes, De los cuales (663) son mujeres y (483) son hombres. A continuación, se hace la relación de los participantes en nuestras actividades.. Desde la estrategia Campamentos Juveniles para dar cumplimiento con el desarrollo de nuestra meta, en el periodo comprendido del 21 de junio al 20 de julio, nuestra oferta de servicio logró beneficiar a (292) personas participantes, de los cuales (152) son mujeres y (140) son hombres. A continuación, se hace la relación de los participantes en nuestras actividades.</t>
  </si>
  <si>
    <t>Desde la estrategia “Aprovechamiento del Espacio Público” en el período que va desde el 21 de junio al 20 de julio se realizaron 2 eventos de ciudad, el acumulado de personas beneficiadas pasó de (1.765) a (2.722). Desde la estrategia Aprovechamiento del Espacio Público para dar cumplimiento con el desarrollo de nuestra meta, en el periodo comprendido del 21 de junio al 20 de julio, se realizaron (16) actividades en diversas comunidades del Distrito de Cartagena de Indias, se beneficiaron 1.812 personas. Durante el periodo de 21 de junio al 20 de julio se realizaron (7) ofertas institucionales beneficiando a (346) personas. En lo comprendido de enero a 20 de julio hemos realizado acompañamiento a 16 Ofertas institucionales con (1.775) atendidas.</t>
  </si>
  <si>
    <t xml:space="preserve">Desde la Estrategia Entornos Saludables en el período del 1 de agosto al 20 de agosto se han beneficiado (968) personas, en este periodo de corte de julio se generaron (19) actividades, y seguimos con las atenciones fijas (14) en los Centros Penitenciarios y Carcelarios, para un total de 33 actividades generadas en el mes, las (968) personas impactadas están distribuidas de la siguiente forma:
(552) Personas impactadas en la acción actívate gestante con asesoría psicológica y taller de estimulación temprana, se generó la campaña de la semana mundial de la lactancia materna con su lema “apoyo a la lactancia materna para todos” promoviendo la importancia de generar conciencia de lactar y crear vínculos afectivos con el gestante, que a lo largo de la vida generan hábitos y estilos de vida saludables desde los primeros años vida.
(153) Personas impactadas en la Inducción docente 2024 – II, del Programa de Biología Marina de la Universidad del Sinú Sede Santillana de Los Patios.
(112) Personas a las que se le realizo valoración con toma de indicadores de salud y retroalimentación de los datos encontrados y se les explica los beneficios que tiene la actividad física como ente protector de la salud y mitigante de las complicaciones de la misma.
(151) Participantes de las jornadas recreo deportivas y de actividad física en organizaciones públicas y privadas enfocadas en fomentar la práctica regular de actividad física en el sector laboral. La Estrategia Actívate en el Parque en el período presentado del 1 de agosto al 20 de agosto se mantiene un consolidado total de (579) personas impactadas dentro de esta actividad. Actualmente solo están en actividad 9 parques biosaludables de la estrategia (Los Alpes, Portal de la Cordialidad, Las Gaviotas, Alameda La Victoria, La Plazuela, El Socorro Plan 50 Parque de la Campana, Almirante Colón, Los Corales y Ciudad Jardín), no presentando aumento de usuarios en estos parques. Los otros seis (6) parques se encuentran “inactivos” (Bruselas, Piedra de Bolívar, Alameda La Victoria Templo del Fútbol Menor, Simón Bolívar, Blas de Lezo Calle 40 y El Campestre) debido a la finalización de los contratos de los profesores que estaban a cargo de estos puntos.
Total de participantes en la estrategia (579). Mujeres (517) y Hombres (62)
 Mujeres (89%) y Hombres (11%)
Esta población atendida entra a sumar al Proyecto de Hábitos y Estilos de Vida Saludable y su Acción Mejoramiento de los Estilos de Vida Mediante la Promoción Masiva de una Vida Activa.
</t>
  </si>
  <si>
    <t>La Estrategia Madrúgale a la Salud no registra usuarios nuevos en el período de agosto 1 a agosto 20. Se mantiene un total de (2.677) personas registradas. En actividad se encuentran un total de diez (10) puntos de actividad física de la estrategia, se reportan cincuenta y tres (53) puntos “inactivos” debido a la finalización de los contratos de los profesores que cubren estas comunidades. Las Estrategias de Caminante Saludable y Actívate Running mantiene un consolidado de (712) usuarios dentro de la actividad en el período de agosto 1 a agosto 20. A la fecha no hay puntos activos de Caminante Saludable y solo uno (1) de Actívate Running, situación que se deriva de la finalización de los contratos de los profesores que atienden ambas estrategias.Se mantienen en la Estrategia Noches Saludables en el período de agosto 1 a agosto 20 la cantidad de personas reportadas en el informe anterior, un total de (2.898) usuarios, se reportan activos solo nueve (9) puntos de actividad física en actividad, y ante la finalización de los contratos de los profesores que atienden esta estrategia en las diferentes comunidades del Distrito y corregimientos se encuentran “inactivos” sesenta y ocho (68) puntos de actividad física.La Estrategia Joven Saludable no registra usuarios nuevos en el período de agosto 1 a agosto 20, manteniendo un total de (484) personas entre niños y adolescentes.  Total de participantes en la estrategia 484. Mujeres (390) y Hombres (94). Mujeres (80%) y Hombres (20%).Se encuentra en curso el Semillero de Actividad Física Comunitaria, donde se desarrolla actualmente el segundo modulo del proceso formativo, se han socializado actualmente los siguientes temas de la malla curricular en el período presentado:
-	27.07.2024 Estimulación muscular con elementos.
-	30.07.2024 Retroalimentación Gimnasia aeróbica y métodos de construcción.
-	10.08.2024 Súper clase de actividad física en el Parque Espíritu del Manglar.
-	13.08.2024 Evaluación grupal e individual del segundo modulo.
-	17.08.2024 Características de la sesión de actividad física comunitaria.
-	20.08.2024 Práctica del protocolo de inicio y movimientos de la activación de la clase.</t>
  </si>
  <si>
    <t>A continuación, se reportan la caracterización de personas beneficiadas en el período de agosto 1 a agosto 20, con un total de (995) así:
(945) Personas asistentes a 16 Eventos de Concentración.  Mujeres (887) Hombres (58)
(50) Personas asistentes a 1 Eventos de Promoción.            Mujeres (46) Hombres (4). -	El número total de Eventos de Concentración del cuatrienio es de 720, lo que indica que anualmente se deben realizar un total de 180 eventos en promedio para alcanzar la meta sin ningún tipo de inconveniente.
-	En el período de agosto 1 a agosto 20 se realizaron un total de 16 Eventos de Concentración. -	En el período reportado de agosto 1 a agosto 20 se presenta una cantidad muy baja de Eventos de Promoción provocado por la “inactividad” de gran parte de las Estrategias de Mejoramiento de los Estilos de Vida debido a la terminación de los contratos de los profesores a cargo de diferentes comunidades.</t>
  </si>
  <si>
    <t>Durante el mes de julio a  31 de agosto de 2024 , se concluyó la recopilación investigativa y la elaboración del artículo histórico-deportivo, sobre el origen de los Juegos Deportivos Distritales Intercolegiados en el país y el Distrito de Cartagena de Indias. De enero a a Mayo, se desarrollaron documentos como :  un artículo de carácter académico,  como ponencia titulada DEPORTE SOCIAL COMUNITARIO Una reflexión sobre su utilidad en la transformación social de nuestra ciudad. Esto para la participación en el evento: “Encuentro para la reflexión sobre la recreación y la actividad física”.  En este documento  se hace un relato sobre la historia del deporte en la ciudad de Cartagena, Se adelanta la investigación sobre el origen de los Juegos Comunales en el país y su relación con nuestra ciudad. Para tal fin se realiza una  revisión del acervo documental deportivo de Cartagena de Indias, ya que  el contexto histórico de esta ciudad, está relacionado con el origen del deporte en Colombia, Se realizó el diagnóstico de la Linea Estratégica del sector deportivo y recreativa para el Plan de Desarrollo 2024-2027 "Cartagena ciudad con derechos", para un total de dos (2) y en el mes de septiembre se pubicará el documento sobre Juegos Deportivos Distritales Intercolegiados en el país y el Distrito de Cartagena de Indias.</t>
  </si>
  <si>
    <t>Se apoyo en el mes de agosto de 2024  un (1) evento deportivo :Copa Mundial de Béisbol Sub-15 en inglés: 15U Baseball World Cup. A corte 31 de marzo, se reporta el apoyo a la realización de cuatro (4) eventos deportivos: 1.	Carrera del Castillo a la Popa
2.	Tercer Festival de voleibol femenino
3.	Festival de fútbol infantil en el marco de la apertura del estadio de San Fernando.
4.	Torneo Nacional de tenis G3 Bolívar , A corte 29 de febrero se reporta el apoyo a la realización de seis (6) eventos deportivos: 
1.	Torneo Futbol Playa Región Caribe 
2.	Actividades Mar y Playa ( Se desarrollaron las disciplinas de voleibol, futbol playa, Surf y deporte emergente) 
3.	Torneo Baloncesto x 3 (cancha de Chiquinquirá) 
4.	Clásica de ciclismo Zona Norte 
5.	Media Maratón del Mar 
6.	Rugby Playa  . par un total de diez(10) eventos realizados en este primer trimestre de 2024.. A corte 30 de abril se reporta: Se apoyaron y/o realizaron 9 eventos de ciudad: 
1.	Liga De Futbol De Bolívar Futbol Sala – Inter Cartagena / Liga Betplay
2.	Asociación De Ciclismo / I Circuito De Ciclismo – Bayunca Asimascol.
3.	Corporación Deportiva Corsarios / Apoyo Equipo De Baloncesto Profesional Corsarios  
4.	Liga De Boxeo / Boxeo A Tu Barrio.
5.	Liga De Futbol De Salón / XV Curso Internacional De Futbol De Salón.
6.	Corporación Deportiva Y Social Juega Por Tu Barrio / Juega Por Tu Barrio De Softbol - Copa De Campeones Ii Version.
7.	Corporación Deportiva Real Cartagena / Apoyo Equipo Real Cartagena, Copa Betplay.
8.	Liga De Tenis De Bolívar / Torneo Distrital De Tenis
9.	Juegos Intercolegiales 2023, Regional Caribe 2., entre otros eventos deportivos.</t>
  </si>
  <si>
    <t xml:space="preserve">Se realizaron de enero a 31 de agosto del 2024 , trece (13) eventos aproximademente, distribuidos de la siguiente manera: Seis (6) eventos de actividad física y siete (7) eventos recreativos. </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</si>
  <si>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</si>
  <si>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</si>
  <si>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</si>
  <si>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</si>
  <si>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</si>
  <si>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</si>
  <si>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</si>
  <si>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</si>
  <si>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</si>
  <si>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</si>
  <si>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</si>
  <si>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</si>
  <si>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</si>
  <si>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</si>
  <si>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</si>
  <si>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</si>
  <si>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</si>
  <si>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</si>
  <si>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</si>
  <si>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</si>
  <si>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</si>
  <si>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</si>
  <si>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</si>
  <si>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</si>
  <si>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</si>
  <si>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</si>
  <si>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</si>
  <si>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</si>
  <si>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</si>
  <si>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</si>
  <si>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</si>
  <si>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</si>
  <si>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</si>
  <si>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</si>
  <si>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</si>
  <si>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</si>
  <si>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</si>
  <si>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</si>
  <si>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</si>
  <si>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</si>
  <si>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</si>
  <si>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</si>
  <si>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</si>
  <si>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</si>
  <si>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</si>
  <si>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</si>
  <si>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</si>
  <si>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</si>
  <si>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</si>
  <si>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</si>
  <si>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</si>
  <si>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</si>
  <si>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</si>
  <si>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</si>
  <si>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</si>
  <si>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</si>
  <si>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</si>
  <si>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</si>
  <si>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</si>
  <si>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</si>
  <si>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</si>
  <si>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</si>
  <si>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</si>
  <si>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</si>
  <si>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</si>
  <si>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</si>
  <si>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</si>
  <si>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</si>
  <si>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</si>
  <si>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</si>
  <si>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</si>
  <si>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</si>
  <si>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</si>
  <si>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</si>
  <si>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</si>
  <si>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</si>
  <si>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</si>
  <si>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</si>
  <si>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</si>
  <si>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</si>
  <si>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</si>
  <si>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</si>
  <si>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</si>
  <si>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</si>
  <si>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</si>
  <si>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</si>
  <si>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</si>
  <si>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</si>
  <si>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</si>
  <si>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</si>
  <si>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</si>
  <si>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</si>
  <si>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</si>
  <si>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</si>
  <si>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</si>
  <si>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</si>
  <si>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</si>
  <si>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Adquisición de Qumicos</t>
  </si>
  <si>
    <t>Servicio de transporte terrestre</t>
  </si>
  <si>
    <t>Contratatación de prestación de servicios profesionales y/o de apoyo a la gestión del equipo de trabajo que ejecutará las actividades del proyecto</t>
  </si>
  <si>
    <t>Apoyo a Deportistas - Recursos para desarrollar la Convocatoria Pública Dirigida a los Atletas que aspiran o forman parte de los Programas Institucionales de Apoyo a Deportistas Altos Logros (PADAL) y Futuros Ídolos del Deporte (PAFID), en la vigencia 2024.</t>
  </si>
  <si>
    <t>Apoyo a Deportistas</t>
  </si>
  <si>
    <t xml:space="preserve">Producción y difusión de mensajes de radio </t>
  </si>
  <si>
    <t>Producción y emisión programas de TV</t>
  </si>
  <si>
    <t>AUNAR ESFUERZOS TÉCNICOS, ADMINISTRATIVOS Y FINANCIEROS ENTRE EL INSTITUTO DISTRITAL DE DEPORTE Y RECREACIÓN – IDER Y LA LIGA DE FUTBOL DE BOLÍVAR, PARA EL FORTALECIMIENTO Y MASIFICACIÓN DEL FUTBOL EN EL DISTRITO DE CARTAGENA DE INDIAS Y SUS CORREGIMIENTOS</t>
  </si>
  <si>
    <t>Entrega de estimulos a organismos deportivos</t>
  </si>
  <si>
    <t>AUNAR ESFUERZOS TÉCNICOS, ADMINISTRATIVOS Y FINANCIEROS ENTRE EL INSTITUTO DISTRITAL DE DEPORTE Y RECREACIÓN - IDER Y LA FEDERACIÓN COLOMBIANA DE SURF PARA LA PARTICIPACIÓN DE LOS MIEMBROS DE LA SELECCIÓN BOLÍVAR DE SURF CON REGISTRO EN CARTAGENA Y LA ORGANIZACIÓN DE LOS EVENTOS DEPORTIVOS CORRESPONDIENTES A LA CIUDAD DE CARTAGENA DENTRO DE LA COPA AMERICA DE STAND UP PADDLE QUE TENDRÁ LUGAR EN SAN BERNARDO DEL VIENTO, COVEÑAS Y CARTAGENA.</t>
  </si>
  <si>
    <t>AUNAR ESFUERZOS TÉCNICOS,ADMINISTRATIVOS Y FINANCIEROS ENTRE EL INSTITUTO DISTRITAL DE DEPORTE Y RECREACION–IDER Y LA FEDERACIÓN COLOMBIANA DE CICLISMO, PARA APOYAR EL EVENTO DE LA VUELTA A COLOMBIA FEMENINA'</t>
  </si>
  <si>
    <t xml:space="preserve">Aunar esfuerzos técnicos, administrativos y financieros entre el Instituto Distrital de Deporte y Recreación – IDER y la Liga Departamental de Softbol del Campeonato Interbarrial “Cartagena de Ciudad de Derechos” a realizarse en el distrito Turístico y Cultural de Cartagena de Indias. </t>
  </si>
  <si>
    <t>Logistica para trabajo de campo</t>
  </si>
  <si>
    <t>Prestacion de servicio de impresión y proceso editorial de cartilla</t>
  </si>
  <si>
    <t>Logística para la implementación del semillero</t>
  </si>
  <si>
    <t>Adquisición de equipos</t>
  </si>
  <si>
    <t>Logística de eventos científicos y académicos</t>
  </si>
  <si>
    <t xml:space="preserve"> Marketing digital </t>
  </si>
  <si>
    <t>Producción y difusión de mensajes de radio</t>
  </si>
  <si>
    <t>Servicios para divulgación con programas de TV</t>
  </si>
  <si>
    <t>Contratar el servicio de transporte y refrigerio para los niños, niñas y adolscentes de la EIFD en cumplimiento de lo reglamentado en la Tasa ProDeeporte.</t>
  </si>
  <si>
    <t>Servicio de Transporte</t>
  </si>
  <si>
    <t>Adquisición de uniformes e implementación deportiva</t>
  </si>
  <si>
    <t>SERVICIO DE TRANSPORTE TERRESTRE AUTOMOTOR ESPECIAL DE PASAJEROS PARA EL CUMPLIMIENTO DE LAS ACTIVIDADES ADMINISTRATIVAS Y DE LOS DIFERENTES PROYECTOS DE INVERSION QUE EJECUTA EL IDER</t>
  </si>
  <si>
    <t>Suministrar los materiales e insumos, implementación deportiva y uniforme requeridos para el desarrollo de los juegos intercolegiados</t>
  </si>
  <si>
    <t>ADQUISICION DE POLIZAS DE SEGUROS DE ACCIDENTES PERSONALES EN EL MARCO DE LA EJECUCION DE LOS JUEGOS INTERCOLEGIADOS 2024</t>
  </si>
  <si>
    <t>Contratar logística requerida para el desarrollo de los juegos intercolegiados 2024</t>
  </si>
  <si>
    <t xml:space="preserve">Recursos para la premiación </t>
  </si>
  <si>
    <t xml:space="preserve">Contratar logística requerida para el desarrollo de los juegos intercolegiados 2024 </t>
  </si>
  <si>
    <t>Realizar eventos deportivos de carácter regional, nacional e internacional en la ciudad</t>
  </si>
  <si>
    <t>Realizar eventos recreativos de carácter regional, nacional e internacional en la ciudad</t>
  </si>
  <si>
    <t>Aunar esfuerzos técnicos, administrativos y financieros entre el Instituto Distrital de Deporte y Recreación - IDER y la Federación Colombiana de Beisbol para la organización del mundial de béisbol U15 a realizarse en la ciudad de Cartagena de Indias D. T. y C.</t>
  </si>
  <si>
    <t>Actividades deportivas y recreativas</t>
  </si>
  <si>
    <t>Aunar esfuerzos tecnicos, administrativos, logisticos y financieros para el desarrollo del proyecto deportivo “Juegos deportivos Corregimentales de Cartagena 2024"</t>
  </si>
  <si>
    <t>Adquirir uniformes e implementación para el desarrollo de los juegos del deporte social comunitario</t>
  </si>
  <si>
    <t>Aunar esfuerzos técnicos, administrativos y financieros para el fortalecimiento de las actividades deportivas campeonato integración barrial (softbol).</t>
  </si>
  <si>
    <t>Prestación de Servicio de Transporte de personal</t>
  </si>
  <si>
    <t>Recursos para aunar esfuerzos administrativos, técnicos, y financieros para desarrollo de las actividades deportivas en el marco de la celebración de las festividades de la Candelaria</t>
  </si>
  <si>
    <t>Servicios de Marketing digital y servicios de divulgación y comunicaciones</t>
  </si>
  <si>
    <t>Servicio de operación logística</t>
  </si>
  <si>
    <t>Servicio de Transporte Terrestre</t>
  </si>
  <si>
    <t>Suministro de Materiales</t>
  </si>
  <si>
    <t>Recursos para aunar esfuerzos administrativos, técnicos, y financieros para desarrollo de las actividades recreodeportivas y fisicas de ciclismo infantil con ocasión del reto movistar que se celebra en la ciudad de Cartagena</t>
  </si>
  <si>
    <t>Aunar esfuerzos técnicos, administrativos y financieros para el fortalecimiento de acciones positivas dentro de las estrategias encaminadas a la masificación de hábitos y estilos de vida saludable con el desarrollo de actividades en el Distrito de Cartagena “Dia Mundial del Desafio Fisico Cartagena Brilla / 491 Años”</t>
  </si>
  <si>
    <t>Aunar esfuerzos técnicos, administrativos y financieros para el fortalecimiento de acciones positivas dentro del proyecto mejoramiento de hábitos y estilos saludables para la conmemoración del mes de la mujer</t>
  </si>
  <si>
    <t xml:space="preserve">Producción y emisión programas de TV </t>
  </si>
  <si>
    <t>Servicios de logística para desarrollo de la estrategia de Entornos Saludables</t>
  </si>
  <si>
    <t>Suministro de materiales</t>
  </si>
  <si>
    <t>Servicios de operación logística</t>
  </si>
  <si>
    <t>Aunar esfuerzos técnicos, administrativos y financieros para el fortalecimiento de las actividades deportivas programadas en la semana mayor “Corre por tu fe”.</t>
  </si>
  <si>
    <t xml:space="preserve">Servicios de Logística </t>
  </si>
  <si>
    <t>Servicios de transporte terrestre</t>
  </si>
  <si>
    <t>Apoyo a Organismos Deportivos - Aunar esfuerzos tecnicos, administrativos y financieros entre en Instituto Distrital de Deporte y Recreacion IDER y la Liga de Karate do de Bolivar para apoyar a los deportistas en el primer campeonato nacional interligas e interclubes sub 21 y senior vigencia 2024</t>
  </si>
  <si>
    <t>Aunar esfuerzos técnicos administrativos y financieros con la Liga de Atletismo para apoyar la organización en el campeonato departamental Sub-18 y Sub-20 a realizarse en cartagena el día 18 del mes de mayo, y el torneo nacional sub18 sub20 a realizarse  en armenia del 31 de mayo al 2 de junio del presente año.</t>
  </si>
  <si>
    <t>Aunar esfuerzos técnicos, administrativos y financieros entre el Instituto Distrital de Deporte y Recreación – IDER y la Federación Colombiana de Surf para la realización del primer campeonato nacional de salvamento acuático deportivo en la ciudad de Cartagena de Indias D.T. y C.</t>
  </si>
  <si>
    <t>Aunar esfuerzos técnicos, administrativos y financieros entre el Instituto Distrital de Deporte y Recreacion – IDER y la Liga de Baloncesto de Bolivar para fortalecimiento y masificación del baloncesto en Cartagena y sus corregimientos</t>
  </si>
  <si>
    <t>Aunar esfuerzos técnicos, administrativos y financieros entre el Instituto Distrital de Deporte y Recreación – IDER y la Liga de Futbol de Bolívar para la realización y organización de la copa WIN Sports de futbol categoría sub 15 masculino a realizarse en la ciudad de Cartagena de Indias D. T. y C.</t>
  </si>
  <si>
    <t>Realizar la gerencia integral por el sistema de precios unitarios fijos sin fórmula de reajuste para las obras de mejoramiento de la infraestructura deportiva y recreativa de la villa olímpica del Distrito Turístico y Cultural de Cartagena de Indias y la interventoría técnica, administrativa, financiera, legal y ambiental de las obras.”</t>
  </si>
  <si>
    <t>Realizar la gerencia integral por el sistema de precios unitarios fijos sin fórmula de reajuste para las obras de mejoramiento de la infraestructura deportiva y recreativa del coliseo cubierto “Bernardo Caraballo  (cod.10)” en el distrito Turístico y Cultural de Cartagena de Indias y la Interventoría Técnica, Administrativa, Financiera, Legal y Ambiental de las Obras.”</t>
  </si>
  <si>
    <t>Servicios de Obras de Reconstrucción</t>
  </si>
  <si>
    <t xml:space="preserve">Suministro de materiales e insumos para la reconstrucción de escenarios deportivos. </t>
  </si>
  <si>
    <t>Servicios de Vigilancia</t>
  </si>
  <si>
    <t>Servicios Públicos</t>
  </si>
  <si>
    <t xml:space="preserve">Adquisicion de polizas  </t>
  </si>
  <si>
    <t>Servicios de Transporte</t>
  </si>
  <si>
    <t>Adquisición de Materiales de Ferreteria</t>
  </si>
  <si>
    <t>Suministro de Combustibles</t>
  </si>
  <si>
    <t>Realizar torneos intercomunitarios de juegos tradicionales</t>
  </si>
  <si>
    <t xml:space="preserve">Realizar torneos de competencias del mar </t>
  </si>
  <si>
    <t xml:space="preserve">Realizar torneos de juegos ancestrales y convencionales indígenas </t>
  </si>
  <si>
    <t>Se tiene priorizado la construcción de nuevos escenarios deportivos para el  año 2025.</t>
  </si>
  <si>
    <t xml:space="preserve">La obra es liderada desde la Secretaría de infraestructura Distrital.  </t>
  </si>
  <si>
    <t>Se llevará acabo la reconstrucción del cancha sintética del  barrio  Los Calamares en el último trimestre de la vigencia 2024.</t>
  </si>
  <si>
    <t>La meta establecida por MINDEPORTE .para lo juegos Intercolegiados año 2024 fue de 6.930  estudiantes superada a 7.160 deportistas a 9 de agosto de 2024. Además se desarrollaron las siguientes actividades : A corte de 31 de agosto se reporta: 
	Se realizó reunión con la Secretaria de Educación en donde se trataron temas en torno a la conceptualización de la puesta en escena para la inauguración de los Juegos Intercolegiados se llevó a cabo el viernes 2 de agosto.
	Se recibió comunicado del MINDEPORTE  en donde se informa la extensión del plazo para las inscripciones de los juegos intercolegiados 2024, la cual se extendió hasta el 9 de agosto de 2024.  
	Se realizó reunión de seguimiento para la inauguración de los juegos Intercolegiados 2024 en las oficinas del IDER la cual se llevó a cabo el 15 de agosto 2024 con equipo de trabajo y la Secretaria De Educación donde se trataron temas con respecto al escenario donde se realizara dicha inauguración.
	Se realizó visita al escenario deportivo “Estadio De Futbol Jaime Morón” el cual es el escenario elegido para la inauguración de los Juegos Intercolegiados, asistió el equipo de trabajo IDER y la Secretaria De Educación el día 20 de agosto 2024.
	Se realizó reunión 21 de agosto de 2024 con la Secretaria de Educación en la sala de juntas del SED donde se trataron Temas Sobre La Inauguración De Los De Los Juegos Intercolegiados, se acordó el día de la inauguración que será el jueves 5 de septiembre 2024 a las 4:00pm en el Estadio Jaime Morón, a esta reunión asistieron director de fomento, equipo de trabajo de deporte estudiantil por parte del IDER y el grupo de trabajo de la Secretaria De Educación.
	Se envió carta a las instituciones oficiales y no oficiales inscritas, en donde se les informa la fecha de inauguración de los Juegos Intercolegiados el día 5 de septiembre a las 4pm en el Estadio Jaime Morón.
Para este año 2024 , los Juegos Intercolegiados cuenta con la participación  de 137 instituciones educativas del Distrito de Cartagena de Indias , entre las instituciones educativas  inscritas encontramos: 1-  73 instituciones educativas oficiales, 2.- 64 instituciones educativas no oficiales.</t>
  </si>
  <si>
    <t xml:space="preserve">Se trabaja en la divulgación de la información en articulación con el equipo de comunicaciones y prensa. </t>
  </si>
  <si>
    <t xml:space="preserve">De acuerdo con lo informado por parte de la Red de Universidades de Cartagena se proyecta iniciar los juegos en octubre de 2024. Desde el IDER se espera apoyar con el juzgamiento. </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</si>
  <si>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</si>
  <si>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</si>
  <si>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</si>
  <si>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</si>
  <si>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</si>
  <si>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</si>
  <si>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OBSERVACIONES https://idergov-my.sharepoint.com/:f:/g/personal/planeacion_ider_gov_co/EnG2Fni-CFhNuzwDT2FC2l0BvEUNcZM0Ryf5tVBcyYoBtw?e=FaO0SE.</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</si>
  <si>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</si>
  <si>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</si>
  <si>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</si>
  <si>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</si>
  <si>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</si>
  <si>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</si>
  <si>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</si>
  <si>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</si>
  <si>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</si>
  <si>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</si>
  <si>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</si>
  <si>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</si>
  <si>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</si>
  <si>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</si>
  <si>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</si>
  <si>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</si>
  <si>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</si>
  <si>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</si>
  <si>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</si>
  <si>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</si>
  <si>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</si>
  <si>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RB ICLD</t>
  </si>
  <si>
    <t>ICLD, ICA 3%, TASA PRODEPORTE, SGP -DEPORTE,RF SGP- DEPORTE, RB ICA 3%, RB TASA PRODEPORTE,RB RF SGP- DEPORTES, RB SGP -DEPORTES. RB RF SGP-DEPORTES.</t>
  </si>
  <si>
    <t>ICA 3%, TASA PRODEPORTE, SGP-DEPORTE, RB ICLD, RB ICA 3%, RB TASA PRODEPORTE, RB SGP DEPORTES.</t>
  </si>
  <si>
    <t>ICA 3%, TASA PRODEPORTE, SGP-DEPORTE, RB ICLD, RB ICA 3%.</t>
  </si>
  <si>
    <t>ICA 3%, IMPUESTO DE ESPECTACULO PÚBLICO, TASA PRODEPORTE, PARTICIPACIONES DISTITNTAS DEL SGP(IMPUESTO AL CONSUMO DE CIGARILLOS Y TABACO), SGP-DEPORTE, RF IDER, RB ICLD, RB ICA 3%, RB TASA PRODEPORTE.</t>
  </si>
  <si>
    <t>ICA 3%, SGP-DEPORTES, RB ICLD, RB TASA PRODEPORTE, RB SGP-DEPORTES.</t>
  </si>
  <si>
    <t>ICA 3%, TASA PRODEPORTE, SGP DEPORTE, RB TASA PRODEPORTE, RB SGP-DEPORTES.</t>
  </si>
  <si>
    <t>ICA 3%, TASA PRODEPORTE, RB ICA 3%.</t>
  </si>
  <si>
    <t>ICA 3%, TASA PRODEPORTE, SGP-DEPORTES, RB ICLD, RB ICA 3%, RB TASA PRODEPORTE.</t>
  </si>
  <si>
    <t>ICA 3%.</t>
  </si>
  <si>
    <t>PRIMERA INFANCIA, INFANCIA Y ADOLESCENCIA</t>
  </si>
  <si>
    <t>GRUPOS ÉTNICOS</t>
  </si>
  <si>
    <t xml:space="preserve">Escenario deportivo nuevo construido </t>
  </si>
  <si>
    <t xml:space="preserve">Escenarios deportivos reconstruidos </t>
  </si>
  <si>
    <t>Escenarios deportivos mantenidos, adecuados y mejorados .</t>
  </si>
  <si>
    <t>Estímulos a deportistas convencionales y no convencionales</t>
  </si>
  <si>
    <t>Incentivos y/o apoyos para ligas, clubes, federaciones y otras organizaciones deportivas</t>
  </si>
  <si>
    <t xml:space="preserve">Personas con apropiación social del conocimiento </t>
  </si>
  <si>
    <t xml:space="preserve">Docuementos publicados </t>
  </si>
  <si>
    <t xml:space="preserve">Documentos publicados </t>
  </si>
  <si>
    <t>Niños, niñas, adolescentes y jóvenes inscristos en la EIFD</t>
  </si>
  <si>
    <t xml:space="preserve">Núcleos de la EIFD mantenidos </t>
  </si>
  <si>
    <t>Núcleos de educación física extraescolar</t>
  </si>
  <si>
    <t xml:space="preserve">Instituciones educativas participantes en los juegos intercolegiados </t>
  </si>
  <si>
    <t>Personas participantes en los eventos y/o torneos del deporte social comunitario</t>
  </si>
  <si>
    <t xml:space="preserve">Personas participantes  en los juegos intercolegiados  y los universitarios </t>
  </si>
  <si>
    <t>Personas participantes en las estrategias y/o actividades de recreación comunitaria</t>
  </si>
  <si>
    <t>Personas participantes a las estrategias de actividad física</t>
  </si>
  <si>
    <t>Eventos deportivos de carácter regional, nacional e internaciona impulsados.l</t>
  </si>
  <si>
    <t xml:space="preserve">Personas vinculadas  a los eventos deportivos de carácter regional, nacional e internacional </t>
  </si>
  <si>
    <t xml:space="preserve"> Eventos recreativos de carácter regional, nacional e internacional impulsados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</si>
  <si>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</si>
  <si>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</si>
  <si>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</si>
  <si>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</si>
  <si>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ACUMULADO META PRODUCTO AL AÑO 2024</t>
  </si>
  <si>
    <t>ACUMULADO AL CUATRIENIO</t>
  </si>
  <si>
    <t xml:space="preserve">AVANCE META PRODUCTO AL AÑO </t>
  </si>
  <si>
    <t>AVANCE META PRODUCTO AL CUATRIENIO</t>
  </si>
  <si>
    <t>NP</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</si>
  <si>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</si>
  <si>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</si>
  <si>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</si>
  <si>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</si>
  <si>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Fortalecimiento del deporte social comunitario,avanzar en nuestro territorio</t>
  </si>
  <si>
    <t>Avance Programa promocion de habitos y estilos de vida saludable,recreacion,actividad fisica y el aprovechamiento del tiempo libre en el distrito de cartagena</t>
  </si>
  <si>
    <t>Avance Programa desarrollo humano bienestar social de las comunidades negras,afrocolombianas,raizales y palenqueras</t>
  </si>
  <si>
    <t>Avance Programa atencion integral para las comunidades indigenas</t>
  </si>
  <si>
    <t>AVANCE ESTRATEGICO DE LA DEPENDENCIA AGOSTO 30 2024</t>
  </si>
  <si>
    <t>AVANCE PROMEDIO DEL PROYECTO DE INVERSION Fortalecimiento de la red de Infraestructura Deportiva del Distrito de  Cartagena de Indias</t>
  </si>
  <si>
    <t>AVANCE PROMEDIO DEL PROYECTO DE INVERSION Fortalecimiento del Sistema Deportivo Distrital mediante apoyos y/o estímulos a Deportistas y Organismos Deportivos para el fomento al Deporte de Alto Rendimiento en   Cartagena de Indias</t>
  </si>
  <si>
    <t>AVANCE PROMEDIO DEL PROYECTO DE INVERSION Fortalecimiento del conocimiento y ciencias aplicadas al sector Deporte y Recreación en Bolívar y  Cartagena de Indias</t>
  </si>
  <si>
    <t>AVANCE PROMEDIO DEL PROYECTO DE INVERSION Desarrollo de una estrategia para el fortalecimiento del deporte estudiantil, universitario y la educación física extraescolar en  Cartagena de Indias</t>
  </si>
  <si>
    <t>AVANCE PROMEDIO DEL PROYECTO DE INVERSION Fortalecimiento del Deporte Social Comunitario con enfoque diferencial en el Distrito de   Cartagena de Indias</t>
  </si>
  <si>
    <t>AVANCE PROMEDIO DEL PROYECTO DE INVERSION Consolidación del Deporte y la Recreación como impulsores de turismo en el Distrito de  Cartagena de Indias</t>
  </si>
  <si>
    <t>AVANCE PROMEDIO DEL PROYECTO DE INVERSION Desarrollo de prácticas deportivas y recreativas dirigidas a las comunidades negras, afrocolombiana, raizales y palenquera en  Cartagena de Indias</t>
  </si>
  <si>
    <t>AVANCE PROMEDIO DEL PROYECTO DE INVERSION Integración de los cabildos indígenas a través de prácticas deportivas y recreativas en  Cartagena de Indias</t>
  </si>
  <si>
    <t>AVANCE PROMEDIO PORCENTUAL DE LOS PROYECTOS DEL IDER AGOSTO 2024</t>
  </si>
  <si>
    <t>APROPIACION DEFINITIVA</t>
  </si>
  <si>
    <t>EJECUCIÓN PRESUPUESTAL SEGÚN GIROS</t>
  </si>
  <si>
    <t>AVANCE EJECUCIÓN PRESUPUESTAL SEGÚN GIROS</t>
  </si>
  <si>
    <t xml:space="preserve">Avance Programa Cartagena ciudad destino de turismo deportivo </t>
  </si>
  <si>
    <t>PRESUPUESTO INICIAL  2024</t>
  </si>
  <si>
    <t>REPORTE META PRODUCTO A DICIEMBRE DE 2024</t>
  </si>
  <si>
    <t>OBSERVACIONES DE DICIEMBRE DE 2024</t>
  </si>
  <si>
    <t>PRESUPUESTO DEFINITIVO  A DICIEMBRE DE 2024</t>
  </si>
  <si>
    <t xml:space="preserve">PRESUPUESTO EJECUTADO A DICIEMBRE  DE 2024 </t>
  </si>
  <si>
    <t>% EJECUCION A DICIEMBRE DE 2024</t>
  </si>
  <si>
    <r>
      <rPr>
        <b/>
        <u/>
        <sz val="14"/>
        <color theme="1"/>
        <rFont val="Arial"/>
        <family val="2"/>
      </rPr>
      <t>A corte de diciembre de 2024:</t>
    </r>
    <r>
      <rPr>
        <sz val="14"/>
        <color theme="1"/>
        <rFont val="Arial"/>
        <family val="2"/>
      </rPr>
      <t xml:space="preserve"> Se están trabajando en la estructuración y organización de los temas y actividades a desarrollar en cada núcleo de educación física extraescolar  con la finalidad de presentar a la Secretaria de Educación Distrital para poder realizar un convenio que facilten el desarrollo de esta meta. Las reuniones se realizarán a partir del mes de diciembre de 2024 y continuarán en el mes de enero de 2025. </t>
    </r>
  </si>
  <si>
    <r>
      <rPr>
        <b/>
        <u/>
        <sz val="14"/>
        <rFont val="Arial"/>
        <family val="2"/>
      </rPr>
      <t xml:space="preserve"> A corte de diciembre de 2024: </t>
    </r>
    <r>
      <rPr>
        <sz val="14"/>
        <rFont val="Arial"/>
        <family val="2"/>
      </rPr>
      <t>Se realizaron  61 actos administrativos de reconocimiento y estructuración a los organismos deportivos . Los apoyos entregados a través de los diferentes organimos deportivos han beneficiado aproximadamente a 11.445 personas. Se entregaron de enero a diciembre de 2024 diecisiete (17) estímulos a diferentes organismos deportivos como:1. Liga de  de Baloncesto de Bolívar, 2. y 3. Federación de Surf, 4. Corporación Rm deportes, 5. y 6. Liga de Fútbol de Bolivar, 7. Liga de Tennis de Bolívar, 8. Liga de Atletismo de Bolívar. 9. Liga de Voleibol de Bolívar, 10. y 11. Liiga de Sóftbol de Bolívar,12. Liga de Patinaje de Bol'ivar, 13. Liga de Fútbol de Salón de Bolívar, 14.  Club Deportivo Cararin, 15. Club Deportivo "Los Traviesos . 16. Federación Colombiana de Ciclismo y se entregó un estímulo al CLUB DEPORTIVO FUERZA ELITE CARTAGENA, a través de la Resolución No. 299  del  11 de septiembre de 2024 para participar en la Cuarta Parada De Campeonato Federado Nivel USAG Nacional</t>
    </r>
  </si>
  <si>
    <r>
      <rPr>
        <b/>
        <u/>
        <sz val="14"/>
        <rFont val="Arial"/>
        <family val="2"/>
      </rPr>
      <t xml:space="preserve">A corte de diciembre de 2024: </t>
    </r>
    <r>
      <rPr>
        <sz val="14"/>
        <rFont val="Arial"/>
        <family val="2"/>
      </rPr>
      <t>Se entregaron diecinueve  (19) estímulos a atletas de altos logros a través de resoluciones como lo son: No. 208 del 15 de julio de 2024, No. 210 del 15 de 2024, No. 266 del 21 de agosto de 2024, No. 267 del 21 de agosto de 2024, No. 273 del 29 de agosto de 2024, No. 274 del 29 de agosto de 2024, No. 275 del 29 de agosto de 2024, No. 276 del 29 de agosto de 2024, No. 277 del 29 de agosto de 2024,No. 278 del 29 de agosto de 2024,   No. 302 del 29 de agosto de 2024, No. 328 del 8 de octubre de 2024, No. 330 del 8 de octubre de 2024.y No. 371 del 13 de noviembre de 2024, No. 388 del 28 de noviembre de 2024.</t>
    </r>
    <r>
      <rPr>
        <sz val="14"/>
        <color rgb="FFFF0000"/>
        <rFont val="Arial"/>
        <family val="2"/>
      </rPr>
      <t xml:space="preserve">
</t>
    </r>
  </si>
  <si>
    <r>
      <rPr>
        <b/>
        <u/>
        <sz val="14"/>
        <color theme="1"/>
        <rFont val="Arial"/>
        <family val="2"/>
      </rPr>
      <t>A corte de diciembre de 2024:</t>
    </r>
    <r>
      <rPr>
        <sz val="14"/>
        <color theme="1"/>
        <rFont val="Arial"/>
        <family val="2"/>
      </rPr>
      <t xml:space="preserve"> Se mantienen los 55 núcleos a lo largo de las tres localidades del Distrito de Cartagena de Indias, se trabajó en la organización y estructuración de la apertura de los núcleos de la EIFD en los barrios el  Pozón y los Alpes para la vigencia 2025.</t>
    </r>
  </si>
  <si>
    <t>Para este año 2024 , los Juegos Intercolegiados cuenta con la participación  de 140 instituciones educativas del Distrito de Cartagena de Indias , entre las instituciones educativas  inscritas encontramos: 1-  83 instituciones educativas oficiales, 2.- 57 instituciones educativas no oficiales.</t>
  </si>
  <si>
    <r>
      <rPr>
        <b/>
        <u/>
        <sz val="14"/>
        <color theme="1"/>
        <rFont val="Arial"/>
        <family val="2"/>
      </rPr>
      <t>A corte de diciembre de 2024:</t>
    </r>
    <r>
      <rPr>
        <sz val="14"/>
        <color theme="1"/>
        <rFont val="Arial"/>
        <family val="2"/>
      </rPr>
      <t xml:space="preserve">
Programaciones Competencias Futbol Sala Juegos Sumergidos en el Cambio – Población SRPA, 
Clausura y premiación de los Juegos Sumergidos en el Cambio – Población SRPA, Se desarrolló una 
actividad recreativa y predeportiva de la disciplina de natación, Pista de Habilidades de Ciclismo –              
Población SRPA, Final y premiación de la Disciplina de béisbol, Final y premiación 
de la Disciplina de Futbol se llevó a cabo en corregimiento de Ararca, Final y premiación de la Disciplina de 
Softbol se llevó a cabo en corregimiento de Ararca, Final y premiación de la Disciplina de Futbol de Salón Masculino 
se llevó a cabo en corregimiento de pasacaballo, Final y premiación de la Disciplina de béisbol, Entrega de uniformes
a la disciplina de Bate de Tapita Juegos Comunales 2024, Desarrollo de Actividad predeportiva de baloncesto con personas con 
              discapacidad de la Fundación Aluna, Apoyo con actividades predeportivas/ conmemoración del día Internacional 
              de la Discapacidad desarrollada con líderes comunitarios, Entrenamientos de natación con personas con discapacidad , 
              entre otras actividades 
</t>
    </r>
  </si>
  <si>
    <r>
      <rPr>
        <b/>
        <u/>
        <sz val="14"/>
        <rFont val="Arial"/>
        <family val="2"/>
      </rPr>
      <t>A corte  de diciembre se reporta:</t>
    </r>
    <r>
      <rPr>
        <sz val="14"/>
        <color theme="1"/>
        <rFont val="Arial"/>
        <family val="2"/>
      </rPr>
      <t xml:space="preserve">
Se realizó el proceso de inscripción a los juegos tradicionales de las comunidades Afro logrando registrar 1.250 personas; así mismo se realizaron socializaciones y reuniones para dar a conocer los sistemas de competencias y los referentes técnicos de estos, se construyó el plan de trabajo y cronogramas de los juegos,.se realizaron dos procesos de contratación los cuales fueron declarados desiertos.</t>
    </r>
  </si>
  <si>
    <r>
      <rPr>
        <b/>
        <u/>
        <sz val="14"/>
        <rFont val="Arial"/>
        <family val="2"/>
      </rPr>
      <t>A corte de diciembre se reporta:</t>
    </r>
    <r>
      <rPr>
        <sz val="14"/>
        <color theme="1"/>
        <rFont val="Arial"/>
        <family val="2"/>
      </rPr>
      <t xml:space="preserve">
Se realizó el proceso de inscripción a los juegos tradicionales de las comunidades Afro logrando registrar 1.250 personas; así mismo se realizaron socializaciones y reuniones para dar a conocer los sistemas de competencias y los referentes técnicos de estos, se construyó el plan de trabajo y cronogramas de los juegos,.se realizaron dos procesos de contratación los cuales fueron declarados desiertos.</t>
    </r>
  </si>
  <si>
    <r>
      <rPr>
        <b/>
        <u/>
        <sz val="14"/>
        <color theme="1"/>
        <rFont val="Arial"/>
        <family val="2"/>
      </rPr>
      <t>A corte de diciembre se reporta:</t>
    </r>
    <r>
      <rPr>
        <sz val="14"/>
        <color theme="1"/>
        <rFont val="Arial"/>
        <family val="2"/>
      </rPr>
      <t xml:space="preserve">
Se realizó el proceso de inscripción a los juegos a las comunidades Indígenas logrando registrar 470 personas; así mismo se realizaron socializaciones y reuniones para dar a conocer los sistemas de competencias y los referentes técnicos de estos, se construyó el plan de trabajo y cronogramas de los juegos, se realizaron dos procesos de contratación los cuales fueron  declarados desiertos</t>
    </r>
    <r>
      <rPr>
        <b/>
        <sz val="14"/>
        <rFont val="Arial"/>
        <family val="2"/>
      </rPr>
      <t>.</t>
    </r>
  </si>
  <si>
    <r>
      <rPr>
        <b/>
        <u/>
        <sz val="14"/>
        <color theme="1"/>
        <rFont val="Arial"/>
        <family val="2"/>
      </rPr>
      <t xml:space="preserve">A corte  de diciembre se reporta: </t>
    </r>
    <r>
      <rPr>
        <sz val="14"/>
        <color theme="1"/>
        <rFont val="Arial"/>
        <family val="2"/>
      </rPr>
      <t xml:space="preserve">Para este periodo se cierra esta vigencia en los procesos de los niveles de iniciación, formación, énfasis y perfeccionamiento deportiva. Se incrementaron 13 NNA a los procesos de la escuela, para un total de 6.762 Beneficiarios 
</t>
    </r>
    <r>
      <rPr>
        <b/>
        <sz val="14"/>
        <color theme="1"/>
        <rFont val="Arial"/>
        <family val="2"/>
      </rPr>
      <t xml:space="preserve">
</t>
    </r>
  </si>
  <si>
    <r>
      <rPr>
        <b/>
        <u/>
        <sz val="14"/>
        <color theme="1"/>
        <rFont val="Arial"/>
        <family val="2"/>
      </rPr>
      <t xml:space="preserve">A corte de 31 de diciembre se reporta: </t>
    </r>
    <r>
      <rPr>
        <sz val="14"/>
        <color theme="1"/>
        <rFont val="Arial"/>
        <family val="2"/>
      </rPr>
      <t xml:space="preserve">
•	El día 9 al 15 de diciembre, se realizó acompañamiento de la Fase Nacional de los Juegos Intercolegiados en la ciudad de Manizales, coliseo mayor y menor de Manizales en los deportes individuales de Taekwondo, Futbol de Salón y Karate Do.
•	El día 6 diciembre, se realizó reunión con equipo de trabajo donde se socializo la finalización de la fase Distrital, Departamental y Nacional de los Juegos Intercolegiados, en las oficinas del IDER.
•	El día 2 diciembre, se realizó reunión con funcionarios de la Secretaria de Educación donde se tocaron temas de política pública y Juegos Intercolegiados, para mejoras del cuatrienio.7 asistentes.
•	El día 20 diciembre, socialización de los Juegos Intercolegiados regional y nacional en las oficinas IDER con el equipo de trabajo.</t>
    </r>
  </si>
  <si>
    <r>
      <t xml:space="preserve">A corte de diciembre de 2024:
</t>
    </r>
    <r>
      <rPr>
        <sz val="14"/>
        <color theme="1"/>
        <rFont val="Arial"/>
        <family val="2"/>
      </rPr>
      <t>Eventos Recreativos  Total Impactados: 57.272, Discriminados de la siguiente manera:
Recréate Cartagena :       Beneficiados 7.089       Mujeres:4321  y  Hombres: 2768 , Instituciones Activas:      Beneficiados 29.333      Mujeres:15.170 y  Hombres:14.163, Persona Mayor :               Beneficiados 3.216        Mujeres: 2.111   y  Hombres: 1.10, Recréate Incluyente         Beneficiados 1.648       Mujeres: 1.014   y Hombres: 634, Escuela Recreativa           Beneficiados 13.910      Mujeres:8.543  y    
Hombres: 5367, Campamentos Juveniles Beneficiados 2076         Mujeres:1055   y Hombres:1021, Aprovechamiento del Espacio Publico  Total Beneficiados: 26.903   Mujeres 14.814 y Hombres: 12089.</t>
    </r>
    <r>
      <rPr>
        <b/>
        <u/>
        <sz val="14"/>
        <color theme="1"/>
        <rFont val="Arial"/>
        <family val="2"/>
      </rPr>
      <t xml:space="preserve">
</t>
    </r>
  </si>
  <si>
    <r>
      <rPr>
        <b/>
        <u/>
        <sz val="14"/>
        <color theme="1"/>
        <rFont val="Arial"/>
        <family val="2"/>
      </rPr>
      <t xml:space="preserve">A corte de diciembre de 2024: </t>
    </r>
    <r>
      <rPr>
        <sz val="14"/>
        <color theme="1"/>
        <rFont val="Arial"/>
        <family val="2"/>
      </rPr>
      <t xml:space="preserve">
Mejoramiento de los Estilos de Vida Mediante la Promoción Masiva de una Vida Activa
Total Personas impactadas desde Hábitos y Estilos de Vida Saludable: 
15.392 + 7.655 = 23.047 + 14.129 = 33.718.
Discriminado de la siguiente manera:
Entornos Saludables Total Beneficiados: 15.392, Madrúgale a la Salud Total Beneficiados: 2.781, 
Noches Saludables Total Beneficiados: 3.052, Caminante Saludable Total Beneficiados: 713, 
Actívate en el Parque Total Beneficiados: 608 además de los Eventos de Concentración (144)
Total impactados: 7.989  y los Eventos de Promoción (118) Total impactados: 6.140
</t>
    </r>
  </si>
  <si>
    <r>
      <rPr>
        <b/>
        <u/>
        <sz val="14"/>
        <color theme="1"/>
        <rFont val="Arial"/>
        <family val="2"/>
      </rPr>
      <t xml:space="preserve">En el mes de noviembre de 2024, </t>
    </r>
    <r>
      <rPr>
        <sz val="14"/>
        <color theme="1"/>
        <rFont val="Arial"/>
        <family val="2"/>
      </rPr>
      <t xml:space="preserve">se concluyó y público en la página web del  IDER la crónica Histórico-Deportiva de los juegos deportivos ancestrales comunales, JUEGOS NACIONALES DEPORTIVOS Y TRADICIONALES COMUNALES CARTAGENA PROTAGONISTA DE SU ORIGEN Y DESARROLLO además se realizaron en esta vigencia documentos y artículos como el diagnóstico del sector deporte y recreación del Distrito de Cartagena de Indiaspara el nuevoPlan de Desarrollo , Cartagena Ciudad de Derechos 2024-2027, se  público un  documento sobre Juegos Deportivos Distritales Intercolegiados en el país y el Distrito de Cartagena de Indias además se elaboró un  artículo histórico-deportivo, sobre el origen de los Juegos Deportivos Distritales Intercolegiados en el país y el Distrito de Cartagena de Indias para un total de 4 documentos publicados.
</t>
    </r>
  </si>
  <si>
    <r>
      <rPr>
        <b/>
        <u/>
        <sz val="14"/>
        <color theme="1"/>
        <rFont val="Arial"/>
        <family val="2"/>
      </rPr>
      <t>Entre el mes de septiembre a diciembre de 2024</t>
    </r>
    <r>
      <rPr>
        <sz val="14"/>
        <color theme="1"/>
        <rFont val="Arial"/>
        <family val="2"/>
      </rPr>
      <t>: Se</t>
    </r>
    <r>
      <rPr>
        <sz val="14"/>
        <rFont val="Arial"/>
        <family val="2"/>
      </rPr>
      <t xml:space="preserve"> llevaron a cabo doce (12</t>
    </r>
    <r>
      <rPr>
        <sz val="14"/>
        <color theme="1"/>
        <rFont val="Arial"/>
        <family val="2"/>
      </rPr>
      <t>) actividades de apropiación social del conocimiento, entre las cuales se encuentran: Introducción a la clasificación funcional en para-atletismo, primeros auxilios: psicológicos y la feria universitaria para deportistas, foro interdisciplinar,Charla el deporte como transforma a Cartagena (Semana Cultural) y el primer Congreso Internacional IDER 2024 Deporte y Recreación con Visión de Futuro.</t>
    </r>
  </si>
  <si>
    <r>
      <t>Se lleva acabo la reconstrucción de algunos aspectos  de la infraestructura de la cancha sintética del  barrio  Los Calamares presentando un avance del 60% como también se desarrolló  obras de matenimiento y reconstrucción  deportiva y recreativa de la zona deportiva de Manga</t>
    </r>
    <r>
      <rPr>
        <sz val="14"/>
        <color rgb="FFFF0000"/>
        <rFont val="Arial"/>
        <family val="2"/>
      </rPr>
      <t xml:space="preserve"> </t>
    </r>
    <r>
      <rPr>
        <sz val="14"/>
        <color theme="1"/>
        <rFont val="Arial"/>
        <family val="2"/>
      </rPr>
      <t>(Parque H L Román) y el Parque General Lacides Segovia., se encuentra en un avance del 74%</t>
    </r>
  </si>
  <si>
    <t>El Complejo deportivo nuevo Chambacú , es una obra la cual es  supervisada por la  Secretaría de Infraestructura Distrital, presenta un avance de obra del 12% .</t>
  </si>
  <si>
    <r>
      <rPr>
        <b/>
        <u/>
        <sz val="14"/>
        <color theme="1"/>
        <rFont val="Arial"/>
        <family val="2"/>
      </rPr>
      <t xml:space="preserve">A corte de diciembre de 2024: </t>
    </r>
    <r>
      <rPr>
        <sz val="14"/>
        <color theme="1"/>
        <rFont val="Arial"/>
        <family val="2"/>
      </rPr>
      <t>Se otorgaron 1.511 permisos para  escenarios deportivos los cuales benficiearon aproximadamente a 164.394 personas. Las obras de mejoramiento de la infraestructura deportiva y recreativa del Coliseo cubierto Bernardo Caraballo se llevaron a cabo en un 100% ,con respecto al las obras de mejoramiento de la Villa Olimpica se encuentran en el siguiente avance : Estadio de Fútbol,Jaime Morón, se encuentra en un  100%, Plaza de Toros tiene un 100% de avance, Pista de Atletismo Campo Elías Guitiérrez se encuentra en 100% de avance, Complejo Acuático Jaime Gónzalez  Jhonson  un avance de 100%.. A la fecha se encuentra los servicios públicos pagos al mes de noviembre de 2024, además se continúa con los mantenimiento preventivos recurrentesde acuerdo a lo estipulado en nuestra plan para la vigencia 2024.</t>
    </r>
  </si>
  <si>
    <r>
      <rPr>
        <b/>
        <u/>
        <sz val="14"/>
        <color theme="1"/>
        <rFont val="Arial"/>
        <family val="2"/>
      </rPr>
      <t xml:space="preserve">De enero a  diciembre de 2024 </t>
    </r>
    <r>
      <rPr>
        <sz val="14"/>
        <color theme="1"/>
        <rFont val="Arial"/>
        <family val="2"/>
      </rPr>
      <t xml:space="preserve"> se realizarone treinta y cinco (35) eventos entre  actividad física y  actividades recreativas , para el período del 21 de noviembre al 30 de diciembre de 2024 se realizaron cinco eventos entre los cuales encontramos:   Joven Saludable al Parque
Centro Cultural El Socorro-Total impactados: 228 -Mujeres: 169- Hombres: 59. 
12.12.2024- Joven Saludable al Parque-Centro Cultural El Socorro-Total impactados: 250-Mujeres: 191
Hombres: 59. 13.12.2024-Clausura Joven Saludable Vive la Danza, Vive el -Centro Cultural El Socorro-Total impactados: 400-Mujeres: 280-Hombres: 120. 21.12.2024-Clausura de los Programas Recreativos del Área de Recreación -Templo del Fútbol Menor de Alameda la Victoria-Total Impactados: 1.626-Mujeres: 1.532-. Hombres: 94. 27.12.2024-Actívate en Navidad-Estadio de Fútbol de San Fernando-Total Impactados: 1.244-Mujeres: 1.176Hombres: 68</t>
    </r>
  </si>
  <si>
    <r>
      <rPr>
        <b/>
        <u/>
        <sz val="14"/>
        <color theme="1"/>
        <rFont val="Arial"/>
        <family val="2"/>
      </rPr>
      <t xml:space="preserve">De enero a  diciembre de 2024  </t>
    </r>
    <r>
      <rPr>
        <sz val="14"/>
        <color theme="1"/>
        <rFont val="Arial"/>
        <family val="2"/>
      </rPr>
      <t>: Se realizaron y/o apoyaron a sesenta (70) eventos deportivos , entre los cuales encontramos: 1. Torneo Internacional Súper Cup Cartagena 2024 , 2.Copa Liga Profesional De Béisbol Colombiana, 3.ISA World Para Surfing ChampionShip 2024/ Apoyo Fredy Marimon Oro Sorf Adaptad, 3.  Liga Baloncesto Bolívar / Copa Aguas de Cartagena –Ider , 4. ACIMASABOL / Asociación de Ciclismo de Bolívar, 5. Liga De Béisbol / Campeonato Nacional de beisbol Cat Sub 8, 6.  Liga Baloncesto/ Campeonato nacional Baloncesto U13 masculino y femenino, 7.Liga Profesional De Béisbol / Lanzamiento del equipo Tigres , 8.Torneo categoría Pre Junior / Apoyo Club de Béisbol Cararin , 9.Liga de Tenis / Torneo Nacional Grado 3 , 10. Liga de Tenis / ITF J60, 11.Club Deportivo dinastía Moreno / World Organization of Baseball Classic Sub-13, 12. Fundación a La Rueda Rueda / Torneo De Ajedrez Del Caribe, 13. Club Titanes de Natación / Torneo Master Titanes, 14.  Valida de Ciclismo de Bolívar /ACISMABOL, 15.Derby de Jonrones, 16. Partido de Integración / Futbol para el Pueblo, 17. Carrera de Run y Sup – 3k de Running – 1k de Sup (Stand Up Paddle),18.  Juego de la Estrellas ,de Futbol Bolivarense,  19 X Mundialito Cartagena de Indias 2024, entre otros.</t>
    </r>
  </si>
  <si>
    <r>
      <rPr>
        <b/>
        <u/>
        <sz val="14"/>
        <color theme="1"/>
        <rFont val="Arial"/>
        <family val="2"/>
      </rPr>
      <t xml:space="preserve">De enero a  diciembre de 2024  : </t>
    </r>
    <r>
      <rPr>
        <sz val="14"/>
        <color theme="1"/>
        <rFont val="Arial"/>
        <family val="2"/>
      </rPr>
      <t>Se realizaron y/o apoyaron a sesenta (70) eventos deportivos , entre los cuales encontramos: 1. Torneo Internacional Súper Cup Cartagena 2024 , 2.Copa Liga Profesional De Béisbol Colombiana, 3.ISA World Para Surfing ChampionShip 2024/ Apoyo Fredy Marimon Oro Sorf Adaptad, 3.  Liga Baloncesto Bolívar / Copa Aguas de Cartagena –Ider , 4. ACIMASABOL / Asociación de Ciclismo de Bolívar, 5. Liga De Béisbol / Campeonato Nacional de beisbol Cat Sub 8, 6.  Liga Baloncesto/ Campeonato nacional Baloncesto U13 masculino y femenino, 7.Liga Profesional De Béisbol / Lanzamiento del equipo Tigres , 8.Torneo categoría Pre Junior / Apoyo Club de Béisbol Cararin , 9.Liga de Tenis / Torneo Nacional Grado 3 , 10. Liga de Tenis / ITF J60, 11.Club Deportivo dinastía Moreno / World Organization of Baseball Classic Sub-13, 12. Fundación a La Rueda Rueda / Torneo De Ajedrez Del Caribe, 13. Club Titanes de Natación / Torneo Master Titanes, 14.  Valida de Ciclismo de Bolívar /ACISMABOL, 15.Derby de Jonrones, 16. Partido de Integración / Futbol para el Pueblo, 17. Carrera de Run y Sup – 3k de Running – 1k de Sup (Stand Up Paddle),18.  Juego de la Estrellas ,de Futbol Bolivarense,  19 X Mundialito Cartagena de Indias 2024, entre otros.</t>
    </r>
  </si>
  <si>
    <t>AVANCE ESTRATEGICO DEL IDER DICIEMBRE 31 DE 2024</t>
  </si>
  <si>
    <t>Contratación régimen especial (con ofertas)</t>
  </si>
  <si>
    <t>Contratación directa</t>
  </si>
  <si>
    <t>Contratación régimen especial</t>
  </si>
  <si>
    <t>Instrumento de Agregación de Demanda</t>
  </si>
  <si>
    <t>Selección Abreviada de Menor Cuantía</t>
  </si>
  <si>
    <t>1.2.3.1.18-025 -  TASA PRODEPORTE, 1.2.3.1.18-025 -  TASA PRODEPORTE</t>
  </si>
  <si>
    <t>1.3.3.3.19.93-025 RB TASA PRODEPORTE Y RECREACION</t>
  </si>
  <si>
    <t>1.2.2.0.00-097 - ICDE IDER 3% ICA</t>
  </si>
  <si>
    <t>1.2.3.1.18-025 -  TASA PRODEPORTE</t>
  </si>
  <si>
    <t>1.2.3.1.18-025 -  TASA PRODEPORTE, 1.2.2.0.00-097 - ICDE IDER 3% ICA, 1.2.3.1.18-025 -  TASA PRODEPORTE</t>
  </si>
  <si>
    <t>1.3.3.3.19.95-025 RB TASA PRODEPORTE Y RECREACION</t>
  </si>
  <si>
    <t>1.2.4.3.01-059 - SGP DEPORTE</t>
  </si>
  <si>
    <t>1.3.3.1.00-93-001 RB ICLD</t>
  </si>
  <si>
    <t>1.3.3.1.00-93-001 RB ICLD, 1.2.4.3.01-059 - SGP DEPORTE</t>
  </si>
  <si>
    <t>1.3.3.2.00-95.097 RB IDER 3% ICA, 1.2.3.1.18-025 -  TASA PRODEPORTE, 1.2.2.0.00-097 - ICDE IDER 3% ICA</t>
  </si>
  <si>
    <t>1.3.3.1.00-93-001 RB ICLD, 1.3.3.1.00-93-001 RB ICLD, 1.3.3.1.00-93-001 RB ICLD, 1.3.3.2.00-95.097 RB IDER 3% ICA</t>
  </si>
  <si>
    <t>1.2.3.1.18-025 -  TASA PRODEPORTE, 1.2.3.1.12-024-IMPUESTO DE ESPECTACULOS PUBLICOS NACIONAL IDER, 1.3.3.1.00-93-001 RB ICLD, 1.3.3.2.00-95.097 RB IDER 3% ICA, 1.3.3.3.19.95-025 RB TASA PRODEPORTE Y RECREACION, 1.2.4.3.01-059 - SGP DEPORTE</t>
  </si>
  <si>
    <t>https://community.secop.gov.co/Public/Tendering/OpportunityDetail/Index?noticeUID=CO1.NTC.5486745&amp;isFromPublicArea=True&amp;isModal=true&amp;asPopupView=true</t>
  </si>
  <si>
    <t>https://community.secop.gov.co/Public/Tendering/OpportunityDetail/Index?noticeUID=CO1.NTC.5686865&amp;isFromPublicArea=True&amp;isModal=true&amp;asPopupView=true</t>
  </si>
  <si>
    <t>https://community.secop.gov.co/Public/Tendering/OpportunityDetail/Index?noticeUID=CO1.NTC.5742310&amp;isFromPublicArea=True&amp;isModal=true&amp;asPopupView=true</t>
  </si>
  <si>
    <t>https://community.secop.gov.co/Public/Tendering/OpportunityDetail/Index?noticeUID=CO1.NTC.5712848&amp;isFromPublicArea=True&amp;isModal=true&amp;asPopupView=true</t>
  </si>
  <si>
    <t>https://community.secop.gov.co/Public/Tendering/OpportunityDetail/Index?noticeUID=CO1.NTC.5842804&amp;isFromPublicArea=True&amp;isModal=true&amp;asPopupView=true</t>
  </si>
  <si>
    <t>https://www.colombiacompra.gov.co/tienda-virtual-del-estado-colombiano/ordenes-compra/126344</t>
  </si>
  <si>
    <t>https://community.secop.gov.co/Public/Tendering/OpportunityDetail/Index?noticeUID=CO1.NTC.5901052&amp;isFromPublicArea=True&amp;isModal=true&amp;asPopupView=true</t>
  </si>
  <si>
    <t>https://community.secop.gov.co/Public/Tendering/OpportunityDetail/Index?noticeUID=CO1.NTC.5767948&amp;isFromPublicArea=True&amp;isModal=true&amp;asPopupView=true</t>
  </si>
  <si>
    <t>https://community.secop.gov.co/Public/Tendering/OpportunityDetail/Index?noticeUID=CO1.NTC.5958681&amp;isFromPublicArea=True&amp;isModal=true&amp;asPopupView=true</t>
  </si>
  <si>
    <t>https://www.colombiacompra.gov.co/tienda-virtual-del-estado-colombiano/ordenes-compra/128280</t>
  </si>
  <si>
    <t>https://community.secop.gov.co/Public/Tendering/OpportunityDetail/Index?noticeUID=CO1.NTC.6106163&amp;isFromPublicArea=True&amp;isModal=true&amp;asPopupView=true</t>
  </si>
  <si>
    <t>https://community.secop.gov.co/Public/Tendering/OpportunityDetail/Index?noticeUID=CO1.NTC.6097041&amp;isFromPublicArea=True&amp;isModal=true&amp;asPopupView=true</t>
  </si>
  <si>
    <t>https://community.secop.gov.co/Public/Tendering/OpportunityDetail/Index?noticeUID=CO1.NTC.6020142&amp;isFromPublicArea=True&amp;isModal=true&amp;asPopupView=true</t>
  </si>
  <si>
    <t>https://community.secop.gov.co/Public/Tendering/OpportunityDetail/Index?noticeUID=CO1.NTC.6137790&amp;isFromPublicArea=True&amp;isModal=true&amp;asPopupView=true</t>
  </si>
  <si>
    <t>https://community.secop.gov.co/Public/Tendering/OpportunityDetail/Index?noticeUID=CO1.NTC.6176851&amp;isFromPublicArea=True&amp;isModal=true&amp;asPopupView=true</t>
  </si>
  <si>
    <t>https://community.secop.gov.co/Public/Tendering/OpportunityDetail/Index?noticeUID=CO1.NTC.6193978&amp;isFromPublicArea=True&amp;isModal=true&amp;asPopupView=true</t>
  </si>
  <si>
    <t>https://community.secop.gov.co/Public/Tendering/OpportunityDetail/Index?noticeUID=CO1.NTC.6183292&amp;isFromPublicArea=True&amp;isModal=true&amp;asPopupView=true</t>
  </si>
  <si>
    <t>https://community.secop.gov.co/Public/Tendering/OpportunityDetail/Index?noticeUID=CO1.NTC.6190080&amp;isFromPublicArea=True&amp;isModal=true&amp;asPopupView=true</t>
  </si>
  <si>
    <t>https://community.secop.gov.co/Public/Tendering/OpportunityDetail/Index?noticeUID=CO1.NTC.6370716&amp;isFromPublicArea=True&amp;isModal=true&amp;asPopupView=true</t>
  </si>
  <si>
    <t>https://community.secop.gov.co/Public/Tendering/OpportunityDetail/Index?noticeUID=CO1.NTC.6529223&amp;isFromPublicArea=True&amp;isModal=true&amp;asPopupView=true</t>
  </si>
  <si>
    <t>https://community.secop.gov.co/Public/Tendering/OpportunityDetail/Index?noticeUID=CO1.NTC.6558613&amp;isFromPublicArea=True&amp;isModal=true&amp;asPopupView=true</t>
  </si>
  <si>
    <t>https://community.secop.gov.co/Public/Tendering/OpportunityDetail/Index?noticeUID=CO1.NTC.6560442&amp;isFromPublicArea=True&amp;isModal=true&amp;asPopupView=true</t>
  </si>
  <si>
    <t>https://community.secop.gov.co/Public/Tendering/OpportunityDetail/Index?noticeUID=CO1.NTC.6562814&amp;isFromPublicArea=True&amp;isModal=true&amp;asPopupView=true</t>
  </si>
  <si>
    <t>https://community.secop.gov.co/Public/Tendering/OpportunityDetail/Index?noticeUID=CO1.NTC.6622081&amp;isFromPublicArea=True&amp;isModal=true&amp;asPopupView=true</t>
  </si>
  <si>
    <t>https://community.secop.gov.co/Public/Tendering/OpportunityDetail/Index?noticeUID=CO1.NTC.6778569&amp;isFromPublicArea=True&amp;isModal=true&amp;asPopupView=true</t>
  </si>
  <si>
    <t>https://community.secop.gov.co/Public/Tendering/OpportunityDetail/Index?noticeUID=CO1.NTC.6986364&amp;isFromPublicArea=True&amp;isModal=true&amp;asPopupView=true</t>
  </si>
  <si>
    <t>https://community.secop.gov.co/Public/Tendering/OpportunityDetail/Index?noticeUID=CO1.NTC.7107725&amp;isFromPublicArea=True&amp;isModal=true&amp;asPopupView=true</t>
  </si>
  <si>
    <t>AVANCE EN LAS ACTIVIDADES DE LOS PROYECTOS A DICIEMBRE 2024</t>
  </si>
  <si>
    <t>AVANCE PROMEDIO DEL PROYECTO DE INVERSION PROMOCIÓN DE HÁBITOS Y ESTILOS DE VIDA SALUDABLE, RECREACIÓN, ACTIVIDAD FÍSICA Y EL APROVECHAMIENTO DEL TIEMPO LIBRE EN EL DISTRITO DE 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</si>
</sst>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0.0%"/>
    <numFmt numFmtId="166" formatCode="0.000%"/>
  </numFmts>
  <fonts count="52">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b/>
      <sz val="11"/>
      <color theme="1"/>
      <name val="Aptos Narrow"/>
      <family val="2"/>
      <scheme val="minor"/>
    </font>
    <font>
      <b/>
      <sz val="12"/>
      <color rgb="FFFF0000"/>
      <name val="Arial"/>
      <family val="2"/>
    </font>
    <font>
      <u/>
      <sz val="12"/>
      <color theme="1"/>
      <name val="Arial"/>
      <family val="2"/>
    </font>
    <font>
      <u/>
      <sz val="11"/>
      <color theme="1"/>
      <name val="Aptos Narrow"/>
      <family val="2"/>
      <scheme val="minor"/>
    </font>
    <font>
      <sz val="12"/>
      <color rgb="FF000000"/>
      <name val="Arial"/>
      <family val="2"/>
    </font>
    <font>
      <b/>
      <sz val="11"/>
      <name val="Arial "/>
    </font>
    <font>
      <b/>
      <sz val="11"/>
      <color theme="1" tint="4.9989318521683403E-2"/>
      <name val="Arial "/>
    </font>
    <font>
      <sz val="11"/>
      <color rgb="FF000000"/>
      <name val="Arial "/>
    </font>
    <font>
      <b/>
      <sz val="11"/>
      <color rgb="FFFF0000"/>
      <name val="Aptos Narrow"/>
      <family val="2"/>
      <scheme val="minor"/>
    </font>
    <font>
      <b/>
      <sz val="16"/>
      <color rgb="FFFF0000"/>
      <name val="Arial"/>
      <family val="2"/>
    </font>
    <font>
      <sz val="24"/>
      <color theme="1"/>
      <name val="Aptos Narrow"/>
      <family val="2"/>
      <scheme val="minor"/>
    </font>
    <font>
      <b/>
      <sz val="14"/>
      <color theme="1"/>
      <name val="Arial"/>
      <family val="2"/>
    </font>
    <font>
      <b/>
      <sz val="14"/>
      <name val="Arial"/>
      <family val="2"/>
    </font>
    <font>
      <b/>
      <sz val="14"/>
      <color rgb="FFFF0000"/>
      <name val="Arial"/>
      <family val="2"/>
    </font>
    <font>
      <sz val="14"/>
      <name val="Arial"/>
      <family val="2"/>
    </font>
    <font>
      <sz val="14"/>
      <color rgb="FFFF0000"/>
      <name val="Arial"/>
      <family val="2"/>
    </font>
    <font>
      <b/>
      <u/>
      <sz val="14"/>
      <color theme="1"/>
      <name val="Arial"/>
      <family val="2"/>
    </font>
    <font>
      <sz val="14"/>
      <color rgb="FF000000"/>
      <name val="Arial"/>
      <family val="2"/>
    </font>
    <font>
      <b/>
      <u/>
      <sz val="14"/>
      <name val="Arial"/>
      <family val="2"/>
    </font>
    <font>
      <b/>
      <sz val="11"/>
      <name val="Aptos Narrow"/>
      <family val="2"/>
      <scheme val="minor"/>
    </font>
    <font>
      <b/>
      <sz val="16"/>
      <color theme="1"/>
      <name val="Aptos Narrow"/>
      <family val="2"/>
      <scheme val="minor"/>
    </font>
    <font>
      <b/>
      <sz val="16"/>
      <color rgb="FFFF0000"/>
      <name val="Aptos Narrow"/>
      <family val="2"/>
      <scheme val="minor"/>
    </font>
    <font>
      <b/>
      <sz val="12"/>
      <color rgb="FFFF0000"/>
      <name val="Aptos Narrow"/>
      <family val="2"/>
      <scheme val="minor"/>
    </font>
  </fonts>
  <fills count="2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rgb="FF41BFF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617">
    <xf numFmtId="0" fontId="0" fillId="0" borderId="0" xfId="0"/>
    <xf numFmtId="0" fontId="0" fillId="2" borderId="0" xfId="0" applyFill="1"/>
    <xf numFmtId="0" fontId="7" fillId="2" borderId="0" xfId="0" applyFont="1" applyFill="1"/>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6"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6"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6"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3"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4" fillId="7"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164" fontId="27" fillId="7" borderId="1" xfId="7" applyNumberFormat="1" applyFont="1" applyFill="1" applyBorder="1" applyAlignment="1">
      <alignment horizontal="center" vertical="center"/>
    </xf>
    <xf numFmtId="43" fontId="28" fillId="3" borderId="1" xfId="7" applyFont="1" applyFill="1" applyBorder="1" applyAlignment="1">
      <alignment horizontal="center" vertical="center"/>
    </xf>
    <xf numFmtId="43" fontId="28" fillId="10" borderId="1" xfId="7" applyFont="1" applyFill="1" applyBorder="1" applyAlignment="1">
      <alignment horizontal="center" vertical="center"/>
    </xf>
    <xf numFmtId="0" fontId="25" fillId="14" borderId="1" xfId="0" applyFont="1" applyFill="1" applyBorder="1" applyAlignment="1">
      <alignment horizontal="center" vertical="center" wrapText="1"/>
    </xf>
    <xf numFmtId="0" fontId="0" fillId="3" borderId="0" xfId="0" applyFill="1" applyAlignment="1">
      <alignment horizontal="center" vertical="center"/>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10" fontId="15" fillId="3" borderId="1" xfId="0" applyNumberFormat="1" applyFont="1" applyFill="1" applyBorder="1" applyAlignment="1">
      <alignment horizontal="center" vertical="center" wrapText="1"/>
    </xf>
    <xf numFmtId="10" fontId="15" fillId="10" borderId="1" xfId="0" applyNumberFormat="1" applyFont="1" applyFill="1" applyBorder="1" applyAlignment="1">
      <alignment horizontal="center" vertical="center" wrapText="1"/>
    </xf>
    <xf numFmtId="10" fontId="15" fillId="7" borderId="1" xfId="0" applyNumberFormat="1" applyFont="1" applyFill="1" applyBorder="1" applyAlignment="1">
      <alignment horizontal="center" vertical="center" wrapText="1"/>
    </xf>
    <xf numFmtId="10" fontId="15" fillId="11" borderId="1" xfId="0" applyNumberFormat="1" applyFont="1" applyFill="1" applyBorder="1" applyAlignment="1">
      <alignment horizontal="center" vertical="center"/>
    </xf>
    <xf numFmtId="10" fontId="15" fillId="12" borderId="1" xfId="0" applyNumberFormat="1" applyFont="1" applyFill="1" applyBorder="1" applyAlignment="1">
      <alignment horizontal="center" vertical="center"/>
    </xf>
    <xf numFmtId="10" fontId="15" fillId="13" borderId="1" xfId="0" applyNumberFormat="1" applyFont="1" applyFill="1" applyBorder="1" applyAlignment="1">
      <alignment horizontal="center" vertical="center"/>
    </xf>
    <xf numFmtId="10" fontId="15" fillId="14" borderId="1" xfId="0" applyNumberFormat="1" applyFont="1" applyFill="1" applyBorder="1" applyAlignment="1">
      <alignment horizontal="center" vertical="center"/>
    </xf>
    <xf numFmtId="10" fontId="15" fillId="15" borderId="1" xfId="0" applyNumberFormat="1" applyFont="1" applyFill="1" applyBorder="1" applyAlignment="1">
      <alignment horizontal="center" vertical="center"/>
    </xf>
    <xf numFmtId="10" fontId="15" fillId="18" borderId="1" xfId="0" applyNumberFormat="1" applyFont="1" applyFill="1" applyBorder="1" applyAlignment="1">
      <alignment horizontal="center" vertical="center"/>
    </xf>
    <xf numFmtId="0" fontId="21"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5" fillId="0" borderId="0" xfId="0" applyFont="1"/>
    <xf numFmtId="0" fontId="15" fillId="0" borderId="1" xfId="0" applyFont="1" applyBorder="1" applyAlignment="1">
      <alignment horizontal="justify" vertical="center" wrapText="1"/>
    </xf>
    <xf numFmtId="0" fontId="33"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5"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5" fillId="17" borderId="1" xfId="0" applyFont="1" applyFill="1" applyBorder="1" applyAlignment="1">
      <alignment horizontal="center" vertical="center" wrapText="1"/>
    </xf>
    <xf numFmtId="43" fontId="25" fillId="17" borderId="1" xfId="7" applyFont="1" applyFill="1" applyBorder="1" applyAlignment="1">
      <alignment horizontal="center" vertical="center" wrapText="1"/>
    </xf>
    <xf numFmtId="0" fontId="25"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5"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5" fillId="13"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15" fillId="15" borderId="1" xfId="0" applyFont="1" applyFill="1" applyBorder="1" applyAlignment="1">
      <alignment horizontal="center" vertical="center" wrapText="1"/>
    </xf>
    <xf numFmtId="0" fontId="0" fillId="15" borderId="0" xfId="0" applyFill="1" applyAlignment="1">
      <alignment horizontal="center" vertical="center"/>
    </xf>
    <xf numFmtId="0" fontId="0" fillId="16" borderId="0" xfId="0" applyFill="1" applyAlignment="1">
      <alignment horizontal="center" vertical="center"/>
    </xf>
    <xf numFmtId="0" fontId="29" fillId="16" borderId="1" xfId="0" applyFont="1" applyFill="1" applyBorder="1" applyAlignment="1">
      <alignment horizontal="center" vertical="center"/>
    </xf>
    <xf numFmtId="0" fontId="29" fillId="17" borderId="1" xfId="0" applyFont="1" applyFill="1" applyBorder="1" applyAlignment="1">
      <alignment horizontal="center" vertical="center"/>
    </xf>
    <xf numFmtId="0" fontId="0" fillId="17" borderId="0" xfId="0" applyFill="1" applyAlignment="1">
      <alignment horizontal="center" vertical="center"/>
    </xf>
    <xf numFmtId="0" fontId="15"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32"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4" fillId="2"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24" fillId="3" borderId="1" xfId="0" applyFont="1" applyFill="1" applyBorder="1" applyAlignment="1">
      <alignment horizontal="center" vertical="center"/>
    </xf>
    <xf numFmtId="0" fontId="24" fillId="10" borderId="1" xfId="0" applyFont="1" applyFill="1" applyBorder="1" applyAlignment="1">
      <alignment horizontal="center" vertical="center"/>
    </xf>
    <xf numFmtId="0" fontId="24" fillId="7" borderId="1" xfId="0" applyFont="1" applyFill="1" applyBorder="1" applyAlignment="1">
      <alignment horizontal="center" vertical="center"/>
    </xf>
    <xf numFmtId="0" fontId="24" fillId="7" borderId="1" xfId="7" applyNumberFormat="1" applyFont="1" applyFill="1" applyBorder="1" applyAlignment="1">
      <alignment horizontal="center" vertical="center"/>
    </xf>
    <xf numFmtId="0" fontId="24" fillId="11" borderId="1" xfId="0" applyFont="1" applyFill="1" applyBorder="1" applyAlignment="1">
      <alignment horizontal="center" vertical="center"/>
    </xf>
    <xf numFmtId="0" fontId="24" fillId="12" borderId="1" xfId="0" applyFont="1" applyFill="1" applyBorder="1" applyAlignment="1">
      <alignment horizontal="center" vertical="center"/>
    </xf>
    <xf numFmtId="0" fontId="24" fillId="13" borderId="1" xfId="0" applyFont="1" applyFill="1" applyBorder="1" applyAlignment="1">
      <alignment horizontal="center" vertical="center"/>
    </xf>
    <xf numFmtId="0" fontId="24" fillId="14"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6" borderId="1" xfId="0" applyFont="1" applyFill="1" applyBorder="1" applyAlignment="1">
      <alignment horizontal="center" vertical="center"/>
    </xf>
    <xf numFmtId="0" fontId="24" fillId="16" borderId="1" xfId="7" applyNumberFormat="1" applyFont="1" applyFill="1" applyBorder="1" applyAlignment="1">
      <alignment horizontal="center" vertical="center" wrapText="1"/>
    </xf>
    <xf numFmtId="0" fontId="24" fillId="17" borderId="1" xfId="0" applyFont="1" applyFill="1" applyBorder="1" applyAlignment="1">
      <alignment horizontal="center" vertical="center"/>
    </xf>
    <xf numFmtId="0" fontId="24" fillId="18" borderId="1" xfId="0" applyFont="1" applyFill="1" applyBorder="1" applyAlignment="1">
      <alignment horizontal="center" vertical="center"/>
    </xf>
    <xf numFmtId="1" fontId="7" fillId="10" borderId="1" xfId="0" applyNumberFormat="1" applyFont="1" applyFill="1" applyBorder="1" applyAlignment="1">
      <alignment vertical="center"/>
    </xf>
    <xf numFmtId="0" fontId="24"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6" fillId="12" borderId="1" xfId="0" applyFont="1" applyFill="1" applyBorder="1" applyAlignment="1">
      <alignment horizontal="center" vertical="center"/>
    </xf>
    <xf numFmtId="0" fontId="24" fillId="12" borderId="1" xfId="7" applyNumberFormat="1" applyFont="1" applyFill="1" applyBorder="1" applyAlignment="1">
      <alignment horizontal="center" vertical="center" wrapText="1"/>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6" fillId="15" borderId="1" xfId="0" applyFont="1" applyFill="1" applyBorder="1" applyAlignment="1">
      <alignment horizontal="center" vertical="center" wrapText="1"/>
    </xf>
    <xf numFmtId="10" fontId="15" fillId="16" borderId="1" xfId="0" applyNumberFormat="1" applyFont="1" applyFill="1" applyBorder="1" applyAlignment="1">
      <alignment horizontal="center" vertical="center"/>
    </xf>
    <xf numFmtId="10" fontId="15" fillId="17" borderId="1" xfId="0" applyNumberFormat="1" applyFont="1" applyFill="1" applyBorder="1" applyAlignment="1">
      <alignment horizontal="center" vertical="center"/>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14" fontId="0" fillId="10" borderId="1" xfId="0" applyNumberFormat="1" applyFill="1" applyBorder="1" applyAlignment="1">
      <alignment horizontal="center" vertical="center"/>
    </xf>
    <xf numFmtId="14" fontId="0" fillId="7"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19" borderId="1" xfId="0" applyFill="1" applyBorder="1" applyAlignment="1">
      <alignment horizontal="center" vertical="center"/>
    </xf>
    <xf numFmtId="14" fontId="0" fillId="12" borderId="1" xfId="0" applyNumberFormat="1" applyFill="1" applyBorder="1" applyAlignment="1">
      <alignment horizontal="center" vertical="center"/>
    </xf>
    <xf numFmtId="14" fontId="0" fillId="13" borderId="1" xfId="0" applyNumberFormat="1" applyFill="1" applyBorder="1" applyAlignment="1">
      <alignment horizontal="center" vertical="center"/>
    </xf>
    <xf numFmtId="14" fontId="0" fillId="14" borderId="1" xfId="0" applyNumberFormat="1" applyFill="1" applyBorder="1" applyAlignment="1">
      <alignment horizontal="center" vertical="center"/>
    </xf>
    <xf numFmtId="14" fontId="0" fillId="15" borderId="1" xfId="0" applyNumberFormat="1" applyFill="1" applyBorder="1" applyAlignment="1">
      <alignment horizontal="center" vertical="center"/>
    </xf>
    <xf numFmtId="14" fontId="0" fillId="16"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14" fontId="0" fillId="18" borderId="1" xfId="0" applyNumberForma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15" fillId="2" borderId="18" xfId="0" applyFont="1" applyFill="1" applyBorder="1" applyAlignment="1">
      <alignment horizontal="center" vertical="center"/>
    </xf>
    <xf numFmtId="0" fontId="15" fillId="2" borderId="0" xfId="0" applyFont="1" applyFill="1"/>
    <xf numFmtId="0" fontId="15" fillId="2" borderId="1" xfId="0" applyFont="1" applyFill="1" applyBorder="1" applyAlignment="1">
      <alignment horizontal="justify" vertical="center" wrapText="1"/>
    </xf>
    <xf numFmtId="0" fontId="33"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wrapText="1"/>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17" fillId="11" borderId="1" xfId="0" applyFont="1" applyFill="1" applyBorder="1" applyAlignment="1">
      <alignment horizontal="center" vertical="center" wrapText="1"/>
    </xf>
    <xf numFmtId="9" fontId="0" fillId="3" borderId="1" xfId="0" applyNumberFormat="1" applyFill="1" applyBorder="1" applyAlignment="1">
      <alignment horizontal="center" vertical="center"/>
    </xf>
    <xf numFmtId="9" fontId="37" fillId="3" borderId="1" xfId="0" applyNumberFormat="1" applyFont="1" applyFill="1" applyBorder="1" applyAlignment="1">
      <alignment horizontal="center" vertical="center"/>
    </xf>
    <xf numFmtId="9" fontId="0" fillId="10" borderId="1" xfId="8" applyFont="1" applyFill="1" applyBorder="1" applyAlignment="1">
      <alignment horizontal="center" vertical="center"/>
    </xf>
    <xf numFmtId="9" fontId="0" fillId="7" borderId="1" xfId="8" applyFont="1" applyFill="1" applyBorder="1" applyAlignment="1">
      <alignment horizontal="center" vertical="center"/>
    </xf>
    <xf numFmtId="9" fontId="0" fillId="11" borderId="1" xfId="8" applyFont="1" applyFill="1" applyBorder="1" applyAlignment="1">
      <alignment horizontal="center" vertical="center"/>
    </xf>
    <xf numFmtId="9" fontId="0" fillId="12" borderId="1" xfId="0" applyNumberFormat="1" applyFill="1" applyBorder="1" applyAlignment="1">
      <alignment horizontal="center" vertical="center"/>
    </xf>
    <xf numFmtId="9" fontId="0" fillId="13" borderId="1" xfId="8" applyFont="1" applyFill="1" applyBorder="1" applyAlignment="1">
      <alignment horizontal="center" vertical="center"/>
    </xf>
    <xf numFmtId="9" fontId="0" fillId="14" borderId="1" xfId="8" applyFont="1" applyFill="1" applyBorder="1" applyAlignment="1">
      <alignment horizontal="center" vertical="center"/>
    </xf>
    <xf numFmtId="9" fontId="0" fillId="15" borderId="1" xfId="8" applyFont="1" applyFill="1" applyBorder="1" applyAlignment="1">
      <alignment horizontal="center" vertical="center"/>
    </xf>
    <xf numFmtId="9" fontId="0" fillId="16" borderId="1" xfId="0" applyNumberFormat="1" applyFill="1" applyBorder="1" applyAlignment="1">
      <alignment horizontal="center" vertical="center"/>
    </xf>
    <xf numFmtId="9" fontId="0" fillId="18" borderId="1" xfId="0" applyNumberFormat="1" applyFill="1" applyBorder="1" applyAlignment="1">
      <alignment horizontal="center" vertical="center"/>
    </xf>
    <xf numFmtId="9" fontId="0" fillId="17" borderId="1" xfId="0" applyNumberFormat="1" applyFill="1" applyBorder="1" applyAlignment="1">
      <alignment horizontal="center" vertical="center"/>
    </xf>
    <xf numFmtId="44" fontId="13" fillId="0" borderId="1" xfId="0" applyNumberFormat="1" applyFont="1" applyBorder="1" applyAlignment="1">
      <alignment vertical="center"/>
    </xf>
    <xf numFmtId="0" fontId="5" fillId="2" borderId="5" xfId="0" applyFont="1" applyFill="1" applyBorder="1" applyAlignment="1">
      <alignment horizontal="center" vertical="center" wrapText="1"/>
    </xf>
    <xf numFmtId="0" fontId="7" fillId="2" borderId="0" xfId="0" applyFont="1" applyFill="1" applyAlignment="1">
      <alignment horizontal="center"/>
    </xf>
    <xf numFmtId="0" fontId="7" fillId="2" borderId="0" xfId="0" applyFont="1" applyFill="1" applyAlignment="1">
      <alignment vertical="center"/>
    </xf>
    <xf numFmtId="0" fontId="7" fillId="2" borderId="0" xfId="0" applyFont="1" applyFill="1" applyAlignment="1">
      <alignment horizontal="center" vertical="center"/>
    </xf>
    <xf numFmtId="0" fontId="5" fillId="2" borderId="12" xfId="1" applyFont="1" applyFill="1" applyBorder="1" applyAlignment="1">
      <alignment horizontal="left" vertical="center"/>
    </xf>
    <xf numFmtId="0" fontId="7" fillId="2" borderId="0" xfId="0" applyFont="1" applyFill="1" applyAlignment="1">
      <alignment horizontal="center" vertical="center" wrapText="1"/>
    </xf>
    <xf numFmtId="0" fontId="5" fillId="2" borderId="1" xfId="1" applyFont="1" applyFill="1" applyBorder="1" applyAlignment="1">
      <alignment horizontal="right" vertical="center"/>
    </xf>
    <xf numFmtId="0" fontId="7" fillId="2" borderId="0" xfId="0" applyFont="1" applyFill="1" applyAlignment="1">
      <alignment horizontal="right" vertical="center"/>
    </xf>
    <xf numFmtId="0" fontId="5" fillId="2" borderId="12" xfId="1" applyFont="1" applyFill="1" applyBorder="1" applyAlignment="1">
      <alignment horizontal="right" vertical="center"/>
    </xf>
    <xf numFmtId="0" fontId="40" fillId="2" borderId="2" xfId="0" applyFont="1" applyFill="1" applyBorder="1" applyAlignment="1">
      <alignment horizontal="center" vertical="center" wrapText="1"/>
    </xf>
    <xf numFmtId="0" fontId="28" fillId="2" borderId="0" xfId="0" applyFont="1" applyFill="1"/>
    <xf numFmtId="0" fontId="40"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2" borderId="18" xfId="0" applyFont="1" applyFill="1" applyBorder="1" applyAlignment="1">
      <alignment horizontal="center" vertical="center" wrapText="1"/>
    </xf>
    <xf numFmtId="49" fontId="28" fillId="2" borderId="1" xfId="0" applyNumberFormat="1" applyFont="1" applyFill="1" applyBorder="1" applyAlignment="1">
      <alignment horizontal="center" vertical="center"/>
    </xf>
    <xf numFmtId="0" fontId="28" fillId="2" borderId="4" xfId="0" applyFont="1" applyFill="1" applyBorder="1" applyAlignment="1">
      <alignment horizontal="center" vertical="center" wrapText="1"/>
    </xf>
    <xf numFmtId="9" fontId="28" fillId="13" borderId="1" xfId="0" applyNumberFormat="1" applyFont="1" applyFill="1" applyBorder="1" applyAlignment="1">
      <alignment horizontal="center" vertical="center" wrapText="1"/>
    </xf>
    <xf numFmtId="0" fontId="28" fillId="0" borderId="1" xfId="0" applyFont="1" applyBorder="1" applyAlignment="1">
      <alignment horizontal="center" vertical="center"/>
    </xf>
    <xf numFmtId="9" fontId="28" fillId="0" borderId="1" xfId="8" applyFont="1" applyBorder="1" applyAlignment="1">
      <alignment horizontal="center" vertical="center" wrapText="1"/>
    </xf>
    <xf numFmtId="10" fontId="40" fillId="2" borderId="1" xfId="8" applyNumberFormat="1" applyFont="1" applyFill="1" applyBorder="1" applyAlignment="1">
      <alignment horizontal="center" vertical="center" wrapText="1"/>
    </xf>
    <xf numFmtId="0" fontId="28" fillId="2" borderId="1" xfId="0" applyFont="1" applyFill="1" applyBorder="1"/>
    <xf numFmtId="10" fontId="28" fillId="0" borderId="1" xfId="8" applyNumberFormat="1" applyFont="1" applyBorder="1" applyAlignment="1">
      <alignment horizontal="center" vertical="center" wrapText="1"/>
    </xf>
    <xf numFmtId="10" fontId="42" fillId="7" borderId="1" xfId="8" applyNumberFormat="1" applyFont="1" applyFill="1" applyBorder="1" applyAlignment="1">
      <alignment horizontal="center" vertical="center" wrapText="1"/>
    </xf>
    <xf numFmtId="9" fontId="42" fillId="7" borderId="1" xfId="8" applyFont="1" applyFill="1" applyBorder="1" applyAlignment="1">
      <alignment horizontal="center" vertical="center" wrapText="1"/>
    </xf>
    <xf numFmtId="9" fontId="42" fillId="2" borderId="1" xfId="8" applyFont="1" applyFill="1" applyBorder="1" applyAlignment="1">
      <alignment horizontal="center" vertical="center" wrapText="1"/>
    </xf>
    <xf numFmtId="44" fontId="28" fillId="0" borderId="1" xfId="9" applyFont="1" applyBorder="1" applyAlignment="1">
      <alignment horizontal="right" vertical="center" wrapText="1"/>
    </xf>
    <xf numFmtId="10" fontId="28" fillId="0" borderId="1" xfId="8" applyNumberFormat="1" applyFont="1" applyBorder="1" applyAlignment="1">
      <alignment horizontal="right" vertical="center" wrapText="1"/>
    </xf>
    <xf numFmtId="3" fontId="28" fillId="2" borderId="1" xfId="0" applyNumberFormat="1" applyFont="1" applyFill="1" applyBorder="1" applyAlignment="1">
      <alignment horizontal="center" vertical="center" wrapText="1"/>
    </xf>
    <xf numFmtId="10" fontId="42" fillId="2" borderId="1" xfId="8" applyNumberFormat="1" applyFont="1" applyFill="1" applyBorder="1" applyAlignment="1">
      <alignment horizontal="center" vertical="center" wrapText="1"/>
    </xf>
    <xf numFmtId="9" fontId="28" fillId="2" borderId="1" xfId="0" applyNumberFormat="1" applyFont="1" applyFill="1" applyBorder="1" applyAlignment="1">
      <alignment horizontal="center" vertical="center" wrapText="1"/>
    </xf>
    <xf numFmtId="165" fontId="28" fillId="0" borderId="1" xfId="8"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wrapText="1"/>
    </xf>
    <xf numFmtId="44" fontId="46" fillId="0" borderId="21" xfId="9" applyFont="1" applyBorder="1" applyAlignment="1">
      <alignment horizontal="right" vertical="center" wrapText="1" readingOrder="1"/>
    </xf>
    <xf numFmtId="9" fontId="28" fillId="0" borderId="1" xfId="8" applyFont="1" applyFill="1" applyBorder="1" applyAlignment="1">
      <alignment horizontal="center" vertical="center" wrapText="1"/>
    </xf>
    <xf numFmtId="10" fontId="40" fillId="0" borderId="1" xfId="8" applyNumberFormat="1" applyFont="1" applyFill="1" applyBorder="1" applyAlignment="1">
      <alignment horizontal="center" vertical="center" wrapText="1"/>
    </xf>
    <xf numFmtId="9" fontId="28" fillId="0" borderId="1" xfId="0" applyNumberFormat="1" applyFont="1" applyBorder="1" applyAlignment="1">
      <alignment horizontal="center" vertical="center" wrapText="1"/>
    </xf>
    <xf numFmtId="9" fontId="28" fillId="2" borderId="1" xfId="8" applyFont="1" applyFill="1" applyBorder="1" applyAlignment="1">
      <alignment horizontal="center" vertical="center" wrapText="1"/>
    </xf>
    <xf numFmtId="9" fontId="28" fillId="7" borderId="1" xfId="0" applyNumberFormat="1"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0" borderId="0" xfId="0" applyFont="1" applyAlignment="1">
      <alignment horizontal="center" vertical="center"/>
    </xf>
    <xf numFmtId="1" fontId="28" fillId="2" borderId="1" xfId="0" applyNumberFormat="1" applyFont="1" applyFill="1" applyBorder="1" applyAlignment="1">
      <alignment horizontal="center" vertical="center"/>
    </xf>
    <xf numFmtId="0" fontId="28" fillId="2" borderId="0" xfId="0" applyFont="1" applyFill="1" applyAlignment="1">
      <alignment vertical="center"/>
    </xf>
    <xf numFmtId="9" fontId="42" fillId="7" borderId="1" xfId="0" applyNumberFormat="1" applyFont="1" applyFill="1" applyBorder="1" applyAlignment="1">
      <alignment horizontal="center" vertical="center"/>
    </xf>
    <xf numFmtId="9" fontId="42" fillId="7" borderId="0" xfId="0" applyNumberFormat="1" applyFont="1" applyFill="1" applyAlignment="1">
      <alignment horizontal="center" vertical="center"/>
    </xf>
    <xf numFmtId="0" fontId="28" fillId="2" borderId="0" xfId="0" applyFont="1" applyFill="1" applyAlignment="1">
      <alignment horizontal="right" vertical="center"/>
    </xf>
    <xf numFmtId="0" fontId="28" fillId="2" borderId="0" xfId="0" applyFont="1" applyFill="1" applyAlignment="1">
      <alignment horizontal="center" vertical="center"/>
    </xf>
    <xf numFmtId="0" fontId="42" fillId="2" borderId="1" xfId="0" applyFont="1" applyFill="1" applyBorder="1" applyAlignment="1">
      <alignment vertical="center" wrapText="1"/>
    </xf>
    <xf numFmtId="10" fontId="42" fillId="7" borderId="1" xfId="8" applyNumberFormat="1" applyFont="1" applyFill="1" applyBorder="1" applyAlignment="1">
      <alignment horizontal="center" vertical="center"/>
    </xf>
    <xf numFmtId="9" fontId="42" fillId="2" borderId="0" xfId="8" applyFont="1" applyFill="1" applyBorder="1" applyAlignment="1">
      <alignment horizontal="center" vertical="center"/>
    </xf>
    <xf numFmtId="44" fontId="42" fillId="7" borderId="0" xfId="0" applyNumberFormat="1" applyFont="1" applyFill="1" applyAlignment="1">
      <alignment horizontal="right" vertical="center"/>
    </xf>
    <xf numFmtId="10" fontId="42" fillId="7" borderId="0" xfId="8" applyNumberFormat="1" applyFont="1" applyFill="1" applyAlignment="1">
      <alignment horizontal="right" vertical="center"/>
    </xf>
    <xf numFmtId="10" fontId="43" fillId="22" borderId="1" xfId="8" applyNumberFormat="1" applyFont="1" applyFill="1" applyBorder="1" applyAlignment="1">
      <alignment horizontal="center" vertical="center" wrapText="1"/>
    </xf>
    <xf numFmtId="10" fontId="44" fillId="22" borderId="1" xfId="8" applyNumberFormat="1" applyFont="1" applyFill="1" applyBorder="1" applyAlignment="1">
      <alignment horizontal="center" vertical="center" wrapText="1"/>
    </xf>
    <xf numFmtId="10" fontId="28" fillId="22" borderId="1" xfId="8" applyNumberFormat="1" applyFont="1" applyFill="1" applyBorder="1" applyAlignment="1">
      <alignment horizontal="center" vertical="center" wrapText="1"/>
    </xf>
    <xf numFmtId="0" fontId="28" fillId="22" borderId="0" xfId="0" applyFont="1" applyFill="1" applyAlignment="1">
      <alignment horizontal="center" vertical="center" wrapText="1"/>
    </xf>
    <xf numFmtId="0" fontId="28" fillId="22" borderId="1" xfId="0" applyFont="1" applyFill="1" applyBorder="1" applyAlignment="1">
      <alignment horizontal="center" vertical="center" wrapText="1"/>
    </xf>
    <xf numFmtId="0" fontId="28" fillId="22" borderId="0" xfId="0" applyFont="1" applyFill="1" applyAlignment="1">
      <alignment horizontal="justify" vertical="center" wrapText="1"/>
    </xf>
    <xf numFmtId="0" fontId="40" fillId="22" borderId="0" xfId="0" applyFont="1" applyFill="1" applyAlignment="1">
      <alignment horizontal="center" vertical="center" wrapText="1"/>
    </xf>
    <xf numFmtId="10" fontId="45" fillId="22" borderId="1" xfId="8" applyNumberFormat="1" applyFont="1" applyFill="1" applyBorder="1" applyAlignment="1">
      <alignment horizontal="center" vertical="center" wrapText="1"/>
    </xf>
    <xf numFmtId="3" fontId="28" fillId="2" borderId="1" xfId="0" applyNumberFormat="1" applyFont="1" applyFill="1" applyBorder="1" applyAlignment="1">
      <alignment horizontal="center" vertical="center"/>
    </xf>
    <xf numFmtId="0" fontId="28" fillId="4" borderId="1" xfId="0" applyFont="1" applyFill="1" applyBorder="1" applyAlignment="1">
      <alignment horizontal="center" vertical="center" wrapText="1"/>
    </xf>
    <xf numFmtId="0" fontId="28" fillId="4"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1" fontId="38" fillId="3" borderId="2" xfId="0" applyNumberFormat="1" applyFont="1" applyFill="1" applyBorder="1" applyAlignment="1">
      <alignment horizontal="center" vertical="center"/>
    </xf>
    <xf numFmtId="1" fontId="38" fillId="3" borderId="3" xfId="0" applyNumberFormat="1" applyFont="1" applyFill="1" applyBorder="1" applyAlignment="1">
      <alignment horizontal="center" vertical="center"/>
    </xf>
    <xf numFmtId="1" fontId="38" fillId="3" borderId="4" xfId="0" applyNumberFormat="1" applyFont="1" applyFill="1" applyBorder="1" applyAlignment="1">
      <alignment horizontal="center" vertical="center"/>
    </xf>
    <xf numFmtId="43" fontId="24" fillId="15" borderId="18" xfId="7" applyFont="1" applyFill="1" applyBorder="1" applyAlignment="1">
      <alignment horizontal="center" vertical="center"/>
    </xf>
    <xf numFmtId="43" fontId="24" fillId="15" borderId="19" xfId="7" applyFont="1" applyFill="1" applyBorder="1" applyAlignment="1">
      <alignment horizontal="center" vertical="center"/>
    </xf>
    <xf numFmtId="43" fontId="24" fillId="15" borderId="20" xfId="7" applyFont="1" applyFill="1" applyBorder="1" applyAlignment="1">
      <alignment horizontal="center" vertical="center"/>
    </xf>
    <xf numFmtId="43" fontId="0" fillId="15" borderId="20" xfId="7" applyFont="1" applyFill="1" applyBorder="1" applyAlignment="1">
      <alignment horizontal="center" vertical="center"/>
    </xf>
    <xf numFmtId="43" fontId="7" fillId="16" borderId="20" xfId="7" applyFont="1" applyFill="1" applyBorder="1" applyAlignment="1">
      <alignment horizontal="center" vertical="center"/>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7" fillId="14" borderId="20" xfId="7" applyFont="1" applyFill="1" applyBorder="1" applyAlignment="1">
      <alignment horizontal="center" vertical="center"/>
    </xf>
    <xf numFmtId="43" fontId="0" fillId="14" borderId="20" xfId="7" applyFont="1" applyFill="1" applyBorder="1" applyAlignment="1">
      <alignment horizontal="center" vertical="center"/>
    </xf>
    <xf numFmtId="43" fontId="24" fillId="11" borderId="18" xfId="7" applyFont="1" applyFill="1" applyBorder="1" applyAlignment="1">
      <alignment horizontal="center" vertical="center"/>
    </xf>
    <xf numFmtId="43" fontId="24" fillId="11" borderId="19" xfId="7" applyFont="1" applyFill="1" applyBorder="1" applyAlignment="1">
      <alignment horizontal="center" vertical="center"/>
    </xf>
    <xf numFmtId="43" fontId="24" fillId="11" borderId="20" xfId="7"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9" fillId="2" borderId="1"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4" xfId="0" applyFont="1" applyFill="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7" fillId="17" borderId="4" xfId="0" applyFont="1" applyFill="1" applyBorder="1" applyAlignment="1">
      <alignment horizontal="center" vertical="center" wrapText="1"/>
    </xf>
    <xf numFmtId="0" fontId="7" fillId="18" borderId="4" xfId="0" applyFont="1" applyFill="1" applyBorder="1" applyAlignment="1">
      <alignment horizontal="center" vertical="center" wrapText="1"/>
    </xf>
    <xf numFmtId="44" fontId="39" fillId="2" borderId="0" xfId="0" applyNumberFormat="1" applyFont="1" applyFill="1" applyAlignment="1">
      <alignment horizontal="center" vertical="center"/>
    </xf>
    <xf numFmtId="0" fontId="13" fillId="11" borderId="1" xfId="0" applyFont="1" applyFill="1" applyBorder="1" applyAlignment="1">
      <alignment horizontal="center" vertical="center" wrapText="1"/>
    </xf>
    <xf numFmtId="43" fontId="7" fillId="3" borderId="1" xfId="7" applyFont="1" applyFill="1" applyBorder="1" applyAlignment="1">
      <alignment horizontal="center" vertical="center" wrapText="1"/>
    </xf>
    <xf numFmtId="43" fontId="0" fillId="3" borderId="1" xfId="0" applyNumberFormat="1" applyFill="1" applyBorder="1" applyAlignment="1">
      <alignment horizontal="center" vertical="center"/>
    </xf>
    <xf numFmtId="164" fontId="24" fillId="3" borderId="19" xfId="7" applyNumberFormat="1" applyFont="1" applyFill="1" applyBorder="1" applyAlignment="1">
      <alignment horizontal="center" vertical="center"/>
    </xf>
    <xf numFmtId="164" fontId="27" fillId="3" borderId="1" xfId="7" applyNumberFormat="1" applyFont="1" applyFill="1" applyBorder="1" applyAlignment="1">
      <alignment horizontal="center" vertical="center"/>
    </xf>
    <xf numFmtId="0" fontId="25" fillId="3" borderId="1" xfId="0" applyFont="1" applyFill="1" applyBorder="1" applyAlignment="1">
      <alignment horizontal="center" vertical="center" wrapText="1"/>
    </xf>
    <xf numFmtId="43" fontId="24" fillId="3" borderId="19" xfId="7" applyFont="1" applyFill="1" applyBorder="1" applyAlignment="1">
      <alignment horizontal="center" vertical="center"/>
    </xf>
    <xf numFmtId="3" fontId="0" fillId="7" borderId="1" xfId="0" applyNumberFormat="1" applyFill="1" applyBorder="1" applyAlignment="1">
      <alignment horizontal="center" vertical="center"/>
    </xf>
    <xf numFmtId="3" fontId="0" fillId="11" borderId="1" xfId="0" applyNumberFormat="1" applyFill="1" applyBorder="1" applyAlignment="1">
      <alignment horizontal="center" vertical="center"/>
    </xf>
    <xf numFmtId="3" fontId="0" fillId="12" borderId="1" xfId="0" applyNumberFormat="1" applyFill="1" applyBorder="1" applyAlignment="1">
      <alignment horizontal="center" vertical="center"/>
    </xf>
    <xf numFmtId="3" fontId="0" fillId="13" borderId="1" xfId="0" applyNumberFormat="1" applyFill="1" applyBorder="1" applyAlignment="1">
      <alignment horizontal="center" vertical="center"/>
    </xf>
    <xf numFmtId="3" fontId="0" fillId="13" borderId="0" xfId="0" applyNumberFormat="1" applyFill="1" applyAlignment="1">
      <alignment horizontal="center" vertical="center"/>
    </xf>
    <xf numFmtId="3" fontId="0" fillId="14" borderId="1" xfId="0" applyNumberFormat="1" applyFill="1" applyBorder="1" applyAlignment="1">
      <alignment horizontal="center" vertical="center"/>
    </xf>
    <xf numFmtId="3" fontId="0" fillId="15" borderId="1" xfId="0" applyNumberFormat="1" applyFill="1" applyBorder="1" applyAlignment="1">
      <alignment horizontal="center" vertical="center"/>
    </xf>
    <xf numFmtId="3" fontId="0" fillId="16" borderId="1" xfId="0" applyNumberFormat="1" applyFill="1" applyBorder="1" applyAlignment="1">
      <alignment horizontal="center" vertical="center"/>
    </xf>
    <xf numFmtId="9" fontId="50" fillId="8" borderId="1" xfId="0" applyNumberFormat="1" applyFont="1" applyFill="1" applyBorder="1" applyAlignment="1">
      <alignment horizontal="center" vertical="center"/>
    </xf>
    <xf numFmtId="0" fontId="0" fillId="8" borderId="1" xfId="0" applyFill="1" applyBorder="1" applyAlignment="1">
      <alignment horizontal="center" vertical="center"/>
    </xf>
    <xf numFmtId="9" fontId="42" fillId="7" borderId="1" xfId="8" applyFont="1" applyFill="1" applyBorder="1" applyAlignment="1">
      <alignment horizontal="center" vertical="center"/>
    </xf>
    <xf numFmtId="10" fontId="0" fillId="3" borderId="1" xfId="0" applyNumberFormat="1" applyFill="1" applyBorder="1" applyAlignment="1">
      <alignment horizontal="center" vertical="center"/>
    </xf>
    <xf numFmtId="9" fontId="37" fillId="3" borderId="3" xfId="0" applyNumberFormat="1" applyFont="1" applyFill="1" applyBorder="1" applyAlignment="1">
      <alignment vertical="center"/>
    </xf>
    <xf numFmtId="0" fontId="7" fillId="19" borderId="1" xfId="0" applyFont="1" applyFill="1" applyBorder="1" applyAlignment="1">
      <alignment horizontal="center" vertical="center" wrapText="1"/>
    </xf>
    <xf numFmtId="9" fontId="0" fillId="12" borderId="1" xfId="8" applyFont="1" applyFill="1" applyBorder="1" applyAlignment="1">
      <alignment horizontal="center" vertical="center"/>
    </xf>
    <xf numFmtId="43" fontId="0" fillId="3" borderId="19" xfId="7" applyFont="1" applyFill="1" applyBorder="1" applyAlignment="1">
      <alignment horizontal="center" vertical="center"/>
    </xf>
    <xf numFmtId="0" fontId="29" fillId="3" borderId="1" xfId="0" applyFont="1" applyFill="1" applyBorder="1" applyAlignment="1">
      <alignment horizontal="center" vertical="center"/>
    </xf>
    <xf numFmtId="0" fontId="0" fillId="3" borderId="18" xfId="0" applyFill="1" applyBorder="1" applyAlignment="1">
      <alignment horizontal="center" vertical="center"/>
    </xf>
    <xf numFmtId="0" fontId="32" fillId="3" borderId="18" xfId="0" applyFont="1" applyFill="1" applyBorder="1" applyAlignment="1">
      <alignment horizontal="center" vertical="center"/>
    </xf>
    <xf numFmtId="44" fontId="49" fillId="8" borderId="18" xfId="0" applyNumberFormat="1" applyFont="1" applyFill="1" applyBorder="1" applyAlignment="1">
      <alignment horizontal="center" vertical="center"/>
    </xf>
    <xf numFmtId="10" fontId="49" fillId="8" borderId="18" xfId="8" applyNumberFormat="1" applyFont="1" applyFill="1" applyBorder="1" applyAlignment="1">
      <alignment horizontal="center" vertical="center"/>
    </xf>
    <xf numFmtId="0" fontId="32" fillId="8" borderId="1" xfId="0" applyFont="1" applyFill="1" applyBorder="1" applyAlignment="1">
      <alignment horizontal="center" vertical="center"/>
    </xf>
    <xf numFmtId="44" fontId="13" fillId="8" borderId="1" xfId="0" applyNumberFormat="1" applyFont="1" applyFill="1" applyBorder="1"/>
    <xf numFmtId="0" fontId="0" fillId="3" borderId="20" xfId="0" applyFill="1" applyBorder="1" applyAlignment="1">
      <alignment horizontal="center" vertical="center"/>
    </xf>
    <xf numFmtId="0" fontId="36" fillId="3" borderId="1" xfId="0" applyFont="1" applyFill="1" applyBorder="1" applyAlignment="1">
      <alignment horizontal="center" vertical="center" wrapText="1"/>
    </xf>
    <xf numFmtId="0" fontId="0" fillId="23" borderId="1" xfId="0" applyFill="1" applyBorder="1" applyAlignment="1">
      <alignment horizontal="center" vertical="center" wrapText="1"/>
    </xf>
    <xf numFmtId="0" fontId="25" fillId="23" borderId="1" xfId="0" applyFont="1" applyFill="1" applyBorder="1" applyAlignment="1">
      <alignment horizontal="center" vertical="center" wrapText="1"/>
    </xf>
    <xf numFmtId="10" fontId="0" fillId="10" borderId="1" xfId="8" applyNumberFormat="1" applyFont="1" applyFill="1" applyBorder="1" applyAlignment="1">
      <alignment horizontal="center" vertical="center"/>
    </xf>
    <xf numFmtId="10" fontId="0" fillId="7" borderId="1" xfId="8" applyNumberFormat="1" applyFont="1" applyFill="1" applyBorder="1" applyAlignment="1">
      <alignment horizontal="center" vertical="center"/>
    </xf>
    <xf numFmtId="9" fontId="0" fillId="11" borderId="0" xfId="0" applyNumberFormat="1" applyFill="1" applyAlignment="1">
      <alignment horizontal="center" vertical="center"/>
    </xf>
    <xf numFmtId="10" fontId="0" fillId="11" borderId="1" xfId="8" applyNumberFormat="1" applyFont="1" applyFill="1" applyBorder="1" applyAlignment="1">
      <alignment horizontal="center" vertical="center"/>
    </xf>
    <xf numFmtId="10" fontId="0" fillId="12" borderId="1" xfId="8" applyNumberFormat="1" applyFont="1" applyFill="1" applyBorder="1" applyAlignment="1">
      <alignment horizontal="center" vertical="center"/>
    </xf>
    <xf numFmtId="10" fontId="0" fillId="12" borderId="1" xfId="0" applyNumberFormat="1" applyFill="1" applyBorder="1" applyAlignment="1">
      <alignment horizontal="center" vertical="center"/>
    </xf>
    <xf numFmtId="165" fontId="0" fillId="13" borderId="1" xfId="8" applyNumberFormat="1" applyFont="1" applyFill="1" applyBorder="1" applyAlignment="1">
      <alignment horizontal="center" vertical="center"/>
    </xf>
    <xf numFmtId="10" fontId="0" fillId="13" borderId="1" xfId="8" applyNumberFormat="1" applyFont="1" applyFill="1" applyBorder="1" applyAlignment="1">
      <alignment horizontal="center" vertical="center"/>
    </xf>
    <xf numFmtId="166" fontId="0" fillId="13" borderId="1" xfId="8" applyNumberFormat="1" applyFont="1" applyFill="1" applyBorder="1" applyAlignment="1">
      <alignment horizontal="center" vertical="center"/>
    </xf>
    <xf numFmtId="9" fontId="0" fillId="13" borderId="1" xfId="0" applyNumberFormat="1" applyFill="1" applyBorder="1" applyAlignment="1">
      <alignment horizontal="center" vertical="center"/>
    </xf>
    <xf numFmtId="10" fontId="0" fillId="13" borderId="1" xfId="0" applyNumberFormat="1" applyFill="1" applyBorder="1" applyAlignment="1">
      <alignment horizontal="center" vertical="center"/>
    </xf>
    <xf numFmtId="10" fontId="37" fillId="3" borderId="1" xfId="0" applyNumberFormat="1" applyFont="1" applyFill="1" applyBorder="1" applyAlignment="1">
      <alignment horizontal="center" vertical="center"/>
    </xf>
    <xf numFmtId="9" fontId="51" fillId="3" borderId="1" xfId="0" applyNumberFormat="1" applyFont="1" applyFill="1" applyBorder="1" applyAlignment="1">
      <alignment horizontal="center" vertical="center"/>
    </xf>
    <xf numFmtId="10" fontId="51" fillId="3" borderId="1" xfId="0" applyNumberFormat="1" applyFont="1" applyFill="1" applyBorder="1" applyAlignment="1">
      <alignment horizontal="center" vertical="center"/>
    </xf>
    <xf numFmtId="10" fontId="0" fillId="14" borderId="1" xfId="8" applyNumberFormat="1" applyFont="1" applyFill="1" applyBorder="1" applyAlignment="1">
      <alignment horizontal="center" vertical="center"/>
    </xf>
    <xf numFmtId="9" fontId="0" fillId="14" borderId="1" xfId="0" applyNumberFormat="1" applyFill="1" applyBorder="1" applyAlignment="1">
      <alignment horizontal="center" vertical="center"/>
    </xf>
    <xf numFmtId="10" fontId="0" fillId="15" borderId="1" xfId="8" applyNumberFormat="1" applyFont="1" applyFill="1" applyBorder="1" applyAlignment="1">
      <alignment horizontal="center" vertical="center"/>
    </xf>
    <xf numFmtId="10" fontId="0" fillId="16" borderId="1" xfId="0" applyNumberFormat="1" applyFill="1" applyBorder="1" applyAlignment="1">
      <alignment horizontal="center" vertical="center"/>
    </xf>
    <xf numFmtId="9" fontId="37" fillId="3" borderId="18" xfId="0" applyNumberFormat="1" applyFont="1" applyFill="1" applyBorder="1" applyAlignment="1">
      <alignment horizontal="center" vertical="center"/>
    </xf>
    <xf numFmtId="10" fontId="0" fillId="2" borderId="0" xfId="8" applyNumberFormat="1" applyFont="1" applyFill="1" applyAlignment="1">
      <alignment horizontal="center" vertical="center"/>
    </xf>
    <xf numFmtId="10" fontId="13" fillId="11" borderId="1" xfId="8" applyNumberFormat="1" applyFont="1" applyFill="1" applyBorder="1" applyAlignment="1">
      <alignment horizontal="center" vertical="center" wrapText="1"/>
    </xf>
    <xf numFmtId="10" fontId="48" fillId="2" borderId="1" xfId="8" applyNumberFormat="1" applyFont="1" applyFill="1" applyBorder="1" applyAlignment="1">
      <alignment horizontal="center" vertical="center"/>
    </xf>
    <xf numFmtId="10" fontId="0" fillId="8" borderId="1" xfId="8" applyNumberFormat="1" applyFont="1" applyFill="1" applyBorder="1" applyAlignment="1">
      <alignment horizontal="center" vertical="center"/>
    </xf>
    <xf numFmtId="44" fontId="48" fillId="2" borderId="1" xfId="9"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3"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6"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44" fontId="28" fillId="0" borderId="18" xfId="9" applyFont="1" applyBorder="1" applyAlignment="1">
      <alignment horizontal="right" vertical="center" wrapText="1"/>
    </xf>
    <xf numFmtId="44" fontId="28" fillId="0" borderId="19" xfId="9" applyFont="1" applyBorder="1" applyAlignment="1">
      <alignment horizontal="right" vertical="center" wrapText="1"/>
    </xf>
    <xf numFmtId="44" fontId="28" fillId="0" borderId="20" xfId="9" applyFont="1" applyBorder="1" applyAlignment="1">
      <alignment horizontal="right" vertical="center" wrapText="1"/>
    </xf>
    <xf numFmtId="0" fontId="40" fillId="11" borderId="18" xfId="0" applyFont="1" applyFill="1" applyBorder="1" applyAlignment="1">
      <alignment horizontal="center" vertical="center" wrapText="1"/>
    </xf>
    <xf numFmtId="0" fontId="40" fillId="11" borderId="20" xfId="0" applyFont="1" applyFill="1" applyBorder="1" applyAlignment="1">
      <alignment horizontal="center" vertical="center" wrapText="1"/>
    </xf>
    <xf numFmtId="0" fontId="40" fillId="2" borderId="18"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40" fillId="13" borderId="18" xfId="0" applyFont="1" applyFill="1" applyBorder="1" applyAlignment="1">
      <alignment horizontal="center" vertical="center" wrapText="1"/>
    </xf>
    <xf numFmtId="0" fontId="40" fillId="13" borderId="20" xfId="0" applyFont="1" applyFill="1" applyBorder="1" applyAlignment="1">
      <alignment horizontal="center" vertical="center" wrapText="1"/>
    </xf>
    <xf numFmtId="44" fontId="40" fillId="21" borderId="1" xfId="9" applyFont="1" applyFill="1" applyBorder="1" applyAlignment="1">
      <alignment horizontal="center" vertical="center" wrapText="1"/>
    </xf>
    <xf numFmtId="0" fontId="40" fillId="9" borderId="18" xfId="0" applyFont="1" applyFill="1" applyBorder="1" applyAlignment="1">
      <alignment horizontal="center" vertical="center" wrapText="1"/>
    </xf>
    <xf numFmtId="0" fontId="40" fillId="9" borderId="20"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19"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0" fillId="2" borderId="2"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7" fillId="2" borderId="1" xfId="0" applyFont="1" applyFill="1" applyBorder="1" applyAlignment="1">
      <alignment horizontal="center"/>
    </xf>
    <xf numFmtId="0" fontId="5" fillId="2" borderId="1" xfId="0" applyFont="1" applyFill="1" applyBorder="1" applyAlignment="1">
      <alignment horizontal="center" vertical="center" wrapText="1"/>
    </xf>
    <xf numFmtId="0" fontId="40" fillId="21" borderId="1" xfId="0" applyFont="1" applyFill="1" applyBorder="1" applyAlignment="1">
      <alignment horizontal="center" vertical="center" wrapText="1"/>
    </xf>
    <xf numFmtId="10" fontId="28" fillId="0" borderId="18" xfId="8" applyNumberFormat="1" applyFont="1" applyBorder="1" applyAlignment="1">
      <alignment horizontal="right" vertical="center" wrapText="1"/>
    </xf>
    <xf numFmtId="10" fontId="28" fillId="0" borderId="19" xfId="8" applyNumberFormat="1" applyFont="1" applyBorder="1" applyAlignment="1">
      <alignment horizontal="right" vertical="center" wrapText="1"/>
    </xf>
    <xf numFmtId="0" fontId="28" fillId="0" borderId="19" xfId="8" applyNumberFormat="1" applyFont="1" applyBorder="1" applyAlignment="1">
      <alignment horizontal="right" vertical="center" wrapText="1"/>
    </xf>
    <xf numFmtId="10" fontId="28" fillId="0" borderId="20" xfId="8" applyNumberFormat="1" applyFont="1" applyBorder="1" applyAlignment="1">
      <alignment horizontal="right"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10" fontId="13" fillId="0" borderId="18" xfId="8" applyNumberFormat="1" applyFont="1" applyBorder="1" applyAlignment="1">
      <alignment horizontal="center" vertical="center"/>
    </xf>
    <xf numFmtId="10" fontId="13" fillId="0" borderId="19" xfId="8" applyNumberFormat="1" applyFont="1" applyBorder="1" applyAlignment="1">
      <alignment horizontal="center" vertical="center"/>
    </xf>
    <xf numFmtId="10" fontId="13" fillId="0" borderId="20" xfId="8" applyNumberFormat="1" applyFont="1" applyBorder="1" applyAlignment="1">
      <alignment horizontal="center" vertical="center"/>
    </xf>
    <xf numFmtId="44" fontId="13" fillId="0" borderId="18" xfId="0" applyNumberFormat="1" applyFont="1" applyBorder="1" applyAlignment="1">
      <alignment horizontal="center" vertical="center"/>
    </xf>
    <xf numFmtId="44" fontId="13" fillId="0" borderId="19" xfId="0" applyNumberFormat="1" applyFont="1" applyBorder="1" applyAlignment="1">
      <alignment horizontal="center" vertical="center"/>
    </xf>
    <xf numFmtId="44" fontId="13" fillId="0" borderId="20" xfId="0" applyNumberFormat="1" applyFont="1" applyBorder="1" applyAlignment="1">
      <alignment horizontal="center" vertical="center"/>
    </xf>
    <xf numFmtId="44" fontId="13" fillId="0" borderId="1" xfId="0" applyNumberFormat="1" applyFont="1" applyBorder="1" applyAlignment="1">
      <alignment horizontal="center" vertical="center"/>
    </xf>
    <xf numFmtId="10" fontId="13" fillId="2" borderId="1" xfId="8" applyNumberFormat="1" applyFont="1" applyFill="1" applyBorder="1" applyAlignment="1">
      <alignment horizontal="center" vertical="center"/>
    </xf>
    <xf numFmtId="44" fontId="13" fillId="2" borderId="18" xfId="9" applyFont="1" applyFill="1" applyBorder="1" applyAlignment="1">
      <alignment horizontal="center" vertical="center"/>
    </xf>
    <xf numFmtId="44" fontId="13" fillId="2" borderId="19" xfId="9" applyFont="1" applyFill="1" applyBorder="1" applyAlignment="1">
      <alignment horizontal="center" vertical="center"/>
    </xf>
    <xf numFmtId="44" fontId="13" fillId="2" borderId="20" xfId="9" applyFont="1" applyFill="1" applyBorder="1" applyAlignment="1">
      <alignment horizontal="center" vertical="center"/>
    </xf>
    <xf numFmtId="10" fontId="13" fillId="2" borderId="18" xfId="8" applyNumberFormat="1" applyFont="1" applyFill="1" applyBorder="1" applyAlignment="1">
      <alignment horizontal="center" vertical="center"/>
    </xf>
    <xf numFmtId="10" fontId="13" fillId="2" borderId="19" xfId="8" applyNumberFormat="1" applyFont="1" applyFill="1" applyBorder="1" applyAlignment="1">
      <alignment horizontal="center" vertical="center"/>
    </xf>
    <xf numFmtId="10" fontId="13" fillId="2" borderId="20" xfId="8" applyNumberFormat="1" applyFont="1" applyFill="1" applyBorder="1" applyAlignment="1">
      <alignment horizontal="center" vertical="center"/>
    </xf>
    <xf numFmtId="10" fontId="13" fillId="0" borderId="1" xfId="8" applyNumberFormat="1" applyFont="1" applyBorder="1" applyAlignment="1">
      <alignment horizontal="center" vertical="center"/>
    </xf>
    <xf numFmtId="0" fontId="50" fillId="8" borderId="1" xfId="0" applyFont="1" applyFill="1" applyBorder="1" applyAlignment="1">
      <alignment horizontal="center" vertical="center" wrapText="1"/>
    </xf>
    <xf numFmtId="1" fontId="38" fillId="3" borderId="2" xfId="0" applyNumberFormat="1" applyFont="1" applyFill="1" applyBorder="1" applyAlignment="1">
      <alignment horizontal="center" vertical="center"/>
    </xf>
    <xf numFmtId="1" fontId="38" fillId="3" borderId="3" xfId="0" applyNumberFormat="1" applyFont="1" applyFill="1" applyBorder="1" applyAlignment="1">
      <alignment horizontal="center" vertical="center"/>
    </xf>
    <xf numFmtId="1" fontId="38" fillId="3" borderId="4" xfId="0" applyNumberFormat="1" applyFont="1" applyFill="1" applyBorder="1" applyAlignment="1">
      <alignment horizontal="center" vertical="center"/>
    </xf>
    <xf numFmtId="0" fontId="0" fillId="8" borderId="5" xfId="0" applyFill="1" applyBorder="1" applyAlignment="1">
      <alignment horizontal="center" vertical="center"/>
    </xf>
    <xf numFmtId="0" fontId="0" fillId="8" borderId="12" xfId="0" applyFill="1" applyBorder="1" applyAlignment="1">
      <alignment horizontal="center" vertical="center"/>
    </xf>
    <xf numFmtId="43" fontId="24" fillId="11" borderId="18" xfId="7" applyFont="1" applyFill="1" applyBorder="1" applyAlignment="1">
      <alignment horizontal="center" vertical="center"/>
    </xf>
    <xf numFmtId="43" fontId="24" fillId="11" borderId="19" xfId="7" applyFont="1" applyFill="1" applyBorder="1" applyAlignment="1">
      <alignment horizontal="center" vertical="center"/>
    </xf>
    <xf numFmtId="43" fontId="24"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43" fontId="24" fillId="12" borderId="18" xfId="7" applyFont="1" applyFill="1" applyBorder="1" applyAlignment="1">
      <alignment horizontal="center" vertical="center"/>
    </xf>
    <xf numFmtId="43" fontId="24" fillId="12" borderId="19" xfId="7" applyFont="1" applyFill="1" applyBorder="1" applyAlignment="1">
      <alignment horizontal="center" vertical="center"/>
    </xf>
    <xf numFmtId="43" fontId="24" fillId="12"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0" fontId="0" fillId="14" borderId="20" xfId="0" applyFill="1" applyBorder="1" applyAlignment="1">
      <alignment horizontal="center" vertical="center" wrapText="1"/>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0" fontId="0" fillId="7" borderId="20" xfId="0" applyFill="1" applyBorder="1" applyAlignment="1">
      <alignment horizontal="center" vertical="center" wrapText="1"/>
    </xf>
    <xf numFmtId="164" fontId="24" fillId="7" borderId="18" xfId="7" applyNumberFormat="1" applyFont="1" applyFill="1" applyBorder="1" applyAlignment="1">
      <alignment horizontal="center" vertical="center"/>
    </xf>
    <xf numFmtId="164" fontId="24" fillId="7" borderId="19" xfId="7" applyNumberFormat="1" applyFont="1" applyFill="1" applyBorder="1" applyAlignment="1">
      <alignment horizontal="center" vertical="center"/>
    </xf>
    <xf numFmtId="164" fontId="24" fillId="7" borderId="20" xfId="7" applyNumberFormat="1"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43" fontId="7" fillId="17" borderId="18"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20" xfId="0" applyFill="1" applyBorder="1" applyAlignment="1">
      <alignment horizontal="center" vertical="center"/>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cellXfs>
  <cellStyles count="10">
    <cellStyle name="BodyStyle" xfId="5" xr:uid="{00000000-0005-0000-0000-000000000000}"/>
    <cellStyle name="HeaderStyle" xfId="4" xr:uid="{00000000-0005-0000-0000-000001000000}"/>
    <cellStyle name="Millares" xfId="7" builtinId="3"/>
    <cellStyle name="Millares 2" xfId="3" xr:uid="{00000000-0005-0000-0000-000003000000}"/>
    <cellStyle name="Moneda" xfId="9" builtinId="4"/>
    <cellStyle name="Moneda 2" xfId="2" xr:uid="{00000000-0005-0000-0000-000004000000}"/>
    <cellStyle name="Normal" xfId="0" builtinId="0"/>
    <cellStyle name="Normal 2" xfId="1" xr:uid="{00000000-0005-0000-0000-000006000000}"/>
    <cellStyle name="Numeric" xfId="6" xr:uid="{00000000-0005-0000-0000-000007000000}"/>
    <cellStyle name="Porcentaje" xfId="8" builtinId="5"/>
  </cellStyles>
  <dxfs count="0"/>
  <tableStyles count="0" defaultTableStyle="TableStyleMedium2" defaultPivotStyle="PivotStyleLight16"/>
  <colors>
    <mruColors>
      <color rgb="FF063C52"/>
      <color rgb="FF41BFF1"/>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id="{B61173D6-E9DF-4B32-B774-AC35A1DD6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Elisa Barcenas" id="{CA317A5B-920A-4F48-99F7-CD09AC9F71E8}" userId="c3d118da0a68004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22" dT="2024-11-29T01:40:39.41" personId="{CA317A5B-920A-4F48-99F7-CD09AC9F71E8}" id="{40EAF60B-7A41-4E2F-9359-FDECDD827675}">
    <text>Se coloca 0 para esta vigencia, teniendo en cuenta que no se programó esta meta para la vigencia 2024.
A partir del 2025 será de 15%.</text>
  </threadedComment>
  <threadedComment ref="L24" dT="2024-11-29T01:41:37.46" personId="{CA317A5B-920A-4F48-99F7-CD09AC9F71E8}" id="{751726FF-2706-4601-A4B0-E731CB1F1416}">
    <text xml:space="preserve">Se programó 25% en 2024 para compensar que hay una meta que no está programada y cuyo peso es 0%. A partir del 2025 corresponderá a 10%.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B13" sqref="B13:H13"/>
    </sheetView>
  </sheetViews>
  <sheetFormatPr baseColWidth="10" defaultColWidth="10.88671875" defaultRowHeight="15"/>
  <cols>
    <col min="1" max="1" width="34.109375" style="16" customWidth="1"/>
    <col min="2" max="2" width="10.88671875" style="8"/>
    <col min="3" max="3" width="28.109375" style="8" customWidth="1"/>
    <col min="4" max="4" width="21.109375" style="8" customWidth="1"/>
    <col min="5" max="5" width="19.109375" style="8" customWidth="1"/>
    <col min="6" max="6" width="27.109375" style="8" customWidth="1"/>
    <col min="7" max="7" width="17.109375" style="8" customWidth="1"/>
    <col min="8" max="8" width="27.109375" style="8" customWidth="1"/>
    <col min="9" max="9" width="15.109375" style="8" customWidth="1"/>
    <col min="10" max="10" width="17.88671875" style="8" customWidth="1"/>
    <col min="11" max="11" width="19.109375" style="8" customWidth="1"/>
    <col min="12" max="12" width="25.109375" style="8" customWidth="1"/>
    <col min="13" max="13" width="20.88671875" style="8" customWidth="1"/>
    <col min="14" max="15" width="10.88671875" style="8"/>
    <col min="16" max="16" width="16.88671875" style="8" customWidth="1"/>
    <col min="17" max="17" width="20.109375" style="8" customWidth="1"/>
    <col min="18" max="18" width="18.88671875" style="8" customWidth="1"/>
    <col min="19" max="19" width="22.88671875" style="8" customWidth="1"/>
    <col min="20" max="20" width="22.109375" style="8" customWidth="1"/>
    <col min="21" max="21" width="25.109375" style="8" customWidth="1"/>
    <col min="22" max="22" width="21.109375" style="8" customWidth="1"/>
    <col min="23" max="23" width="19.109375" style="8" customWidth="1"/>
    <col min="24" max="24" width="17.109375" style="8" customWidth="1"/>
    <col min="25" max="26" width="16.109375" style="8" customWidth="1"/>
    <col min="27" max="27" width="28.88671875" style="8" customWidth="1"/>
    <col min="28" max="28" width="19.109375" style="8" customWidth="1"/>
    <col min="29" max="29" width="21.109375" style="8" customWidth="1"/>
    <col min="30" max="30" width="21.88671875" style="8" customWidth="1"/>
    <col min="31" max="31" width="25.109375" style="8" customWidth="1"/>
    <col min="32" max="32" width="22.109375" style="8" customWidth="1"/>
    <col min="33" max="33" width="29.88671875" style="8" customWidth="1"/>
    <col min="34" max="34" width="18.88671875" style="8" customWidth="1"/>
    <col min="35" max="35" width="18.109375" style="8" customWidth="1"/>
    <col min="36" max="36" width="22.109375" style="8" customWidth="1"/>
    <col min="37" max="16384" width="10.88671875" style="8"/>
  </cols>
  <sheetData>
    <row r="1" spans="1:50" ht="54.75" customHeight="1">
      <c r="A1" s="485" t="s">
        <v>159</v>
      </c>
      <c r="B1" s="485"/>
      <c r="C1" s="485"/>
      <c r="D1" s="485"/>
      <c r="E1" s="485"/>
      <c r="F1" s="485"/>
      <c r="G1" s="485"/>
      <c r="H1" s="485"/>
    </row>
    <row r="2" spans="1:50" ht="33" customHeight="1">
      <c r="A2" s="468" t="s">
        <v>178</v>
      </c>
      <c r="B2" s="468"/>
      <c r="C2" s="468"/>
      <c r="D2" s="468"/>
      <c r="E2" s="468"/>
      <c r="F2" s="468"/>
      <c r="G2" s="468"/>
      <c r="H2" s="468"/>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93</v>
      </c>
      <c r="B3" s="464" t="s">
        <v>106</v>
      </c>
      <c r="C3" s="464"/>
      <c r="D3" s="464"/>
      <c r="E3" s="464"/>
      <c r="F3" s="464"/>
      <c r="G3" s="464"/>
      <c r="H3" s="464"/>
    </row>
    <row r="4" spans="1:50" ht="48" customHeight="1">
      <c r="A4" s="12" t="s">
        <v>165</v>
      </c>
      <c r="B4" s="457" t="s">
        <v>184</v>
      </c>
      <c r="C4" s="458"/>
      <c r="D4" s="458"/>
      <c r="E4" s="458"/>
      <c r="F4" s="458"/>
      <c r="G4" s="458"/>
      <c r="H4" s="459"/>
    </row>
    <row r="5" spans="1:50" ht="31.5" customHeight="1">
      <c r="A5" s="12" t="s">
        <v>183</v>
      </c>
      <c r="B5" s="464" t="s">
        <v>107</v>
      </c>
      <c r="C5" s="464"/>
      <c r="D5" s="464"/>
      <c r="E5" s="464"/>
      <c r="F5" s="464"/>
      <c r="G5" s="464"/>
      <c r="H5" s="464"/>
    </row>
    <row r="6" spans="1:50" ht="40.5" customHeight="1">
      <c r="A6" s="12" t="s">
        <v>81</v>
      </c>
      <c r="B6" s="457" t="s">
        <v>108</v>
      </c>
      <c r="C6" s="458"/>
      <c r="D6" s="458"/>
      <c r="E6" s="458"/>
      <c r="F6" s="458"/>
      <c r="G6" s="458"/>
      <c r="H6" s="459"/>
    </row>
    <row r="7" spans="1:50" ht="41.1" customHeight="1">
      <c r="A7" s="12" t="s">
        <v>99</v>
      </c>
      <c r="B7" s="464" t="s">
        <v>109</v>
      </c>
      <c r="C7" s="464"/>
      <c r="D7" s="464"/>
      <c r="E7" s="464"/>
      <c r="F7" s="464"/>
      <c r="G7" s="464"/>
      <c r="H7" s="464"/>
    </row>
    <row r="8" spans="1:50" ht="48.9" customHeight="1">
      <c r="A8" s="12" t="s">
        <v>33</v>
      </c>
      <c r="B8" s="464" t="s">
        <v>190</v>
      </c>
      <c r="C8" s="464"/>
      <c r="D8" s="464"/>
      <c r="E8" s="464"/>
      <c r="F8" s="464"/>
      <c r="G8" s="464"/>
      <c r="H8" s="464"/>
    </row>
    <row r="9" spans="1:50" ht="48.9" customHeight="1">
      <c r="A9" s="12" t="s">
        <v>191</v>
      </c>
      <c r="B9" s="457" t="s">
        <v>192</v>
      </c>
      <c r="C9" s="458"/>
      <c r="D9" s="458"/>
      <c r="E9" s="458"/>
      <c r="F9" s="458"/>
      <c r="G9" s="458"/>
      <c r="H9" s="459"/>
    </row>
    <row r="10" spans="1:50" ht="30">
      <c r="A10" s="12" t="s">
        <v>34</v>
      </c>
      <c r="B10" s="464" t="s">
        <v>110</v>
      </c>
      <c r="C10" s="464"/>
      <c r="D10" s="464"/>
      <c r="E10" s="464"/>
      <c r="F10" s="464"/>
      <c r="G10" s="464"/>
      <c r="H10" s="464"/>
    </row>
    <row r="11" spans="1:50" ht="30">
      <c r="A11" s="12" t="s">
        <v>8</v>
      </c>
      <c r="B11" s="464" t="s">
        <v>111</v>
      </c>
      <c r="C11" s="464"/>
      <c r="D11" s="464"/>
      <c r="E11" s="464"/>
      <c r="F11" s="464"/>
      <c r="G11" s="464"/>
      <c r="H11" s="464"/>
    </row>
    <row r="12" spans="1:50" ht="33.9" customHeight="1">
      <c r="A12" s="12" t="s">
        <v>82</v>
      </c>
      <c r="B12" s="464" t="s">
        <v>112</v>
      </c>
      <c r="C12" s="464"/>
      <c r="D12" s="464"/>
      <c r="E12" s="464"/>
      <c r="F12" s="464"/>
      <c r="G12" s="464"/>
      <c r="H12" s="464"/>
    </row>
    <row r="13" spans="1:50" ht="30">
      <c r="A13" s="12" t="s">
        <v>29</v>
      </c>
      <c r="B13" s="464" t="s">
        <v>113</v>
      </c>
      <c r="C13" s="464"/>
      <c r="D13" s="464"/>
      <c r="E13" s="464"/>
      <c r="F13" s="464"/>
      <c r="G13" s="464"/>
      <c r="H13" s="464"/>
    </row>
    <row r="14" spans="1:50" ht="30">
      <c r="A14" s="12" t="s">
        <v>103</v>
      </c>
      <c r="B14" s="464" t="s">
        <v>114</v>
      </c>
      <c r="C14" s="464"/>
      <c r="D14" s="464"/>
      <c r="E14" s="464"/>
      <c r="F14" s="464"/>
      <c r="G14" s="464"/>
      <c r="H14" s="464"/>
    </row>
    <row r="15" spans="1:50" ht="44.1" customHeight="1">
      <c r="A15" s="12" t="s">
        <v>100</v>
      </c>
      <c r="B15" s="464" t="s">
        <v>115</v>
      </c>
      <c r="C15" s="464"/>
      <c r="D15" s="464"/>
      <c r="E15" s="464"/>
      <c r="F15" s="464"/>
      <c r="G15" s="464"/>
      <c r="H15" s="464"/>
    </row>
    <row r="16" spans="1:50" ht="60">
      <c r="A16" s="12" t="s">
        <v>9</v>
      </c>
      <c r="B16" s="464" t="s">
        <v>116</v>
      </c>
      <c r="C16" s="464"/>
      <c r="D16" s="464"/>
      <c r="E16" s="464"/>
      <c r="F16" s="464"/>
      <c r="G16" s="464"/>
      <c r="H16" s="464"/>
    </row>
    <row r="17" spans="1:8" ht="58.5" customHeight="1">
      <c r="A17" s="12" t="s">
        <v>30</v>
      </c>
      <c r="B17" s="464" t="s">
        <v>117</v>
      </c>
      <c r="C17" s="464"/>
      <c r="D17" s="464"/>
      <c r="E17" s="464"/>
      <c r="F17" s="464"/>
      <c r="G17" s="464"/>
      <c r="H17" s="464"/>
    </row>
    <row r="18" spans="1:8" ht="30">
      <c r="A18" s="12" t="s">
        <v>83</v>
      </c>
      <c r="B18" s="464" t="s">
        <v>118</v>
      </c>
      <c r="C18" s="464"/>
      <c r="D18" s="464"/>
      <c r="E18" s="464"/>
      <c r="F18" s="464"/>
      <c r="G18" s="464"/>
      <c r="H18" s="464"/>
    </row>
    <row r="19" spans="1:8" ht="30" customHeight="1">
      <c r="A19" s="482"/>
      <c r="B19" s="483"/>
      <c r="C19" s="483"/>
      <c r="D19" s="483"/>
      <c r="E19" s="483"/>
      <c r="F19" s="483"/>
      <c r="G19" s="483"/>
      <c r="H19" s="484"/>
    </row>
    <row r="20" spans="1:8" ht="37.5" customHeight="1">
      <c r="A20" s="468" t="s">
        <v>179</v>
      </c>
      <c r="B20" s="468"/>
      <c r="C20" s="468"/>
      <c r="D20" s="468"/>
      <c r="E20" s="468"/>
      <c r="F20" s="468"/>
      <c r="G20" s="468"/>
      <c r="H20" s="468"/>
    </row>
    <row r="21" spans="1:8" ht="117" customHeight="1">
      <c r="A21" s="465" t="s">
        <v>35</v>
      </c>
      <c r="B21" s="465"/>
      <c r="C21" s="465"/>
      <c r="D21" s="465"/>
      <c r="E21" s="465"/>
      <c r="F21" s="465"/>
      <c r="G21" s="465"/>
      <c r="H21" s="465"/>
    </row>
    <row r="22" spans="1:8" ht="117" customHeight="1">
      <c r="A22" s="12" t="s">
        <v>99</v>
      </c>
      <c r="B22" s="464" t="s">
        <v>109</v>
      </c>
      <c r="C22" s="464"/>
      <c r="D22" s="464"/>
      <c r="E22" s="464"/>
      <c r="F22" s="464"/>
      <c r="G22" s="464"/>
      <c r="H22" s="464"/>
    </row>
    <row r="23" spans="1:8" ht="167.1" customHeight="1">
      <c r="A23" s="12" t="s">
        <v>84</v>
      </c>
      <c r="B23" s="465" t="s">
        <v>119</v>
      </c>
      <c r="C23" s="465"/>
      <c r="D23" s="465"/>
      <c r="E23" s="465"/>
      <c r="F23" s="465"/>
      <c r="G23" s="465"/>
      <c r="H23" s="465"/>
    </row>
    <row r="24" spans="1:8" ht="69.75" customHeight="1">
      <c r="A24" s="12" t="s">
        <v>185</v>
      </c>
      <c r="B24" s="465" t="s">
        <v>120</v>
      </c>
      <c r="C24" s="465"/>
      <c r="D24" s="465"/>
      <c r="E24" s="465"/>
      <c r="F24" s="465"/>
      <c r="G24" s="465"/>
      <c r="H24" s="465"/>
    </row>
    <row r="25" spans="1:8" ht="60" customHeight="1">
      <c r="A25" s="12" t="s">
        <v>186</v>
      </c>
      <c r="B25" s="465" t="s">
        <v>122</v>
      </c>
      <c r="C25" s="465"/>
      <c r="D25" s="465"/>
      <c r="E25" s="465"/>
      <c r="F25" s="465"/>
      <c r="G25" s="465"/>
      <c r="H25" s="465"/>
    </row>
    <row r="26" spans="1:8" ht="24.75" customHeight="1">
      <c r="A26" s="13" t="s">
        <v>86</v>
      </c>
      <c r="B26" s="466" t="s">
        <v>121</v>
      </c>
      <c r="C26" s="466"/>
      <c r="D26" s="466"/>
      <c r="E26" s="466"/>
      <c r="F26" s="466"/>
      <c r="G26" s="466"/>
      <c r="H26" s="466"/>
    </row>
    <row r="27" spans="1:8" ht="26.25" customHeight="1">
      <c r="A27" s="13" t="s">
        <v>87</v>
      </c>
      <c r="B27" s="466" t="s">
        <v>101</v>
      </c>
      <c r="C27" s="466"/>
      <c r="D27" s="466"/>
      <c r="E27" s="466"/>
      <c r="F27" s="466"/>
      <c r="G27" s="466"/>
      <c r="H27" s="466"/>
    </row>
    <row r="28" spans="1:8" ht="53.25" customHeight="1">
      <c r="A28" s="12" t="s">
        <v>166</v>
      </c>
      <c r="B28" s="465" t="s">
        <v>172</v>
      </c>
      <c r="C28" s="465"/>
      <c r="D28" s="465"/>
      <c r="E28" s="465"/>
      <c r="F28" s="465"/>
      <c r="G28" s="465"/>
      <c r="H28" s="465"/>
    </row>
    <row r="29" spans="1:8" ht="45" customHeight="1">
      <c r="A29" s="12" t="s">
        <v>168</v>
      </c>
      <c r="B29" s="460" t="s">
        <v>173</v>
      </c>
      <c r="C29" s="461"/>
      <c r="D29" s="461"/>
      <c r="E29" s="461"/>
      <c r="F29" s="461"/>
      <c r="G29" s="461"/>
      <c r="H29" s="462"/>
    </row>
    <row r="30" spans="1:8" ht="45" customHeight="1">
      <c r="A30" s="12" t="s">
        <v>167</v>
      </c>
      <c r="B30" s="460" t="s">
        <v>174</v>
      </c>
      <c r="C30" s="461"/>
      <c r="D30" s="461"/>
      <c r="E30" s="461"/>
      <c r="F30" s="461"/>
      <c r="G30" s="461"/>
      <c r="H30" s="462"/>
    </row>
    <row r="31" spans="1:8" ht="45" customHeight="1">
      <c r="A31" s="12" t="s">
        <v>157</v>
      </c>
      <c r="B31" s="460" t="s">
        <v>175</v>
      </c>
      <c r="C31" s="461"/>
      <c r="D31" s="461"/>
      <c r="E31" s="461"/>
      <c r="F31" s="461"/>
      <c r="G31" s="461"/>
      <c r="H31" s="462"/>
    </row>
    <row r="32" spans="1:8" ht="33" customHeight="1">
      <c r="A32" s="13" t="s">
        <v>187</v>
      </c>
      <c r="B32" s="465" t="s">
        <v>123</v>
      </c>
      <c r="C32" s="465"/>
      <c r="D32" s="465"/>
      <c r="E32" s="465"/>
      <c r="F32" s="465"/>
      <c r="G32" s="465"/>
      <c r="H32" s="465"/>
    </row>
    <row r="33" spans="1:8" ht="39" customHeight="1">
      <c r="A33" s="12" t="s">
        <v>88</v>
      </c>
      <c r="B33" s="466" t="s">
        <v>176</v>
      </c>
      <c r="C33" s="466"/>
      <c r="D33" s="466"/>
      <c r="E33" s="466"/>
      <c r="F33" s="466"/>
      <c r="G33" s="466"/>
      <c r="H33" s="466"/>
    </row>
    <row r="34" spans="1:8" ht="39" customHeight="1">
      <c r="A34" s="468" t="s">
        <v>208</v>
      </c>
      <c r="B34" s="468"/>
      <c r="C34" s="468"/>
      <c r="D34" s="468"/>
      <c r="E34" s="468"/>
      <c r="F34" s="468"/>
      <c r="G34" s="468"/>
      <c r="H34" s="468"/>
    </row>
    <row r="35" spans="1:8" ht="79.5" customHeight="1">
      <c r="A35" s="457" t="s">
        <v>209</v>
      </c>
      <c r="B35" s="458"/>
      <c r="C35" s="458"/>
      <c r="D35" s="458"/>
      <c r="E35" s="458"/>
      <c r="F35" s="458"/>
      <c r="G35" s="458"/>
      <c r="H35" s="459"/>
    </row>
    <row r="36" spans="1:8" ht="33" customHeight="1">
      <c r="A36" s="12" t="s">
        <v>26</v>
      </c>
      <c r="B36" s="465" t="s">
        <v>146</v>
      </c>
      <c r="C36" s="465"/>
      <c r="D36" s="465"/>
      <c r="E36" s="465"/>
      <c r="F36" s="465"/>
      <c r="G36" s="465"/>
      <c r="H36" s="465"/>
    </row>
    <row r="37" spans="1:8" ht="33" customHeight="1">
      <c r="A37" s="12" t="s">
        <v>27</v>
      </c>
      <c r="B37" s="465" t="s">
        <v>147</v>
      </c>
      <c r="C37" s="465"/>
      <c r="D37" s="465"/>
      <c r="E37" s="465"/>
      <c r="F37" s="465"/>
      <c r="G37" s="465"/>
      <c r="H37" s="465"/>
    </row>
    <row r="38" spans="1:8" ht="33" customHeight="1">
      <c r="A38" s="20"/>
      <c r="B38" s="21"/>
      <c r="C38" s="21"/>
      <c r="D38" s="21"/>
      <c r="E38" s="21"/>
      <c r="F38" s="21"/>
      <c r="G38" s="21"/>
      <c r="H38" s="22"/>
    </row>
    <row r="39" spans="1:8" ht="34.5" customHeight="1">
      <c r="A39" s="468" t="s">
        <v>180</v>
      </c>
      <c r="B39" s="468"/>
      <c r="C39" s="468"/>
      <c r="D39" s="468"/>
      <c r="E39" s="468"/>
      <c r="F39" s="468"/>
      <c r="G39" s="468"/>
      <c r="H39" s="468"/>
    </row>
    <row r="40" spans="1:8" ht="34.5" customHeight="1">
      <c r="A40" s="12" t="s">
        <v>10</v>
      </c>
      <c r="B40" s="465" t="s">
        <v>124</v>
      </c>
      <c r="C40" s="465"/>
      <c r="D40" s="465"/>
      <c r="E40" s="465"/>
      <c r="F40" s="465"/>
      <c r="G40" s="465"/>
      <c r="H40" s="465"/>
    </row>
    <row r="41" spans="1:8" ht="29.25" customHeight="1">
      <c r="A41" s="12" t="s">
        <v>11</v>
      </c>
      <c r="B41" s="465" t="s">
        <v>125</v>
      </c>
      <c r="C41" s="465"/>
      <c r="D41" s="465"/>
      <c r="E41" s="465"/>
      <c r="F41" s="465"/>
      <c r="G41" s="465"/>
      <c r="H41" s="465"/>
    </row>
    <row r="42" spans="1:8" ht="42" customHeight="1">
      <c r="A42" s="12" t="s">
        <v>148</v>
      </c>
      <c r="B42" s="465" t="s">
        <v>194</v>
      </c>
      <c r="C42" s="465"/>
      <c r="D42" s="465"/>
      <c r="E42" s="465"/>
      <c r="F42" s="465"/>
      <c r="G42" s="465"/>
      <c r="H42" s="465"/>
    </row>
    <row r="43" spans="1:8" ht="42" customHeight="1">
      <c r="A43" s="12" t="s">
        <v>196</v>
      </c>
      <c r="B43" s="460" t="s">
        <v>197</v>
      </c>
      <c r="C43" s="461"/>
      <c r="D43" s="461"/>
      <c r="E43" s="461"/>
      <c r="F43" s="461"/>
      <c r="G43" s="461"/>
      <c r="H43" s="462"/>
    </row>
    <row r="44" spans="1:8" ht="42" customHeight="1">
      <c r="A44" s="12" t="s">
        <v>149</v>
      </c>
      <c r="B44" s="460" t="s">
        <v>198</v>
      </c>
      <c r="C44" s="461"/>
      <c r="D44" s="461"/>
      <c r="E44" s="461"/>
      <c r="F44" s="461"/>
      <c r="G44" s="461"/>
      <c r="H44" s="462"/>
    </row>
    <row r="45" spans="1:8" ht="42" customHeight="1">
      <c r="A45" s="12" t="s">
        <v>199</v>
      </c>
      <c r="B45" s="460" t="s">
        <v>201</v>
      </c>
      <c r="C45" s="461"/>
      <c r="D45" s="461"/>
      <c r="E45" s="461"/>
      <c r="F45" s="461"/>
      <c r="G45" s="461"/>
      <c r="H45" s="462"/>
    </row>
    <row r="46" spans="1:8" ht="86.1" customHeight="1">
      <c r="A46" s="14" t="s">
        <v>203</v>
      </c>
      <c r="B46" s="471" t="s">
        <v>126</v>
      </c>
      <c r="C46" s="471"/>
      <c r="D46" s="471"/>
      <c r="E46" s="471"/>
      <c r="F46" s="471"/>
      <c r="G46" s="471"/>
      <c r="H46" s="471"/>
    </row>
    <row r="47" spans="1:8" ht="39.75" customHeight="1">
      <c r="A47" s="14" t="s">
        <v>207</v>
      </c>
      <c r="B47" s="479" t="s">
        <v>210</v>
      </c>
      <c r="C47" s="480"/>
      <c r="D47" s="480"/>
      <c r="E47" s="480"/>
      <c r="F47" s="480"/>
      <c r="G47" s="480"/>
      <c r="H47" s="481"/>
    </row>
    <row r="48" spans="1:8" ht="31.5" customHeight="1">
      <c r="A48" s="14" t="s">
        <v>12</v>
      </c>
      <c r="B48" s="471" t="s">
        <v>202</v>
      </c>
      <c r="C48" s="471"/>
      <c r="D48" s="471"/>
      <c r="E48" s="471"/>
      <c r="F48" s="471"/>
      <c r="G48" s="471"/>
      <c r="H48" s="471"/>
    </row>
    <row r="49" spans="1:8" ht="45">
      <c r="A49" s="14" t="s">
        <v>204</v>
      </c>
      <c r="B49" s="471" t="s">
        <v>127</v>
      </c>
      <c r="C49" s="471"/>
      <c r="D49" s="471"/>
      <c r="E49" s="471"/>
      <c r="F49" s="471"/>
      <c r="G49" s="471"/>
      <c r="H49" s="471"/>
    </row>
    <row r="50" spans="1:8" ht="43.5" customHeight="1">
      <c r="A50" s="14" t="s">
        <v>14</v>
      </c>
      <c r="B50" s="471" t="s">
        <v>128</v>
      </c>
      <c r="C50" s="471"/>
      <c r="D50" s="471"/>
      <c r="E50" s="471"/>
      <c r="F50" s="471"/>
      <c r="G50" s="471"/>
      <c r="H50" s="471"/>
    </row>
    <row r="51" spans="1:8" ht="40.5" customHeight="1">
      <c r="A51" s="14" t="s">
        <v>15</v>
      </c>
      <c r="B51" s="471" t="s">
        <v>129</v>
      </c>
      <c r="C51" s="471"/>
      <c r="D51" s="471"/>
      <c r="E51" s="471"/>
      <c r="F51" s="471"/>
      <c r="G51" s="471"/>
      <c r="H51" s="471"/>
    </row>
    <row r="52" spans="1:8" ht="75.75" customHeight="1">
      <c r="A52" s="15" t="s">
        <v>16</v>
      </c>
      <c r="B52" s="467" t="s">
        <v>130</v>
      </c>
      <c r="C52" s="467"/>
      <c r="D52" s="467"/>
      <c r="E52" s="467"/>
      <c r="F52" s="467"/>
      <c r="G52" s="467"/>
      <c r="H52" s="467"/>
    </row>
    <row r="53" spans="1:8" ht="41.25" customHeight="1">
      <c r="A53" s="15" t="s">
        <v>17</v>
      </c>
      <c r="B53" s="467" t="s">
        <v>131</v>
      </c>
      <c r="C53" s="467"/>
      <c r="D53" s="467"/>
      <c r="E53" s="467"/>
      <c r="F53" s="467"/>
      <c r="G53" s="467"/>
      <c r="H53" s="467"/>
    </row>
    <row r="54" spans="1:8" ht="47.4" customHeight="1">
      <c r="A54" s="15" t="s">
        <v>164</v>
      </c>
      <c r="B54" s="467" t="s">
        <v>132</v>
      </c>
      <c r="C54" s="467"/>
      <c r="D54" s="467"/>
      <c r="E54" s="467"/>
      <c r="F54" s="467"/>
      <c r="G54" s="467"/>
      <c r="H54" s="467"/>
    </row>
    <row r="55" spans="1:8" ht="57.6" customHeight="1">
      <c r="A55" s="15" t="s">
        <v>36</v>
      </c>
      <c r="B55" s="467" t="s">
        <v>133</v>
      </c>
      <c r="C55" s="467"/>
      <c r="D55" s="467"/>
      <c r="E55" s="467"/>
      <c r="F55" s="467"/>
      <c r="G55" s="467"/>
      <c r="H55" s="467"/>
    </row>
    <row r="56" spans="1:8" ht="31.5" customHeight="1">
      <c r="A56" s="15" t="s">
        <v>104</v>
      </c>
      <c r="B56" s="467" t="s">
        <v>134</v>
      </c>
      <c r="C56" s="467"/>
      <c r="D56" s="467"/>
      <c r="E56" s="467"/>
      <c r="F56" s="467"/>
      <c r="G56" s="467"/>
      <c r="H56" s="467"/>
    </row>
    <row r="57" spans="1:8" ht="70.5" customHeight="1">
      <c r="A57" s="15" t="s">
        <v>105</v>
      </c>
      <c r="B57" s="467" t="s">
        <v>135</v>
      </c>
      <c r="C57" s="467"/>
      <c r="D57" s="467"/>
      <c r="E57" s="467"/>
      <c r="F57" s="467"/>
      <c r="G57" s="467"/>
      <c r="H57" s="467"/>
    </row>
    <row r="58" spans="1:8" ht="33.75" customHeight="1">
      <c r="A58" s="472"/>
      <c r="B58" s="472"/>
      <c r="C58" s="472"/>
      <c r="D58" s="472"/>
      <c r="E58" s="472"/>
      <c r="F58" s="472"/>
      <c r="G58" s="472"/>
      <c r="H58" s="473"/>
    </row>
    <row r="59" spans="1:8" ht="32.25" customHeight="1">
      <c r="A59" s="463" t="s">
        <v>182</v>
      </c>
      <c r="B59" s="463"/>
      <c r="C59" s="463"/>
      <c r="D59" s="463"/>
      <c r="E59" s="463"/>
      <c r="F59" s="463"/>
      <c r="G59" s="463"/>
      <c r="H59" s="463"/>
    </row>
    <row r="60" spans="1:8" ht="34.5" customHeight="1">
      <c r="A60" s="12" t="s">
        <v>22</v>
      </c>
      <c r="B60" s="469" t="s">
        <v>141</v>
      </c>
      <c r="C60" s="469"/>
      <c r="D60" s="469"/>
      <c r="E60" s="469"/>
      <c r="F60" s="469"/>
      <c r="G60" s="469"/>
      <c r="H60" s="469"/>
    </row>
    <row r="61" spans="1:8" ht="60" customHeight="1">
      <c r="A61" s="12" t="s">
        <v>32</v>
      </c>
      <c r="B61" s="478" t="s">
        <v>142</v>
      </c>
      <c r="C61" s="478"/>
      <c r="D61" s="478"/>
      <c r="E61" s="478"/>
      <c r="F61" s="478"/>
      <c r="G61" s="478"/>
      <c r="H61" s="478"/>
    </row>
    <row r="62" spans="1:8" ht="41.25" customHeight="1">
      <c r="A62" s="12" t="s">
        <v>205</v>
      </c>
      <c r="B62" s="475" t="s">
        <v>206</v>
      </c>
      <c r="C62" s="476"/>
      <c r="D62" s="476"/>
      <c r="E62" s="476"/>
      <c r="F62" s="476"/>
      <c r="G62" s="476"/>
      <c r="H62" s="477"/>
    </row>
    <row r="63" spans="1:8" ht="42" customHeight="1">
      <c r="A63" s="12" t="s">
        <v>23</v>
      </c>
      <c r="B63" s="465" t="s">
        <v>143</v>
      </c>
      <c r="C63" s="465"/>
      <c r="D63" s="465"/>
      <c r="E63" s="465"/>
      <c r="F63" s="465"/>
      <c r="G63" s="465"/>
      <c r="H63" s="465"/>
    </row>
    <row r="64" spans="1:8" ht="31.5" customHeight="1">
      <c r="A64" s="12" t="s">
        <v>24</v>
      </c>
      <c r="B64" s="469" t="s">
        <v>144</v>
      </c>
      <c r="C64" s="469"/>
      <c r="D64" s="469"/>
      <c r="E64" s="469"/>
      <c r="F64" s="469"/>
      <c r="G64" s="469"/>
      <c r="H64" s="469"/>
    </row>
    <row r="65" spans="1:8" ht="45.75" customHeight="1">
      <c r="A65" s="12" t="s">
        <v>25</v>
      </c>
      <c r="B65" s="469" t="s">
        <v>145</v>
      </c>
      <c r="C65" s="469"/>
      <c r="D65" s="469"/>
      <c r="E65" s="469"/>
      <c r="F65" s="469"/>
      <c r="G65" s="469"/>
      <c r="H65" s="469"/>
    </row>
    <row r="66" spans="1:8" ht="30.75" customHeight="1">
      <c r="A66" s="474"/>
      <c r="B66" s="474"/>
      <c r="C66" s="474"/>
      <c r="D66" s="474"/>
      <c r="E66" s="474"/>
      <c r="F66" s="474"/>
      <c r="G66" s="474"/>
      <c r="H66" s="474"/>
    </row>
    <row r="67" spans="1:8" ht="34.5" customHeight="1">
      <c r="A67" s="463" t="s">
        <v>181</v>
      </c>
      <c r="B67" s="463"/>
      <c r="C67" s="463"/>
      <c r="D67" s="463"/>
      <c r="E67" s="463"/>
      <c r="F67" s="463"/>
      <c r="G67" s="463"/>
      <c r="H67" s="463"/>
    </row>
    <row r="68" spans="1:8" ht="39.75" customHeight="1">
      <c r="A68" s="15" t="s">
        <v>19</v>
      </c>
      <c r="B68" s="469" t="s">
        <v>136</v>
      </c>
      <c r="C68" s="469"/>
      <c r="D68" s="469"/>
      <c r="E68" s="469"/>
      <c r="F68" s="469"/>
      <c r="G68" s="469"/>
      <c r="H68" s="469"/>
    </row>
    <row r="69" spans="1:8" ht="39.75" customHeight="1">
      <c r="A69" s="15" t="s">
        <v>13</v>
      </c>
      <c r="B69" s="469" t="s">
        <v>137</v>
      </c>
      <c r="C69" s="469"/>
      <c r="D69" s="469"/>
      <c r="E69" s="469"/>
      <c r="F69" s="469"/>
      <c r="G69" s="469"/>
      <c r="H69" s="469"/>
    </row>
    <row r="70" spans="1:8" ht="42" customHeight="1">
      <c r="A70" s="15" t="s">
        <v>18</v>
      </c>
      <c r="B70" s="467" t="s">
        <v>138</v>
      </c>
      <c r="C70" s="467"/>
      <c r="D70" s="467"/>
      <c r="E70" s="467"/>
      <c r="F70" s="467"/>
      <c r="G70" s="467"/>
      <c r="H70" s="467"/>
    </row>
    <row r="71" spans="1:8" ht="33.75" customHeight="1">
      <c r="A71" s="15" t="s">
        <v>20</v>
      </c>
      <c r="B71" s="469" t="s">
        <v>139</v>
      </c>
      <c r="C71" s="469"/>
      <c r="D71" s="469"/>
      <c r="E71" s="469"/>
      <c r="F71" s="469"/>
      <c r="G71" s="469"/>
      <c r="H71" s="469"/>
    </row>
    <row r="72" spans="1:8" ht="33" customHeight="1">
      <c r="A72" s="15" t="s">
        <v>21</v>
      </c>
      <c r="B72" s="469" t="s">
        <v>140</v>
      </c>
      <c r="C72" s="469"/>
      <c r="D72" s="469"/>
      <c r="E72" s="469"/>
      <c r="F72" s="469"/>
      <c r="G72" s="469"/>
      <c r="H72" s="469"/>
    </row>
    <row r="73" spans="1:8" ht="33.75" customHeight="1">
      <c r="A73" s="470"/>
      <c r="B73" s="470"/>
      <c r="C73" s="470"/>
      <c r="D73" s="470"/>
      <c r="E73" s="470"/>
      <c r="F73" s="470"/>
      <c r="G73" s="470"/>
      <c r="H73" s="470"/>
    </row>
    <row r="74" spans="1:8" ht="54.75" customHeight="1"/>
    <row r="76" spans="1:8" ht="134.4"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D103"/>
  <sheetViews>
    <sheetView topLeftCell="X7" zoomScale="60" zoomScaleNormal="60" workbookViewId="0">
      <pane ySplit="1" topLeftCell="A38" activePane="bottomLeft" state="frozen"/>
      <selection activeCell="N7" sqref="N7"/>
      <selection pane="bottomLeft" activeCell="AA42" sqref="AA41:AA42"/>
    </sheetView>
  </sheetViews>
  <sheetFormatPr baseColWidth="10" defaultColWidth="11.33203125" defaultRowHeight="13.8"/>
  <cols>
    <col min="1" max="2" width="26.33203125" style="2" customWidth="1"/>
    <col min="3" max="3" width="22.33203125" style="2" customWidth="1"/>
    <col min="4" max="4" width="25.88671875" style="2" customWidth="1"/>
    <col min="5" max="5" width="26.5546875" style="2" customWidth="1"/>
    <col min="6" max="6" width="29.44140625" style="2" customWidth="1"/>
    <col min="7" max="7" width="23.88671875" style="2" customWidth="1"/>
    <col min="8" max="8" width="39" style="2" customWidth="1"/>
    <col min="9" max="9" width="16" style="2" customWidth="1"/>
    <col min="10" max="10" width="29" style="2" customWidth="1"/>
    <col min="11" max="11" width="34.5546875" style="269" customWidth="1"/>
    <col min="12" max="12" width="28.5546875" style="269" customWidth="1"/>
    <col min="13" max="13" width="11.109375" style="269" customWidth="1"/>
    <col min="14" max="14" width="11" style="269" customWidth="1"/>
    <col min="15" max="15" width="34" style="269" customWidth="1"/>
    <col min="16" max="17" width="23.88671875" style="269" customWidth="1"/>
    <col min="18" max="18" width="31.5546875" style="269" customWidth="1"/>
    <col min="19" max="19" width="27.21875" style="269" customWidth="1"/>
    <col min="20" max="20" width="22" style="269" customWidth="1"/>
    <col min="21" max="21" width="24.109375" style="269" customWidth="1"/>
    <col min="22" max="22" width="32.88671875" style="269" customWidth="1"/>
    <col min="23" max="23" width="134.44140625" style="269" customWidth="1"/>
    <col min="24" max="24" width="21.88671875" style="2" customWidth="1"/>
    <col min="25" max="25" width="19.5546875" style="2" customWidth="1"/>
    <col min="26" max="26" width="28.88671875" style="2" customWidth="1"/>
    <col min="27" max="27" width="39.6640625" style="273" customWidth="1"/>
    <col min="28" max="28" width="40.109375" style="273" customWidth="1"/>
    <col min="29" max="29" width="43.77734375" style="273" customWidth="1"/>
    <col min="30" max="30" width="86.88671875" style="273" customWidth="1"/>
    <col min="31" max="16384" width="11.33203125" style="2"/>
  </cols>
  <sheetData>
    <row r="1" spans="1:30" ht="21" customHeight="1">
      <c r="A1" s="515"/>
      <c r="B1" s="515"/>
      <c r="C1" s="516" t="s">
        <v>1</v>
      </c>
      <c r="D1" s="516"/>
      <c r="E1" s="516"/>
      <c r="F1" s="516"/>
      <c r="G1" s="516"/>
      <c r="H1" s="516"/>
      <c r="I1" s="516"/>
      <c r="J1" s="516"/>
      <c r="K1" s="516"/>
      <c r="L1" s="516"/>
      <c r="M1" s="516"/>
      <c r="N1" s="516"/>
      <c r="O1" s="516"/>
      <c r="P1" s="516"/>
      <c r="Q1" s="516"/>
      <c r="R1" s="516"/>
      <c r="S1" s="516"/>
      <c r="T1" s="516"/>
      <c r="U1" s="516"/>
      <c r="V1" s="516"/>
      <c r="W1" s="516"/>
      <c r="X1" s="516"/>
      <c r="Y1" s="516"/>
      <c r="Z1" s="131" t="s">
        <v>212</v>
      </c>
      <c r="AA1" s="272" t="s">
        <v>212</v>
      </c>
      <c r="AC1" s="272" t="s">
        <v>212</v>
      </c>
      <c r="AD1" s="272" t="s">
        <v>212</v>
      </c>
    </row>
    <row r="2" spans="1:30" ht="21" customHeight="1">
      <c r="A2" s="515"/>
      <c r="B2" s="515"/>
      <c r="C2" s="516" t="s">
        <v>2</v>
      </c>
      <c r="D2" s="516"/>
      <c r="E2" s="516"/>
      <c r="F2" s="516"/>
      <c r="G2" s="516"/>
      <c r="H2" s="516"/>
      <c r="I2" s="516"/>
      <c r="J2" s="516"/>
      <c r="K2" s="516"/>
      <c r="L2" s="516"/>
      <c r="M2" s="516"/>
      <c r="N2" s="516"/>
      <c r="O2" s="516"/>
      <c r="P2" s="516"/>
      <c r="Q2" s="516"/>
      <c r="R2" s="516"/>
      <c r="S2" s="516"/>
      <c r="T2" s="516"/>
      <c r="U2" s="516"/>
      <c r="V2" s="516"/>
      <c r="W2" s="516"/>
      <c r="X2" s="516"/>
      <c r="Y2" s="516"/>
      <c r="Z2" s="131" t="s">
        <v>3</v>
      </c>
      <c r="AA2" s="272" t="s">
        <v>3</v>
      </c>
      <c r="AC2" s="272" t="s">
        <v>3</v>
      </c>
      <c r="AD2" s="272" t="s">
        <v>3</v>
      </c>
    </row>
    <row r="3" spans="1:30" ht="21" customHeight="1">
      <c r="A3" s="515"/>
      <c r="B3" s="515"/>
      <c r="C3" s="516" t="s">
        <v>4</v>
      </c>
      <c r="D3" s="516"/>
      <c r="E3" s="516"/>
      <c r="F3" s="516"/>
      <c r="G3" s="516"/>
      <c r="H3" s="516"/>
      <c r="I3" s="516"/>
      <c r="J3" s="516"/>
      <c r="K3" s="516"/>
      <c r="L3" s="516"/>
      <c r="M3" s="516"/>
      <c r="N3" s="516"/>
      <c r="O3" s="516"/>
      <c r="P3" s="516"/>
      <c r="Q3" s="516"/>
      <c r="R3" s="516"/>
      <c r="S3" s="516"/>
      <c r="T3" s="516"/>
      <c r="U3" s="516"/>
      <c r="V3" s="516"/>
      <c r="W3" s="516"/>
      <c r="X3" s="516"/>
      <c r="Y3" s="516"/>
      <c r="Z3" s="131" t="s">
        <v>211</v>
      </c>
      <c r="AA3" s="272" t="s">
        <v>211</v>
      </c>
      <c r="AC3" s="272" t="s">
        <v>211</v>
      </c>
      <c r="AD3" s="272" t="s">
        <v>211</v>
      </c>
    </row>
    <row r="4" spans="1:30" ht="21" customHeight="1">
      <c r="A4" s="515"/>
      <c r="B4" s="515"/>
      <c r="C4" s="516" t="s">
        <v>158</v>
      </c>
      <c r="D4" s="516"/>
      <c r="E4" s="516"/>
      <c r="F4" s="516"/>
      <c r="G4" s="516"/>
      <c r="H4" s="516"/>
      <c r="I4" s="516"/>
      <c r="J4" s="516"/>
      <c r="K4" s="516"/>
      <c r="L4" s="516"/>
      <c r="M4" s="516"/>
      <c r="N4" s="516"/>
      <c r="O4" s="516"/>
      <c r="P4" s="516"/>
      <c r="Q4" s="516"/>
      <c r="R4" s="516"/>
      <c r="S4" s="516"/>
      <c r="T4" s="516"/>
      <c r="U4" s="516"/>
      <c r="V4" s="516"/>
      <c r="W4" s="516"/>
      <c r="X4" s="516"/>
      <c r="Y4" s="516"/>
      <c r="Z4" s="131" t="s">
        <v>214</v>
      </c>
      <c r="AA4" s="272" t="s">
        <v>214</v>
      </c>
      <c r="AC4" s="272" t="s">
        <v>214</v>
      </c>
      <c r="AD4" s="272" t="s">
        <v>214</v>
      </c>
    </row>
    <row r="5" spans="1:30" ht="26.25" customHeight="1">
      <c r="A5" s="507" t="s">
        <v>170</v>
      </c>
      <c r="B5" s="507"/>
      <c r="C5" s="267"/>
      <c r="D5" s="266"/>
      <c r="E5" s="266"/>
      <c r="F5" s="266"/>
      <c r="G5" s="266"/>
      <c r="H5" s="266"/>
      <c r="I5" s="266"/>
      <c r="J5" s="266"/>
      <c r="K5" s="266"/>
      <c r="L5" s="266"/>
      <c r="M5" s="266"/>
      <c r="N5" s="266"/>
      <c r="O5" s="266"/>
      <c r="P5" s="266"/>
      <c r="Q5" s="266"/>
      <c r="R5" s="266"/>
      <c r="S5" s="266"/>
      <c r="T5" s="266"/>
      <c r="U5" s="266"/>
      <c r="V5" s="266"/>
      <c r="W5" s="266"/>
      <c r="X5" s="266"/>
      <c r="Y5" s="266"/>
      <c r="Z5" s="270"/>
      <c r="AA5" s="274"/>
      <c r="AC5" s="274"/>
      <c r="AD5" s="274"/>
    </row>
    <row r="6" spans="1:30" ht="39" customHeight="1">
      <c r="A6" s="512" t="s">
        <v>160</v>
      </c>
      <c r="B6" s="513"/>
      <c r="C6" s="513"/>
      <c r="D6" s="513"/>
      <c r="E6" s="513"/>
      <c r="F6" s="513"/>
      <c r="G6" s="513"/>
      <c r="H6" s="513"/>
      <c r="I6" s="513"/>
      <c r="J6" s="513"/>
      <c r="K6" s="513"/>
      <c r="L6" s="513"/>
      <c r="M6" s="513"/>
      <c r="N6" s="513"/>
      <c r="O6" s="513"/>
      <c r="P6" s="513"/>
      <c r="Q6" s="513"/>
      <c r="R6" s="513"/>
      <c r="S6" s="513"/>
      <c r="T6" s="513"/>
      <c r="U6" s="513"/>
      <c r="V6" s="513"/>
      <c r="W6" s="513"/>
      <c r="X6" s="513"/>
      <c r="Y6" s="513"/>
      <c r="Z6" s="514"/>
    </row>
    <row r="7" spans="1:30" s="276" customFormat="1" ht="67.95" customHeight="1">
      <c r="A7" s="491" t="s">
        <v>93</v>
      </c>
      <c r="B7" s="491" t="s">
        <v>165</v>
      </c>
      <c r="C7" s="491" t="s">
        <v>156</v>
      </c>
      <c r="D7" s="491" t="s">
        <v>28</v>
      </c>
      <c r="E7" s="491" t="s">
        <v>102</v>
      </c>
      <c r="F7" s="491" t="s">
        <v>7</v>
      </c>
      <c r="G7" s="491" t="s">
        <v>191</v>
      </c>
      <c r="H7" s="491" t="s">
        <v>34</v>
      </c>
      <c r="I7" s="491" t="s">
        <v>8</v>
      </c>
      <c r="J7" s="510" t="s">
        <v>155</v>
      </c>
      <c r="K7" s="491" t="s">
        <v>98</v>
      </c>
      <c r="L7" s="491" t="s">
        <v>97</v>
      </c>
      <c r="M7" s="508" t="s">
        <v>177</v>
      </c>
      <c r="N7" s="509"/>
      <c r="O7" s="491" t="s">
        <v>9</v>
      </c>
      <c r="P7" s="491" t="s">
        <v>30</v>
      </c>
      <c r="Q7" s="491" t="s">
        <v>31</v>
      </c>
      <c r="R7" s="496" t="s">
        <v>829</v>
      </c>
      <c r="S7" s="489" t="s">
        <v>801</v>
      </c>
      <c r="T7" s="489" t="s">
        <v>802</v>
      </c>
      <c r="U7" s="489" t="s">
        <v>803</v>
      </c>
      <c r="V7" s="489" t="s">
        <v>804</v>
      </c>
      <c r="W7" s="493" t="s">
        <v>830</v>
      </c>
      <c r="X7" s="491" t="s">
        <v>162</v>
      </c>
      <c r="Y7" s="491" t="s">
        <v>163</v>
      </c>
      <c r="Z7" s="491" t="s">
        <v>161</v>
      </c>
      <c r="AA7" s="495" t="s">
        <v>828</v>
      </c>
      <c r="AB7" s="495" t="s">
        <v>831</v>
      </c>
      <c r="AC7" s="517" t="s">
        <v>832</v>
      </c>
      <c r="AD7" s="517" t="s">
        <v>833</v>
      </c>
    </row>
    <row r="8" spans="1:30" s="276" customFormat="1" ht="6.6" customHeight="1">
      <c r="A8" s="492"/>
      <c r="B8" s="492"/>
      <c r="C8" s="492"/>
      <c r="D8" s="492"/>
      <c r="E8" s="492"/>
      <c r="F8" s="492"/>
      <c r="G8" s="492"/>
      <c r="H8" s="492"/>
      <c r="I8" s="492"/>
      <c r="J8" s="511"/>
      <c r="K8" s="492"/>
      <c r="L8" s="492"/>
      <c r="M8" s="275" t="s">
        <v>279</v>
      </c>
      <c r="N8" s="277" t="s">
        <v>280</v>
      </c>
      <c r="O8" s="492"/>
      <c r="P8" s="492"/>
      <c r="Q8" s="492"/>
      <c r="R8" s="497"/>
      <c r="S8" s="490"/>
      <c r="T8" s="490"/>
      <c r="U8" s="490"/>
      <c r="V8" s="490"/>
      <c r="W8" s="494"/>
      <c r="X8" s="492"/>
      <c r="Y8" s="492"/>
      <c r="Z8" s="492"/>
      <c r="AA8" s="495"/>
      <c r="AB8" s="495"/>
      <c r="AC8" s="517"/>
      <c r="AD8" s="517"/>
    </row>
    <row r="9" spans="1:30" s="276" customFormat="1" ht="88.95" customHeight="1">
      <c r="A9" s="502" t="s">
        <v>229</v>
      </c>
      <c r="B9" s="506" t="s">
        <v>383</v>
      </c>
      <c r="C9" s="502" t="s">
        <v>219</v>
      </c>
      <c r="D9" s="503" t="s">
        <v>220</v>
      </c>
      <c r="E9" s="280" t="s">
        <v>282</v>
      </c>
      <c r="F9" s="281" t="s">
        <v>221</v>
      </c>
      <c r="G9" s="282" t="s">
        <v>384</v>
      </c>
      <c r="H9" s="280" t="s">
        <v>259</v>
      </c>
      <c r="I9" s="278" t="s">
        <v>255</v>
      </c>
      <c r="J9" s="280" t="s">
        <v>746</v>
      </c>
      <c r="K9" s="283" t="s">
        <v>230</v>
      </c>
      <c r="L9" s="284">
        <v>0.25</v>
      </c>
      <c r="M9" s="278" t="s">
        <v>281</v>
      </c>
      <c r="N9" s="278"/>
      <c r="O9" s="280" t="s">
        <v>520</v>
      </c>
      <c r="P9" s="280">
        <v>12</v>
      </c>
      <c r="Q9" s="280">
        <v>3</v>
      </c>
      <c r="R9" s="285">
        <v>0</v>
      </c>
      <c r="S9" s="279">
        <f>SUM(R9:R9)</f>
        <v>0</v>
      </c>
      <c r="T9" s="280">
        <f>+S9</f>
        <v>0</v>
      </c>
      <c r="U9" s="286">
        <f>+(S9/Q9)*L9</f>
        <v>0</v>
      </c>
      <c r="V9" s="287">
        <f>(T9/P9)*L9</f>
        <v>0</v>
      </c>
      <c r="W9" s="324" t="s">
        <v>732</v>
      </c>
      <c r="X9" s="280">
        <v>3</v>
      </c>
      <c r="Y9" s="280">
        <v>3</v>
      </c>
      <c r="Z9" s="280">
        <v>3</v>
      </c>
      <c r="AA9" s="486">
        <v>19256763089</v>
      </c>
      <c r="AB9" s="486">
        <v>34004857809.57</v>
      </c>
      <c r="AC9" s="486">
        <v>31358892203.310001</v>
      </c>
      <c r="AD9" s="518">
        <f>+AC9/AB9</f>
        <v>0.92218859960898458</v>
      </c>
    </row>
    <row r="10" spans="1:30" s="276" customFormat="1" ht="121.8">
      <c r="A10" s="502"/>
      <c r="B10" s="502"/>
      <c r="C10" s="502"/>
      <c r="D10" s="504"/>
      <c r="E10" s="280" t="s">
        <v>282</v>
      </c>
      <c r="F10" s="281" t="s">
        <v>221</v>
      </c>
      <c r="G10" s="282" t="s">
        <v>384</v>
      </c>
      <c r="H10" s="280" t="s">
        <v>260</v>
      </c>
      <c r="I10" s="278" t="s">
        <v>255</v>
      </c>
      <c r="J10" s="279" t="s">
        <v>747</v>
      </c>
      <c r="K10" s="280" t="s">
        <v>231</v>
      </c>
      <c r="L10" s="284">
        <v>0.25</v>
      </c>
      <c r="M10" s="278" t="s">
        <v>281</v>
      </c>
      <c r="N10" s="288"/>
      <c r="O10" s="280" t="s">
        <v>521</v>
      </c>
      <c r="P10" s="279">
        <v>1</v>
      </c>
      <c r="Q10" s="279">
        <v>0.5</v>
      </c>
      <c r="R10" s="278">
        <v>0.27</v>
      </c>
      <c r="S10" s="279">
        <f>SUM(R10:R10)</f>
        <v>0.27</v>
      </c>
      <c r="T10" s="279">
        <f t="shared" ref="T10:T39" si="0">+S10</f>
        <v>0.27</v>
      </c>
      <c r="U10" s="305">
        <f>+(S10/Q10)*L10</f>
        <v>0.13500000000000001</v>
      </c>
      <c r="V10" s="287">
        <f>(T10/P10)*L10</f>
        <v>6.7500000000000004E-2</v>
      </c>
      <c r="W10" s="324" t="s">
        <v>850</v>
      </c>
      <c r="X10" s="279">
        <v>0.5</v>
      </c>
      <c r="Y10" s="279">
        <v>0</v>
      </c>
      <c r="Z10" s="279">
        <v>0</v>
      </c>
      <c r="AA10" s="487"/>
      <c r="AB10" s="487"/>
      <c r="AC10" s="487"/>
      <c r="AD10" s="519"/>
    </row>
    <row r="11" spans="1:30" s="276" customFormat="1" ht="121.8">
      <c r="A11" s="502"/>
      <c r="B11" s="502"/>
      <c r="C11" s="502"/>
      <c r="D11" s="504"/>
      <c r="E11" s="280" t="s">
        <v>282</v>
      </c>
      <c r="F11" s="281" t="s">
        <v>221</v>
      </c>
      <c r="G11" s="282" t="s">
        <v>384</v>
      </c>
      <c r="H11" s="280" t="s">
        <v>261</v>
      </c>
      <c r="I11" s="278" t="s">
        <v>255</v>
      </c>
      <c r="J11" s="279" t="s">
        <v>748</v>
      </c>
      <c r="K11" s="280" t="s">
        <v>232</v>
      </c>
      <c r="L11" s="284">
        <v>0.25</v>
      </c>
      <c r="M11" s="278" t="s">
        <v>281</v>
      </c>
      <c r="N11" s="278"/>
      <c r="O11" s="280" t="s">
        <v>522</v>
      </c>
      <c r="P11" s="280">
        <v>16</v>
      </c>
      <c r="Q11" s="280">
        <v>4</v>
      </c>
      <c r="R11" s="278">
        <f>1+1</f>
        <v>2</v>
      </c>
      <c r="S11" s="279">
        <f>SUM(R11:R11)</f>
        <v>2</v>
      </c>
      <c r="T11" s="279">
        <f t="shared" si="0"/>
        <v>2</v>
      </c>
      <c r="U11" s="305">
        <f>+(S11/Q11)*L11</f>
        <v>0.125</v>
      </c>
      <c r="V11" s="287">
        <f>(T11/P11)*L11</f>
        <v>3.125E-2</v>
      </c>
      <c r="W11" s="322" t="s">
        <v>849</v>
      </c>
      <c r="X11" s="280">
        <v>4</v>
      </c>
      <c r="Y11" s="280">
        <v>4</v>
      </c>
      <c r="Z11" s="280">
        <v>4</v>
      </c>
      <c r="AA11" s="487"/>
      <c r="AB11" s="487"/>
      <c r="AC11" s="487"/>
      <c r="AD11" s="520" t="e">
        <f t="shared" ref="AD11" si="1">+AC11/AB11</f>
        <v>#DIV/0!</v>
      </c>
    </row>
    <row r="12" spans="1:30" s="276" customFormat="1" ht="206.4" customHeight="1">
      <c r="A12" s="502"/>
      <c r="B12" s="502"/>
      <c r="C12" s="502"/>
      <c r="D12" s="504"/>
      <c r="E12" s="280" t="s">
        <v>283</v>
      </c>
      <c r="F12" s="281" t="s">
        <v>221</v>
      </c>
      <c r="G12" s="282" t="s">
        <v>384</v>
      </c>
      <c r="H12" s="280" t="s">
        <v>262</v>
      </c>
      <c r="I12" s="278" t="s">
        <v>255</v>
      </c>
      <c r="J12" s="279" t="s">
        <v>756</v>
      </c>
      <c r="K12" s="279" t="s">
        <v>233</v>
      </c>
      <c r="L12" s="284">
        <v>0.25</v>
      </c>
      <c r="M12" s="278" t="s">
        <v>281</v>
      </c>
      <c r="N12" s="278"/>
      <c r="O12" s="280" t="s">
        <v>523</v>
      </c>
      <c r="P12" s="280">
        <v>300</v>
      </c>
      <c r="Q12" s="280">
        <v>276</v>
      </c>
      <c r="R12" s="278">
        <v>368</v>
      </c>
      <c r="S12" s="279">
        <f>SUM(R12:R12)</f>
        <v>368</v>
      </c>
      <c r="T12" s="280">
        <f t="shared" si="0"/>
        <v>368</v>
      </c>
      <c r="U12" s="289">
        <f>+(276/Q12)*L12</f>
        <v>0.25</v>
      </c>
      <c r="V12" s="287">
        <f>(T12/P12)*L12</f>
        <v>0.30666666666666664</v>
      </c>
      <c r="W12" s="322" t="s">
        <v>851</v>
      </c>
      <c r="X12" s="280">
        <v>8</v>
      </c>
      <c r="Y12" s="280">
        <v>8</v>
      </c>
      <c r="Z12" s="280">
        <v>8</v>
      </c>
      <c r="AA12" s="488"/>
      <c r="AB12" s="488"/>
      <c r="AC12" s="488"/>
      <c r="AD12" s="521"/>
    </row>
    <row r="13" spans="1:30" s="276" customFormat="1" ht="102" customHeight="1">
      <c r="A13" s="502"/>
      <c r="B13" s="502"/>
      <c r="C13" s="502"/>
      <c r="D13" s="504"/>
      <c r="E13" s="280"/>
      <c r="F13" s="499" t="s">
        <v>806</v>
      </c>
      <c r="G13" s="500"/>
      <c r="H13" s="500"/>
      <c r="I13" s="500"/>
      <c r="J13" s="500"/>
      <c r="K13" s="500"/>
      <c r="L13" s="500"/>
      <c r="M13" s="500"/>
      <c r="N13" s="500"/>
      <c r="O13" s="500"/>
      <c r="P13" s="500"/>
      <c r="Q13" s="500"/>
      <c r="R13" s="500"/>
      <c r="S13" s="500"/>
      <c r="T13" s="501"/>
      <c r="U13" s="290">
        <f>SUM(U9:U12)</f>
        <v>0.51</v>
      </c>
      <c r="V13" s="291">
        <f>SUM(V9:V12)</f>
        <v>0.40541666666666665</v>
      </c>
      <c r="W13" s="292"/>
      <c r="X13" s="280"/>
      <c r="Y13" s="280"/>
      <c r="Z13" s="280"/>
      <c r="AA13" s="293"/>
      <c r="AB13" s="293"/>
      <c r="AC13" s="293"/>
      <c r="AD13" s="294"/>
    </row>
    <row r="14" spans="1:30" s="276" customFormat="1" ht="253.2" customHeight="1">
      <c r="A14" s="502"/>
      <c r="B14" s="502"/>
      <c r="C14" s="502"/>
      <c r="D14" s="504"/>
      <c r="E14" s="280" t="s">
        <v>284</v>
      </c>
      <c r="F14" s="281" t="s">
        <v>222</v>
      </c>
      <c r="G14" s="282" t="s">
        <v>386</v>
      </c>
      <c r="H14" s="280" t="s">
        <v>263</v>
      </c>
      <c r="I14" s="278" t="s">
        <v>255</v>
      </c>
      <c r="J14" s="295" t="s">
        <v>757</v>
      </c>
      <c r="K14" s="279" t="s">
        <v>234</v>
      </c>
      <c r="L14" s="284">
        <v>0.5</v>
      </c>
      <c r="M14" s="278"/>
      <c r="N14" s="278" t="s">
        <v>281</v>
      </c>
      <c r="O14" s="280" t="s">
        <v>524</v>
      </c>
      <c r="P14" s="280">
        <v>1132</v>
      </c>
      <c r="Q14" s="280">
        <v>20</v>
      </c>
      <c r="R14" s="285">
        <f>17</f>
        <v>17</v>
      </c>
      <c r="S14" s="279">
        <f>SUM(R14:R14)</f>
        <v>17</v>
      </c>
      <c r="T14" s="280">
        <f t="shared" si="0"/>
        <v>17</v>
      </c>
      <c r="U14" s="286">
        <f>+(S14/Q14)*L14</f>
        <v>0.42499999999999999</v>
      </c>
      <c r="V14" s="287">
        <f>(T14/P14)*L14</f>
        <v>7.5088339222614837E-3</v>
      </c>
      <c r="W14" s="320" t="s">
        <v>835</v>
      </c>
      <c r="X14" s="280">
        <v>367</v>
      </c>
      <c r="Y14" s="280">
        <v>360</v>
      </c>
      <c r="Z14" s="280">
        <v>360</v>
      </c>
      <c r="AA14" s="486">
        <v>2362994720</v>
      </c>
      <c r="AB14" s="486">
        <v>4130843186.29</v>
      </c>
      <c r="AC14" s="486">
        <v>4097664533</v>
      </c>
      <c r="AD14" s="518">
        <f>+AC14/AB14</f>
        <v>0.99196806758481715</v>
      </c>
    </row>
    <row r="15" spans="1:30" s="276" customFormat="1" ht="218.4" customHeight="1">
      <c r="A15" s="502"/>
      <c r="B15" s="502"/>
      <c r="C15" s="502"/>
      <c r="D15" s="504"/>
      <c r="E15" s="280" t="s">
        <v>284</v>
      </c>
      <c r="F15" s="281" t="s">
        <v>222</v>
      </c>
      <c r="G15" s="282" t="s">
        <v>386</v>
      </c>
      <c r="H15" s="280" t="s">
        <v>264</v>
      </c>
      <c r="I15" s="278" t="s">
        <v>255</v>
      </c>
      <c r="J15" s="279" t="s">
        <v>758</v>
      </c>
      <c r="K15" s="279" t="s">
        <v>235</v>
      </c>
      <c r="L15" s="284">
        <v>0.5</v>
      </c>
      <c r="M15" s="278"/>
      <c r="N15" s="278" t="s">
        <v>281</v>
      </c>
      <c r="O15" s="280" t="s">
        <v>525</v>
      </c>
      <c r="P15" s="280">
        <v>320</v>
      </c>
      <c r="Q15" s="280">
        <v>15</v>
      </c>
      <c r="R15" s="285">
        <f>9+8+1+1</f>
        <v>19</v>
      </c>
      <c r="S15" s="279">
        <f>SUM(R15:R15)</f>
        <v>19</v>
      </c>
      <c r="T15" s="280">
        <f t="shared" si="0"/>
        <v>19</v>
      </c>
      <c r="U15" s="286">
        <f>+(15/Q15)*L15</f>
        <v>0.5</v>
      </c>
      <c r="V15" s="287">
        <f>(T15/P15)*L15</f>
        <v>2.9687499999999999E-2</v>
      </c>
      <c r="W15" s="321" t="s">
        <v>836</v>
      </c>
      <c r="X15" s="280">
        <v>100</v>
      </c>
      <c r="Y15" s="280">
        <v>105</v>
      </c>
      <c r="Z15" s="280">
        <v>105</v>
      </c>
      <c r="AA15" s="488"/>
      <c r="AB15" s="488"/>
      <c r="AC15" s="488"/>
      <c r="AD15" s="521"/>
    </row>
    <row r="16" spans="1:30" s="276" customFormat="1" ht="81" customHeight="1">
      <c r="A16" s="502"/>
      <c r="B16" s="502"/>
      <c r="C16" s="502"/>
      <c r="D16" s="504"/>
      <c r="E16" s="280"/>
      <c r="F16" s="499" t="s">
        <v>807</v>
      </c>
      <c r="G16" s="500"/>
      <c r="H16" s="500"/>
      <c r="I16" s="500"/>
      <c r="J16" s="500"/>
      <c r="K16" s="500"/>
      <c r="L16" s="500"/>
      <c r="M16" s="500"/>
      <c r="N16" s="500"/>
      <c r="O16" s="500"/>
      <c r="P16" s="500"/>
      <c r="Q16" s="500"/>
      <c r="R16" s="500"/>
      <c r="S16" s="500"/>
      <c r="T16" s="501"/>
      <c r="U16" s="291">
        <f>SUM(U14:U15)</f>
        <v>0.92500000000000004</v>
      </c>
      <c r="V16" s="290">
        <f>SUM(V14:V15)</f>
        <v>3.7196333922261481E-2</v>
      </c>
      <c r="W16" s="296"/>
      <c r="X16" s="280"/>
      <c r="Y16" s="280"/>
      <c r="Z16" s="280"/>
      <c r="AA16" s="293"/>
      <c r="AB16" s="293"/>
      <c r="AC16" s="293"/>
      <c r="AD16" s="294"/>
    </row>
    <row r="17" spans="1:30" s="276" customFormat="1" ht="148.19999999999999" customHeight="1">
      <c r="A17" s="502"/>
      <c r="B17" s="502"/>
      <c r="C17" s="502"/>
      <c r="D17" s="504"/>
      <c r="E17" s="280" t="s">
        <v>285</v>
      </c>
      <c r="F17" s="279" t="s">
        <v>223</v>
      </c>
      <c r="G17" s="282" t="s">
        <v>387</v>
      </c>
      <c r="H17" s="280" t="s">
        <v>265</v>
      </c>
      <c r="I17" s="278" t="s">
        <v>255</v>
      </c>
      <c r="J17" s="295" t="s">
        <v>749</v>
      </c>
      <c r="K17" s="279" t="s">
        <v>236</v>
      </c>
      <c r="L17" s="284">
        <v>0.7</v>
      </c>
      <c r="M17" s="278" t="s">
        <v>281</v>
      </c>
      <c r="N17" s="278"/>
      <c r="O17" s="280" t="s">
        <v>526</v>
      </c>
      <c r="P17" s="280">
        <v>21500</v>
      </c>
      <c r="Q17" s="280">
        <v>5400</v>
      </c>
      <c r="R17" s="285">
        <f>4005+70+375+69+39+29+17+528+2055</f>
        <v>7187</v>
      </c>
      <c r="S17" s="279">
        <f>SUM(R17:R17)</f>
        <v>7187</v>
      </c>
      <c r="T17" s="280">
        <f t="shared" si="0"/>
        <v>7187</v>
      </c>
      <c r="U17" s="286">
        <f>+(5400/Q17)*L17</f>
        <v>0.7</v>
      </c>
      <c r="V17" s="287">
        <f>(T17/P17)*L17</f>
        <v>0.23399534883720929</v>
      </c>
      <c r="W17" s="322" t="s">
        <v>848</v>
      </c>
      <c r="X17" s="280">
        <v>5500</v>
      </c>
      <c r="Y17" s="280">
        <v>5500</v>
      </c>
      <c r="Z17" s="280">
        <v>5500</v>
      </c>
      <c r="AA17" s="486">
        <v>680469129</v>
      </c>
      <c r="AB17" s="486">
        <v>1038274202</v>
      </c>
      <c r="AC17" s="486">
        <v>768708334</v>
      </c>
      <c r="AD17" s="518">
        <f>+AC17/AB17</f>
        <v>0.74037121650452031</v>
      </c>
    </row>
    <row r="18" spans="1:30" s="276" customFormat="1" ht="195.6" customHeight="1">
      <c r="A18" s="502"/>
      <c r="B18" s="502"/>
      <c r="C18" s="502"/>
      <c r="D18" s="504"/>
      <c r="E18" s="280" t="s">
        <v>285</v>
      </c>
      <c r="F18" s="279" t="s">
        <v>223</v>
      </c>
      <c r="G18" s="282" t="s">
        <v>387</v>
      </c>
      <c r="H18" s="280" t="s">
        <v>266</v>
      </c>
      <c r="I18" s="278" t="s">
        <v>255</v>
      </c>
      <c r="J18" s="279" t="s">
        <v>759</v>
      </c>
      <c r="K18" s="279" t="s">
        <v>237</v>
      </c>
      <c r="L18" s="284">
        <v>0.3</v>
      </c>
      <c r="M18" s="278" t="s">
        <v>281</v>
      </c>
      <c r="N18" s="278"/>
      <c r="O18" s="280" t="s">
        <v>527</v>
      </c>
      <c r="P18" s="280">
        <v>12</v>
      </c>
      <c r="Q18" s="280">
        <v>3</v>
      </c>
      <c r="R18" s="285">
        <f>3+0.5+0.5</f>
        <v>4</v>
      </c>
      <c r="S18" s="279">
        <f>SUM(R18:R18)</f>
        <v>4</v>
      </c>
      <c r="T18" s="280">
        <f t="shared" si="0"/>
        <v>4</v>
      </c>
      <c r="U18" s="289">
        <f>+(3/Q18)*L18</f>
        <v>0.3</v>
      </c>
      <c r="V18" s="287">
        <f>(T18/P18)*L18</f>
        <v>9.9999999999999992E-2</v>
      </c>
      <c r="W18" s="322" t="s">
        <v>847</v>
      </c>
      <c r="X18" s="280">
        <v>3</v>
      </c>
      <c r="Y18" s="280">
        <v>3</v>
      </c>
      <c r="Z18" s="280">
        <v>3</v>
      </c>
      <c r="AA18" s="488"/>
      <c r="AB18" s="488"/>
      <c r="AC18" s="488"/>
      <c r="AD18" s="521"/>
    </row>
    <row r="19" spans="1:30" s="276" customFormat="1" ht="51.75" customHeight="1">
      <c r="A19" s="502"/>
      <c r="B19" s="502"/>
      <c r="C19" s="502"/>
      <c r="D19" s="504"/>
      <c r="E19" s="280"/>
      <c r="F19" s="499" t="s">
        <v>808</v>
      </c>
      <c r="G19" s="500"/>
      <c r="H19" s="500"/>
      <c r="I19" s="500"/>
      <c r="J19" s="500"/>
      <c r="K19" s="500"/>
      <c r="L19" s="500"/>
      <c r="M19" s="500"/>
      <c r="N19" s="500"/>
      <c r="O19" s="500"/>
      <c r="P19" s="500"/>
      <c r="Q19" s="500"/>
      <c r="R19" s="500"/>
      <c r="S19" s="500"/>
      <c r="T19" s="501"/>
      <c r="U19" s="291">
        <f>SUM(U17:U18)</f>
        <v>1</v>
      </c>
      <c r="V19" s="290">
        <f>SUM(V17:V18)</f>
        <v>0.33399534883720927</v>
      </c>
      <c r="W19" s="290"/>
      <c r="X19" s="280"/>
      <c r="Y19" s="280"/>
      <c r="Z19" s="280"/>
      <c r="AA19" s="293"/>
      <c r="AB19" s="293"/>
      <c r="AC19" s="293"/>
      <c r="AD19" s="294"/>
    </row>
    <row r="20" spans="1:30" s="276" customFormat="1" ht="337.8" customHeight="1">
      <c r="A20" s="502"/>
      <c r="B20" s="502"/>
      <c r="C20" s="502"/>
      <c r="D20" s="504"/>
      <c r="E20" s="280" t="s">
        <v>284</v>
      </c>
      <c r="F20" s="281" t="s">
        <v>224</v>
      </c>
      <c r="G20" s="282" t="s">
        <v>390</v>
      </c>
      <c r="H20" s="280" t="s">
        <v>267</v>
      </c>
      <c r="I20" s="278" t="s">
        <v>255</v>
      </c>
      <c r="J20" s="295" t="s">
        <v>750</v>
      </c>
      <c r="K20" s="279" t="s">
        <v>238</v>
      </c>
      <c r="L20" s="284">
        <v>0.4</v>
      </c>
      <c r="M20" s="297"/>
      <c r="N20" s="278" t="s">
        <v>281</v>
      </c>
      <c r="O20" s="280" t="s">
        <v>528</v>
      </c>
      <c r="P20" s="280">
        <v>26800</v>
      </c>
      <c r="Q20" s="280">
        <v>6700</v>
      </c>
      <c r="R20" s="285">
        <f>5902+4+113+743</f>
        <v>6762</v>
      </c>
      <c r="S20" s="279">
        <f>SUM(R20:R20)</f>
        <v>6762</v>
      </c>
      <c r="T20" s="280">
        <f t="shared" si="0"/>
        <v>6762</v>
      </c>
      <c r="U20" s="286">
        <f>+(S20/Q20)*L20</f>
        <v>0.40370149253731347</v>
      </c>
      <c r="V20" s="287">
        <f>(T20/P20)*L20</f>
        <v>0.10092537313432837</v>
      </c>
      <c r="W20" s="326" t="s">
        <v>843</v>
      </c>
      <c r="X20" s="280">
        <v>6700</v>
      </c>
      <c r="Y20" s="280">
        <v>6700</v>
      </c>
      <c r="Z20" s="280">
        <v>6700</v>
      </c>
      <c r="AA20" s="486">
        <v>4262832640</v>
      </c>
      <c r="AB20" s="486">
        <v>7554798056.21</v>
      </c>
      <c r="AC20" s="486">
        <v>3315264549</v>
      </c>
      <c r="AD20" s="518">
        <f>+AC20/AB20</f>
        <v>0.43882900963512478</v>
      </c>
    </row>
    <row r="21" spans="1:30" s="276" customFormat="1" ht="118.2" customHeight="1">
      <c r="A21" s="502"/>
      <c r="B21" s="502"/>
      <c r="C21" s="502"/>
      <c r="D21" s="504"/>
      <c r="E21" s="280" t="s">
        <v>284</v>
      </c>
      <c r="F21" s="281" t="s">
        <v>224</v>
      </c>
      <c r="G21" s="282" t="s">
        <v>390</v>
      </c>
      <c r="H21" s="280" t="s">
        <v>268</v>
      </c>
      <c r="I21" s="278" t="s">
        <v>255</v>
      </c>
      <c r="J21" s="279" t="s">
        <v>760</v>
      </c>
      <c r="K21" s="279" t="s">
        <v>239</v>
      </c>
      <c r="L21" s="284">
        <v>0.1</v>
      </c>
      <c r="M21" s="297"/>
      <c r="N21" s="278" t="s">
        <v>281</v>
      </c>
      <c r="O21" s="280" t="s">
        <v>529</v>
      </c>
      <c r="P21" s="280">
        <v>210</v>
      </c>
      <c r="Q21" s="280">
        <v>55</v>
      </c>
      <c r="R21" s="285">
        <v>55</v>
      </c>
      <c r="S21" s="279">
        <f>SUM(R21:R21)</f>
        <v>55</v>
      </c>
      <c r="T21" s="280">
        <f t="shared" si="0"/>
        <v>55</v>
      </c>
      <c r="U21" s="298">
        <f>+(S21/Q21)*L21</f>
        <v>0.1</v>
      </c>
      <c r="V21" s="287">
        <f>(T21/P21)*L21</f>
        <v>2.6190476190476195E-2</v>
      </c>
      <c r="W21" s="324" t="s">
        <v>837</v>
      </c>
      <c r="X21" s="280">
        <v>2</v>
      </c>
      <c r="Y21" s="280">
        <v>2</v>
      </c>
      <c r="Z21" s="280">
        <v>2</v>
      </c>
      <c r="AA21" s="487"/>
      <c r="AB21" s="487"/>
      <c r="AC21" s="487"/>
      <c r="AD21" s="519"/>
    </row>
    <row r="22" spans="1:30" s="276" customFormat="1" ht="136.19999999999999" customHeight="1">
      <c r="A22" s="502"/>
      <c r="B22" s="502"/>
      <c r="C22" s="502"/>
      <c r="D22" s="504"/>
      <c r="E22" s="280" t="s">
        <v>284</v>
      </c>
      <c r="F22" s="281" t="s">
        <v>224</v>
      </c>
      <c r="G22" s="282" t="s">
        <v>390</v>
      </c>
      <c r="H22" s="280" t="s">
        <v>269</v>
      </c>
      <c r="I22" s="278" t="s">
        <v>255</v>
      </c>
      <c r="J22" s="278" t="s">
        <v>254</v>
      </c>
      <c r="K22" s="279" t="s">
        <v>240</v>
      </c>
      <c r="L22" s="284">
        <v>0</v>
      </c>
      <c r="M22" s="297"/>
      <c r="N22" s="278" t="s">
        <v>281</v>
      </c>
      <c r="O22" s="280" t="s">
        <v>530</v>
      </c>
      <c r="P22" s="280">
        <v>4</v>
      </c>
      <c r="Q22" s="280" t="s">
        <v>805</v>
      </c>
      <c r="R22" s="285" t="s">
        <v>566</v>
      </c>
      <c r="S22" s="279">
        <f>SUM(R22:R22)</f>
        <v>0</v>
      </c>
      <c r="T22" s="280">
        <f t="shared" si="0"/>
        <v>0</v>
      </c>
      <c r="U22" s="299"/>
      <c r="V22" s="287">
        <f>(T22/P22)*L22</f>
        <v>0</v>
      </c>
      <c r="W22" s="323" t="s">
        <v>834</v>
      </c>
      <c r="X22" s="280">
        <v>1</v>
      </c>
      <c r="Y22" s="280">
        <v>1</v>
      </c>
      <c r="Z22" s="280">
        <v>1</v>
      </c>
      <c r="AA22" s="487"/>
      <c r="AB22" s="487"/>
      <c r="AC22" s="487"/>
      <c r="AD22" s="519"/>
    </row>
    <row r="23" spans="1:30" s="276" customFormat="1" ht="222.6" customHeight="1">
      <c r="A23" s="502"/>
      <c r="B23" s="502"/>
      <c r="C23" s="502"/>
      <c r="D23" s="504"/>
      <c r="E23" s="280" t="s">
        <v>284</v>
      </c>
      <c r="F23" s="281" t="s">
        <v>224</v>
      </c>
      <c r="G23" s="282" t="s">
        <v>390</v>
      </c>
      <c r="H23" s="280" t="s">
        <v>270</v>
      </c>
      <c r="I23" s="278" t="s">
        <v>255</v>
      </c>
      <c r="J23" s="295" t="s">
        <v>761</v>
      </c>
      <c r="K23" s="279" t="s">
        <v>241</v>
      </c>
      <c r="L23" s="284">
        <v>0.25</v>
      </c>
      <c r="M23" s="297"/>
      <c r="N23" s="278" t="s">
        <v>281</v>
      </c>
      <c r="O23" s="280" t="s">
        <v>531</v>
      </c>
      <c r="P23" s="280">
        <v>28000</v>
      </c>
      <c r="Q23" s="280">
        <v>7000</v>
      </c>
      <c r="R23" s="285">
        <v>7166</v>
      </c>
      <c r="S23" s="279">
        <f>SUM(R23:R23)</f>
        <v>7166</v>
      </c>
      <c r="T23" s="280">
        <f t="shared" si="0"/>
        <v>7166</v>
      </c>
      <c r="U23" s="286">
        <f>+(7000/Q23)*L23</f>
        <v>0.25</v>
      </c>
      <c r="V23" s="287">
        <f>(T23/P23)*L23</f>
        <v>6.3982142857142862E-2</v>
      </c>
      <c r="W23" s="322" t="s">
        <v>844</v>
      </c>
      <c r="X23" s="280">
        <v>7000</v>
      </c>
      <c r="Y23" s="280">
        <v>7000</v>
      </c>
      <c r="Z23" s="280">
        <v>7000</v>
      </c>
      <c r="AA23" s="487"/>
      <c r="AB23" s="487"/>
      <c r="AC23" s="487"/>
      <c r="AD23" s="519"/>
    </row>
    <row r="24" spans="1:30" s="276" customFormat="1" ht="117" customHeight="1">
      <c r="A24" s="502"/>
      <c r="B24" s="502"/>
      <c r="C24" s="502"/>
      <c r="D24" s="504"/>
      <c r="E24" s="280" t="s">
        <v>284</v>
      </c>
      <c r="F24" s="281" t="s">
        <v>224</v>
      </c>
      <c r="G24" s="282" t="s">
        <v>390</v>
      </c>
      <c r="H24" s="280" t="s">
        <v>271</v>
      </c>
      <c r="I24" s="278" t="s">
        <v>255</v>
      </c>
      <c r="J24" s="279" t="s">
        <v>751</v>
      </c>
      <c r="K24" s="279" t="s">
        <v>242</v>
      </c>
      <c r="L24" s="284">
        <v>0.25</v>
      </c>
      <c r="M24" s="297"/>
      <c r="N24" s="278" t="s">
        <v>281</v>
      </c>
      <c r="O24" s="280" t="s">
        <v>530</v>
      </c>
      <c r="P24" s="280">
        <v>200</v>
      </c>
      <c r="Q24" s="280">
        <v>172</v>
      </c>
      <c r="R24" s="285">
        <f>137+3</f>
        <v>140</v>
      </c>
      <c r="S24" s="279">
        <f>SUM(R24:R24)</f>
        <v>140</v>
      </c>
      <c r="T24" s="280">
        <f t="shared" si="0"/>
        <v>140</v>
      </c>
      <c r="U24" s="286">
        <f>+(S24/Q24)*L24</f>
        <v>0.20348837209302326</v>
      </c>
      <c r="V24" s="287">
        <f>(T24/P24)*L24</f>
        <v>0.17499999999999999</v>
      </c>
      <c r="W24" s="320" t="s">
        <v>838</v>
      </c>
      <c r="X24" s="280">
        <v>10</v>
      </c>
      <c r="Y24" s="280">
        <v>8</v>
      </c>
      <c r="Z24" s="280">
        <v>8</v>
      </c>
      <c r="AA24" s="488"/>
      <c r="AB24" s="488"/>
      <c r="AC24" s="488"/>
      <c r="AD24" s="521"/>
    </row>
    <row r="25" spans="1:30" s="276" customFormat="1" ht="49.5" customHeight="1">
      <c r="A25" s="502"/>
      <c r="B25" s="502"/>
      <c r="C25" s="502"/>
      <c r="D25" s="504"/>
      <c r="E25" s="280"/>
      <c r="F25" s="499" t="s">
        <v>809</v>
      </c>
      <c r="G25" s="500"/>
      <c r="H25" s="500"/>
      <c r="I25" s="500"/>
      <c r="J25" s="500"/>
      <c r="K25" s="500"/>
      <c r="L25" s="500"/>
      <c r="M25" s="500"/>
      <c r="N25" s="500"/>
      <c r="O25" s="500"/>
      <c r="P25" s="500"/>
      <c r="Q25" s="500"/>
      <c r="R25" s="500"/>
      <c r="S25" s="500"/>
      <c r="T25" s="501"/>
      <c r="U25" s="291">
        <f>SUM(U20:U24)</f>
        <v>0.95718986463033673</v>
      </c>
      <c r="V25" s="291">
        <f>SUM(V20:V24)</f>
        <v>0.36609799218194744</v>
      </c>
      <c r="W25" s="291"/>
      <c r="X25" s="280"/>
      <c r="Y25" s="280"/>
      <c r="Z25" s="280"/>
      <c r="AA25" s="293"/>
      <c r="AB25" s="293"/>
      <c r="AC25" s="293"/>
      <c r="AD25" s="294"/>
    </row>
    <row r="26" spans="1:30" s="276" customFormat="1" ht="278.39999999999998">
      <c r="A26" s="502"/>
      <c r="B26" s="502"/>
      <c r="C26" s="502"/>
      <c r="D26" s="504"/>
      <c r="E26" s="280" t="s">
        <v>284</v>
      </c>
      <c r="F26" s="279" t="s">
        <v>225</v>
      </c>
      <c r="G26" s="282" t="s">
        <v>391</v>
      </c>
      <c r="H26" s="280" t="s">
        <v>272</v>
      </c>
      <c r="I26" s="278" t="s">
        <v>255</v>
      </c>
      <c r="J26" s="295" t="s">
        <v>752</v>
      </c>
      <c r="K26" s="279" t="s">
        <v>243</v>
      </c>
      <c r="L26" s="284">
        <v>1</v>
      </c>
      <c r="M26" s="278"/>
      <c r="N26" s="278" t="s">
        <v>281</v>
      </c>
      <c r="O26" s="280" t="s">
        <v>531</v>
      </c>
      <c r="P26" s="300">
        <v>61000</v>
      </c>
      <c r="Q26" s="280">
        <v>15500</v>
      </c>
      <c r="R26" s="285">
        <f>10014+36+1335+4193</f>
        <v>15578</v>
      </c>
      <c r="S26" s="279">
        <f>SUM(R26:R26)</f>
        <v>15578</v>
      </c>
      <c r="T26" s="280">
        <f t="shared" si="0"/>
        <v>15578</v>
      </c>
      <c r="U26" s="286">
        <f>+(15500/Q26)*L26</f>
        <v>1</v>
      </c>
      <c r="V26" s="287">
        <f>(T26/P26)*L26</f>
        <v>0.25537704918032789</v>
      </c>
      <c r="W26" s="322" t="s">
        <v>839</v>
      </c>
      <c r="X26" s="280">
        <v>15500</v>
      </c>
      <c r="Y26" s="280">
        <v>15000</v>
      </c>
      <c r="Z26" s="280">
        <v>15000</v>
      </c>
      <c r="AA26" s="301">
        <v>2644218684</v>
      </c>
      <c r="AB26" s="301">
        <v>5019719457.71</v>
      </c>
      <c r="AC26" s="301">
        <v>4462754327</v>
      </c>
      <c r="AD26" s="294">
        <f>+AC26/AB26</f>
        <v>0.88904457003975912</v>
      </c>
    </row>
    <row r="27" spans="1:30" s="276" customFormat="1" ht="45.75" customHeight="1">
      <c r="A27" s="502"/>
      <c r="B27" s="502"/>
      <c r="C27" s="502"/>
      <c r="D27" s="504"/>
      <c r="E27" s="280"/>
      <c r="F27" s="499" t="s">
        <v>810</v>
      </c>
      <c r="G27" s="500"/>
      <c r="H27" s="500"/>
      <c r="I27" s="500"/>
      <c r="J27" s="500"/>
      <c r="K27" s="500"/>
      <c r="L27" s="500"/>
      <c r="M27" s="500"/>
      <c r="N27" s="500"/>
      <c r="O27" s="500"/>
      <c r="P27" s="500"/>
      <c r="Q27" s="500"/>
      <c r="R27" s="500"/>
      <c r="S27" s="500"/>
      <c r="T27" s="501"/>
      <c r="U27" s="291">
        <f>SUM(U26)</f>
        <v>1</v>
      </c>
      <c r="V27" s="291">
        <f>SUM(V26)</f>
        <v>0.25537704918032789</v>
      </c>
      <c r="W27" s="291"/>
      <c r="X27" s="280"/>
      <c r="Y27" s="280"/>
      <c r="Z27" s="280"/>
      <c r="AA27" s="293"/>
      <c r="AB27" s="293"/>
      <c r="AC27" s="293"/>
      <c r="AD27" s="294"/>
    </row>
    <row r="28" spans="1:30" s="276" customFormat="1" ht="386.4" customHeight="1">
      <c r="A28" s="502"/>
      <c r="B28" s="502"/>
      <c r="C28" s="502"/>
      <c r="D28" s="504"/>
      <c r="E28" s="280" t="s">
        <v>286</v>
      </c>
      <c r="F28" s="281" t="s">
        <v>226</v>
      </c>
      <c r="G28" s="282" t="s">
        <v>392</v>
      </c>
      <c r="H28" s="280" t="s">
        <v>273</v>
      </c>
      <c r="I28" s="278" t="s">
        <v>255</v>
      </c>
      <c r="J28" s="295" t="s">
        <v>762</v>
      </c>
      <c r="K28" s="279" t="s">
        <v>244</v>
      </c>
      <c r="L28" s="284">
        <v>0.55000000000000004</v>
      </c>
      <c r="M28" s="278"/>
      <c r="N28" s="278" t="s">
        <v>281</v>
      </c>
      <c r="O28" s="280" t="s">
        <v>531</v>
      </c>
      <c r="P28" s="280">
        <v>180000</v>
      </c>
      <c r="Q28" s="280">
        <v>45000</v>
      </c>
      <c r="R28" s="285">
        <f>42857+5236+4432+4747</f>
        <v>57272</v>
      </c>
      <c r="S28" s="280">
        <f>SUM(R28:R28)</f>
        <v>57272</v>
      </c>
      <c r="T28" s="280">
        <f t="shared" si="0"/>
        <v>57272</v>
      </c>
      <c r="U28" s="302">
        <f>+L28</f>
        <v>0.55000000000000004</v>
      </c>
      <c r="V28" s="303">
        <f>(T28/P28)*L28</f>
        <v>0.17499777777777781</v>
      </c>
      <c r="W28" s="327" t="s">
        <v>845</v>
      </c>
      <c r="X28" s="280">
        <v>45000</v>
      </c>
      <c r="Y28" s="280">
        <v>45000</v>
      </c>
      <c r="Z28" s="280">
        <v>45000</v>
      </c>
      <c r="AA28" s="486">
        <v>5631640972</v>
      </c>
      <c r="AB28" s="486">
        <v>8546662038.7399998</v>
      </c>
      <c r="AC28" s="486">
        <v>6208726607.5600004</v>
      </c>
      <c r="AD28" s="518">
        <f>+AC28/AB28</f>
        <v>0.72645046445235695</v>
      </c>
    </row>
    <row r="29" spans="1:30" s="276" customFormat="1" ht="281.39999999999998" customHeight="1">
      <c r="A29" s="502"/>
      <c r="B29" s="502"/>
      <c r="C29" s="502"/>
      <c r="D29" s="504"/>
      <c r="E29" s="280" t="s">
        <v>286</v>
      </c>
      <c r="F29" s="281" t="s">
        <v>226</v>
      </c>
      <c r="G29" s="282" t="s">
        <v>392</v>
      </c>
      <c r="H29" s="280" t="s">
        <v>274</v>
      </c>
      <c r="I29" s="278" t="s">
        <v>255</v>
      </c>
      <c r="J29" s="295" t="s">
        <v>763</v>
      </c>
      <c r="K29" s="279" t="s">
        <v>245</v>
      </c>
      <c r="L29" s="284">
        <v>0.45</v>
      </c>
      <c r="M29" s="278"/>
      <c r="N29" s="278" t="s">
        <v>281</v>
      </c>
      <c r="O29" s="280" t="s">
        <v>531</v>
      </c>
      <c r="P29" s="280">
        <v>120000</v>
      </c>
      <c r="Q29" s="280">
        <v>30000</v>
      </c>
      <c r="R29" s="285">
        <f>15796+3793+14129</f>
        <v>33718</v>
      </c>
      <c r="S29" s="280">
        <f>SUM(R29:R29)</f>
        <v>33718</v>
      </c>
      <c r="T29" s="280">
        <f t="shared" si="0"/>
        <v>33718</v>
      </c>
      <c r="U29" s="302">
        <f>+L29</f>
        <v>0.45</v>
      </c>
      <c r="V29" s="303">
        <f>(T29/P29)*L29</f>
        <v>0.12644249999999999</v>
      </c>
      <c r="W29" s="322" t="s">
        <v>846</v>
      </c>
      <c r="X29" s="280">
        <v>30000</v>
      </c>
      <c r="Y29" s="280">
        <v>30000</v>
      </c>
      <c r="Z29" s="280">
        <v>30000</v>
      </c>
      <c r="AA29" s="488"/>
      <c r="AB29" s="488"/>
      <c r="AC29" s="488"/>
      <c r="AD29" s="521"/>
    </row>
    <row r="30" spans="1:30" s="276" customFormat="1" ht="61.8" customHeight="1">
      <c r="A30" s="502"/>
      <c r="B30" s="502"/>
      <c r="C30" s="502"/>
      <c r="D30" s="504"/>
      <c r="E30" s="280"/>
      <c r="F30" s="499" t="s">
        <v>811</v>
      </c>
      <c r="G30" s="500"/>
      <c r="H30" s="500"/>
      <c r="I30" s="500"/>
      <c r="J30" s="500"/>
      <c r="K30" s="500"/>
      <c r="L30" s="500"/>
      <c r="M30" s="500"/>
      <c r="N30" s="500"/>
      <c r="O30" s="500"/>
      <c r="P30" s="500"/>
      <c r="Q30" s="500"/>
      <c r="R30" s="500"/>
      <c r="S30" s="500"/>
      <c r="T30" s="501"/>
      <c r="U30" s="291">
        <f>SUM(U28:U29)</f>
        <v>1</v>
      </c>
      <c r="V30" s="291">
        <f>SUM(V28:V29)</f>
        <v>0.30144027777777782</v>
      </c>
      <c r="W30" s="291"/>
      <c r="X30" s="280"/>
      <c r="Y30" s="280"/>
      <c r="Z30" s="280"/>
      <c r="AA30" s="293"/>
      <c r="AB30" s="293"/>
      <c r="AC30" s="293"/>
      <c r="AD30" s="294"/>
    </row>
    <row r="31" spans="1:30" s="276" customFormat="1" ht="253.2" customHeight="1">
      <c r="A31" s="502"/>
      <c r="B31" s="502"/>
      <c r="C31" s="502"/>
      <c r="D31" s="504"/>
      <c r="E31" s="280" t="s">
        <v>284</v>
      </c>
      <c r="F31" s="279" t="s">
        <v>227</v>
      </c>
      <c r="G31" s="282" t="s">
        <v>393</v>
      </c>
      <c r="H31" s="280" t="s">
        <v>275</v>
      </c>
      <c r="I31" s="278" t="s">
        <v>255</v>
      </c>
      <c r="J31" s="279" t="s">
        <v>753</v>
      </c>
      <c r="K31" s="279" t="s">
        <v>246</v>
      </c>
      <c r="L31" s="284">
        <v>0.2</v>
      </c>
      <c r="M31" s="304"/>
      <c r="N31" s="278" t="s">
        <v>281</v>
      </c>
      <c r="O31" s="280" t="s">
        <v>532</v>
      </c>
      <c r="P31" s="280">
        <v>200</v>
      </c>
      <c r="Q31" s="280">
        <v>20</v>
      </c>
      <c r="R31" s="278">
        <f>40+5+25</f>
        <v>70</v>
      </c>
      <c r="S31" s="279">
        <f>SUM(R31:R31)</f>
        <v>70</v>
      </c>
      <c r="T31" s="279">
        <f t="shared" si="0"/>
        <v>70</v>
      </c>
      <c r="U31" s="305">
        <f>+(20/Q31)*L31</f>
        <v>0.2</v>
      </c>
      <c r="V31" s="287">
        <f>(T31/P31)*L31</f>
        <v>6.9999999999999993E-2</v>
      </c>
      <c r="W31" s="329" t="s">
        <v>853</v>
      </c>
      <c r="X31" s="280">
        <v>60</v>
      </c>
      <c r="Y31" s="280">
        <v>60</v>
      </c>
      <c r="Z31" s="280">
        <v>60</v>
      </c>
      <c r="AA31" s="486">
        <v>0</v>
      </c>
      <c r="AB31" s="486">
        <v>500000000</v>
      </c>
      <c r="AC31" s="486">
        <v>500000000</v>
      </c>
      <c r="AD31" s="518">
        <f>+AC31/AB31</f>
        <v>1</v>
      </c>
    </row>
    <row r="32" spans="1:30" s="276" customFormat="1" ht="191.4" customHeight="1">
      <c r="A32" s="502"/>
      <c r="B32" s="502"/>
      <c r="C32" s="502"/>
      <c r="D32" s="504"/>
      <c r="E32" s="280" t="s">
        <v>284</v>
      </c>
      <c r="F32" s="279" t="s">
        <v>227</v>
      </c>
      <c r="G32" s="282" t="s">
        <v>393</v>
      </c>
      <c r="H32" s="280" t="s">
        <v>276</v>
      </c>
      <c r="I32" s="278" t="s">
        <v>255</v>
      </c>
      <c r="J32" s="295" t="s">
        <v>764</v>
      </c>
      <c r="K32" s="279" t="s">
        <v>247</v>
      </c>
      <c r="L32" s="284">
        <v>0.35</v>
      </c>
      <c r="M32" s="304"/>
      <c r="N32" s="278" t="s">
        <v>281</v>
      </c>
      <c r="O32" s="280" t="s">
        <v>531</v>
      </c>
      <c r="P32" s="280">
        <v>60000</v>
      </c>
      <c r="Q32" s="280">
        <f t="shared" ref="Q32" si="2">60000/4</f>
        <v>15000</v>
      </c>
      <c r="R32" s="278">
        <f>15000+5000</f>
        <v>20000</v>
      </c>
      <c r="S32" s="279">
        <f>SUM(R32:R32)</f>
        <v>20000</v>
      </c>
      <c r="T32" s="279">
        <f t="shared" si="0"/>
        <v>20000</v>
      </c>
      <c r="U32" s="305">
        <f>(15000/Q32)*L32</f>
        <v>0.35</v>
      </c>
      <c r="V32" s="287">
        <f>(T32/P32)*L32</f>
        <v>0.11666666666666665</v>
      </c>
      <c r="W32" s="330" t="s">
        <v>854</v>
      </c>
      <c r="X32" s="280">
        <f t="shared" ref="X32:Z32" si="3">60000/4</f>
        <v>15000</v>
      </c>
      <c r="Y32" s="280">
        <f t="shared" si="3"/>
        <v>15000</v>
      </c>
      <c r="Z32" s="280">
        <f t="shared" si="3"/>
        <v>15000</v>
      </c>
      <c r="AA32" s="487"/>
      <c r="AB32" s="487"/>
      <c r="AC32" s="487"/>
      <c r="AD32" s="519"/>
    </row>
    <row r="33" spans="1:30" s="276" customFormat="1" ht="162.6" customHeight="1">
      <c r="A33" s="502"/>
      <c r="B33" s="502"/>
      <c r="C33" s="502"/>
      <c r="D33" s="504"/>
      <c r="E33" s="280" t="s">
        <v>286</v>
      </c>
      <c r="F33" s="279" t="s">
        <v>227</v>
      </c>
      <c r="G33" s="282" t="s">
        <v>393</v>
      </c>
      <c r="H33" s="280" t="s">
        <v>277</v>
      </c>
      <c r="I33" s="278" t="s">
        <v>255</v>
      </c>
      <c r="J33" s="279" t="s">
        <v>754</v>
      </c>
      <c r="K33" s="279" t="s">
        <v>248</v>
      </c>
      <c r="L33" s="284">
        <v>0.2</v>
      </c>
      <c r="M33" s="306"/>
      <c r="N33" s="278" t="s">
        <v>281</v>
      </c>
      <c r="O33" s="280" t="s">
        <v>532</v>
      </c>
      <c r="P33" s="280">
        <v>96</v>
      </c>
      <c r="Q33" s="279">
        <v>16</v>
      </c>
      <c r="R33" s="278">
        <f>13 +1+3+16+2</f>
        <v>35</v>
      </c>
      <c r="S33" s="279">
        <f>SUM(R33:R33)</f>
        <v>35</v>
      </c>
      <c r="T33" s="280">
        <f t="shared" si="0"/>
        <v>35</v>
      </c>
      <c r="U33" s="305">
        <f>(16/Q33)*L33</f>
        <v>0.2</v>
      </c>
      <c r="V33" s="287">
        <f>(T33/P33)*L33</f>
        <v>7.2916666666666671E-2</v>
      </c>
      <c r="W33" s="322" t="s">
        <v>852</v>
      </c>
      <c r="X33" s="280">
        <v>25</v>
      </c>
      <c r="Y33" s="280">
        <v>30</v>
      </c>
      <c r="Z33" s="280">
        <v>30</v>
      </c>
      <c r="AA33" s="487"/>
      <c r="AB33" s="487"/>
      <c r="AC33" s="487"/>
      <c r="AD33" s="519"/>
    </row>
    <row r="34" spans="1:30" s="276" customFormat="1" ht="133.94999999999999" customHeight="1">
      <c r="A34" s="502"/>
      <c r="B34" s="502"/>
      <c r="C34" s="502"/>
      <c r="D34" s="504"/>
      <c r="E34" s="280" t="s">
        <v>286</v>
      </c>
      <c r="F34" s="279" t="s">
        <v>227</v>
      </c>
      <c r="G34" s="282" t="s">
        <v>393</v>
      </c>
      <c r="H34" s="280" t="s">
        <v>278</v>
      </c>
      <c r="I34" s="278" t="s">
        <v>255</v>
      </c>
      <c r="J34" s="295" t="s">
        <v>765</v>
      </c>
      <c r="K34" s="279" t="s">
        <v>249</v>
      </c>
      <c r="L34" s="284">
        <v>0.25</v>
      </c>
      <c r="M34" s="304"/>
      <c r="N34" s="278" t="s">
        <v>281</v>
      </c>
      <c r="O34" s="280" t="s">
        <v>533</v>
      </c>
      <c r="P34" s="280">
        <v>65000</v>
      </c>
      <c r="Q34" s="280">
        <v>10000</v>
      </c>
      <c r="R34" s="328">
        <v>32637</v>
      </c>
      <c r="S34" s="279">
        <f>SUM(R34:R34)</f>
        <v>32637</v>
      </c>
      <c r="T34" s="279">
        <f t="shared" si="0"/>
        <v>32637</v>
      </c>
      <c r="U34" s="286">
        <f>+(10000/Q34)*L34</f>
        <v>0.25</v>
      </c>
      <c r="V34" s="287">
        <f>(T34/P34)*L34</f>
        <v>0.12552692307692306</v>
      </c>
      <c r="W34" s="322" t="s">
        <v>852</v>
      </c>
      <c r="X34" s="280">
        <v>18000</v>
      </c>
      <c r="Y34" s="280">
        <v>20000</v>
      </c>
      <c r="Z34" s="280">
        <v>20000</v>
      </c>
      <c r="AA34" s="488"/>
      <c r="AB34" s="488"/>
      <c r="AC34" s="488"/>
      <c r="AD34" s="521"/>
    </row>
    <row r="35" spans="1:30" s="276" customFormat="1" ht="47.25" customHeight="1">
      <c r="A35" s="502"/>
      <c r="B35" s="502"/>
      <c r="C35" s="502"/>
      <c r="D35" s="504"/>
      <c r="E35" s="280"/>
      <c r="F35" s="499" t="s">
        <v>827</v>
      </c>
      <c r="G35" s="500"/>
      <c r="H35" s="500"/>
      <c r="I35" s="500"/>
      <c r="J35" s="500"/>
      <c r="K35" s="500"/>
      <c r="L35" s="500"/>
      <c r="M35" s="500"/>
      <c r="N35" s="500"/>
      <c r="O35" s="500"/>
      <c r="P35" s="500"/>
      <c r="Q35" s="500"/>
      <c r="R35" s="500"/>
      <c r="S35" s="500"/>
      <c r="T35" s="501"/>
      <c r="U35" s="291">
        <f>SUM(U31:U34)</f>
        <v>1</v>
      </c>
      <c r="V35" s="291">
        <f>SUM(V33:V34)</f>
        <v>0.19844358974358972</v>
      </c>
      <c r="W35" s="291"/>
      <c r="X35" s="280"/>
      <c r="Y35" s="280"/>
      <c r="Z35" s="280"/>
      <c r="AA35" s="293"/>
      <c r="AB35" s="293"/>
      <c r="AC35" s="293"/>
      <c r="AD35" s="294"/>
    </row>
    <row r="36" spans="1:30" s="276" customFormat="1" ht="173.4" customHeight="1">
      <c r="A36" s="502"/>
      <c r="B36" s="502"/>
      <c r="C36" s="502"/>
      <c r="D36" s="504"/>
      <c r="E36" s="280" t="s">
        <v>284</v>
      </c>
      <c r="F36" s="307" t="s">
        <v>228</v>
      </c>
      <c r="G36" s="282" t="s">
        <v>394</v>
      </c>
      <c r="H36" s="279" t="s">
        <v>256</v>
      </c>
      <c r="I36" s="278" t="s">
        <v>255</v>
      </c>
      <c r="J36" s="285" t="s">
        <v>254</v>
      </c>
      <c r="K36" s="279" t="s">
        <v>250</v>
      </c>
      <c r="L36" s="284">
        <v>0.5</v>
      </c>
      <c r="M36" s="304"/>
      <c r="N36" s="278" t="s">
        <v>281</v>
      </c>
      <c r="O36" s="280" t="s">
        <v>532</v>
      </c>
      <c r="P36" s="280">
        <v>4</v>
      </c>
      <c r="Q36" s="280">
        <v>1</v>
      </c>
      <c r="R36" s="285">
        <v>0</v>
      </c>
      <c r="S36" s="279">
        <f>SUM(R36:R36)</f>
        <v>0</v>
      </c>
      <c r="T36" s="280">
        <f t="shared" si="0"/>
        <v>0</v>
      </c>
      <c r="U36" s="286">
        <f>+(S36/Q36)*M36</f>
        <v>0</v>
      </c>
      <c r="V36" s="287">
        <f>(T36/P36)*M36</f>
        <v>0</v>
      </c>
      <c r="W36" s="325" t="s">
        <v>840</v>
      </c>
      <c r="X36" s="280">
        <v>1</v>
      </c>
      <c r="Y36" s="280">
        <v>1</v>
      </c>
      <c r="Z36" s="280">
        <v>1</v>
      </c>
      <c r="AA36" s="486">
        <v>0</v>
      </c>
      <c r="AB36" s="486">
        <v>360000000</v>
      </c>
      <c r="AC36" s="486">
        <v>0</v>
      </c>
      <c r="AD36" s="518">
        <f>+AC36/AB36</f>
        <v>0</v>
      </c>
    </row>
    <row r="37" spans="1:30" s="276" customFormat="1" ht="147.75" customHeight="1">
      <c r="A37" s="502"/>
      <c r="B37" s="502"/>
      <c r="C37" s="502"/>
      <c r="D37" s="504"/>
      <c r="E37" s="280" t="s">
        <v>284</v>
      </c>
      <c r="F37" s="307" t="s">
        <v>228</v>
      </c>
      <c r="G37" s="282" t="s">
        <v>745</v>
      </c>
      <c r="H37" s="279" t="s">
        <v>257</v>
      </c>
      <c r="I37" s="278" t="s">
        <v>255</v>
      </c>
      <c r="J37" s="308" t="s">
        <v>254</v>
      </c>
      <c r="K37" s="279" t="s">
        <v>251</v>
      </c>
      <c r="L37" s="284">
        <v>0.5</v>
      </c>
      <c r="M37" s="304"/>
      <c r="N37" s="278" t="s">
        <v>281</v>
      </c>
      <c r="O37" s="280" t="s">
        <v>532</v>
      </c>
      <c r="P37" s="280">
        <v>4</v>
      </c>
      <c r="Q37" s="280">
        <v>1</v>
      </c>
      <c r="R37" s="285">
        <v>0</v>
      </c>
      <c r="S37" s="279">
        <f>SUM(R37:R37)</f>
        <v>0</v>
      </c>
      <c r="T37" s="280">
        <f t="shared" si="0"/>
        <v>0</v>
      </c>
      <c r="U37" s="286">
        <f>+(S37/Q37)*M37</f>
        <v>0</v>
      </c>
      <c r="V37" s="287">
        <f>(T37/P37)*M37</f>
        <v>0</v>
      </c>
      <c r="W37" s="325" t="s">
        <v>841</v>
      </c>
      <c r="X37" s="280">
        <v>1</v>
      </c>
      <c r="Y37" s="280">
        <v>1</v>
      </c>
      <c r="Z37" s="280">
        <v>1</v>
      </c>
      <c r="AA37" s="488"/>
      <c r="AB37" s="488"/>
      <c r="AC37" s="488"/>
      <c r="AD37" s="521"/>
    </row>
    <row r="38" spans="1:30" s="276" customFormat="1" ht="64.5" customHeight="1">
      <c r="A38" s="502"/>
      <c r="B38" s="502"/>
      <c r="C38" s="502"/>
      <c r="D38" s="504"/>
      <c r="E38" s="280"/>
      <c r="F38" s="499" t="s">
        <v>812</v>
      </c>
      <c r="G38" s="500"/>
      <c r="H38" s="500"/>
      <c r="I38" s="500"/>
      <c r="J38" s="500"/>
      <c r="K38" s="500"/>
      <c r="L38" s="500"/>
      <c r="M38" s="500"/>
      <c r="N38" s="500"/>
      <c r="O38" s="500"/>
      <c r="P38" s="500"/>
      <c r="Q38" s="500"/>
      <c r="R38" s="500"/>
      <c r="S38" s="500"/>
      <c r="T38" s="501"/>
      <c r="U38" s="291">
        <f>SUM(U36:U37)</f>
        <v>0</v>
      </c>
      <c r="V38" s="291">
        <f>SUM(V36:V37)</f>
        <v>0</v>
      </c>
      <c r="W38" s="291"/>
      <c r="X38" s="280"/>
      <c r="Y38" s="280"/>
      <c r="Z38" s="280"/>
      <c r="AA38" s="293"/>
      <c r="AB38" s="293"/>
      <c r="AC38" s="293"/>
      <c r="AD38" s="294"/>
    </row>
    <row r="39" spans="1:30" s="276" customFormat="1" ht="139.19999999999999">
      <c r="A39" s="502"/>
      <c r="B39" s="502"/>
      <c r="C39" s="502"/>
      <c r="D39" s="505"/>
      <c r="E39" s="280" t="s">
        <v>284</v>
      </c>
      <c r="F39" s="279" t="s">
        <v>253</v>
      </c>
      <c r="G39" s="309">
        <v>36928</v>
      </c>
      <c r="H39" s="279" t="s">
        <v>258</v>
      </c>
      <c r="I39" s="278" t="s">
        <v>255</v>
      </c>
      <c r="J39" s="295" t="s">
        <v>755</v>
      </c>
      <c r="K39" s="279" t="s">
        <v>252</v>
      </c>
      <c r="L39" s="284">
        <v>1</v>
      </c>
      <c r="M39" s="278"/>
      <c r="N39" s="278" t="s">
        <v>281</v>
      </c>
      <c r="O39" s="280" t="s">
        <v>532</v>
      </c>
      <c r="P39" s="280">
        <v>4</v>
      </c>
      <c r="Q39" s="280">
        <v>1</v>
      </c>
      <c r="R39" s="285">
        <v>0</v>
      </c>
      <c r="S39" s="279">
        <f>SUM(R39:R39)</f>
        <v>0</v>
      </c>
      <c r="T39" s="280">
        <f t="shared" si="0"/>
        <v>0</v>
      </c>
      <c r="U39" s="286">
        <f>+(S39/Q39)*L39</f>
        <v>0</v>
      </c>
      <c r="V39" s="287">
        <f>(T39/P39)*L39</f>
        <v>0</v>
      </c>
      <c r="W39" s="325" t="s">
        <v>842</v>
      </c>
      <c r="X39" s="280">
        <v>1</v>
      </c>
      <c r="Y39" s="280">
        <v>1</v>
      </c>
      <c r="Z39" s="280">
        <v>1</v>
      </c>
      <c r="AA39" s="293">
        <v>0</v>
      </c>
      <c r="AB39" s="293">
        <v>150000000</v>
      </c>
      <c r="AC39" s="293">
        <v>0</v>
      </c>
      <c r="AD39" s="294">
        <f>+AC39/AB39</f>
        <v>0</v>
      </c>
    </row>
    <row r="40" spans="1:30" s="276" customFormat="1" ht="60.75" customHeight="1">
      <c r="A40" s="310"/>
      <c r="C40" s="310"/>
      <c r="D40" s="310"/>
      <c r="F40" s="499" t="s">
        <v>813</v>
      </c>
      <c r="G40" s="500"/>
      <c r="H40" s="500"/>
      <c r="I40" s="500"/>
      <c r="J40" s="500"/>
      <c r="K40" s="500"/>
      <c r="L40" s="500"/>
      <c r="M40" s="500"/>
      <c r="N40" s="500"/>
      <c r="O40" s="500"/>
      <c r="P40" s="500"/>
      <c r="Q40" s="500"/>
      <c r="R40" s="500"/>
      <c r="S40" s="500"/>
      <c r="T40" s="501"/>
      <c r="U40" s="311">
        <f>SUM(U39)</f>
        <v>0</v>
      </c>
      <c r="V40" s="311">
        <f>SUM(V39)</f>
        <v>0</v>
      </c>
      <c r="W40" s="312"/>
      <c r="AA40" s="313"/>
      <c r="AB40" s="313"/>
      <c r="AC40" s="313"/>
      <c r="AD40" s="313"/>
    </row>
    <row r="41" spans="1:30" s="276" customFormat="1" ht="17.399999999999999">
      <c r="A41" s="310"/>
      <c r="C41" s="310"/>
      <c r="D41" s="310"/>
      <c r="K41" s="314"/>
      <c r="L41" s="314"/>
      <c r="M41" s="314"/>
      <c r="N41" s="314"/>
      <c r="O41" s="314"/>
      <c r="P41" s="314"/>
      <c r="Q41" s="314"/>
      <c r="R41" s="314"/>
      <c r="S41" s="314"/>
      <c r="T41" s="314"/>
      <c r="U41" s="314"/>
      <c r="V41" s="314"/>
      <c r="W41" s="314"/>
      <c r="AA41" s="313"/>
      <c r="AB41" s="313"/>
      <c r="AC41" s="313"/>
      <c r="AD41" s="313"/>
    </row>
    <row r="42" spans="1:30" s="276" customFormat="1" ht="47.25" customHeight="1">
      <c r="A42" s="310"/>
      <c r="C42" s="310"/>
      <c r="D42" s="310"/>
      <c r="F42" s="315" t="s">
        <v>814</v>
      </c>
      <c r="G42" s="315"/>
      <c r="H42" s="315"/>
      <c r="I42" s="315"/>
      <c r="J42" s="315"/>
      <c r="K42" s="315"/>
      <c r="L42" s="315"/>
      <c r="M42" s="315"/>
      <c r="N42" s="315"/>
      <c r="O42" s="315"/>
      <c r="P42" s="315"/>
      <c r="Q42" s="498" t="s">
        <v>855</v>
      </c>
      <c r="R42" s="498"/>
      <c r="S42" s="498"/>
      <c r="T42" s="498"/>
      <c r="U42" s="316">
        <f>+(U13+U16+U19+U25+U27+U30+U35+U38+U40)/9</f>
        <v>0.71024331829225973</v>
      </c>
      <c r="V42" s="416">
        <f>(V13+V16+V19+V25+V27+V30+V35+V38+V40)/9</f>
        <v>0.2108852509233089</v>
      </c>
      <c r="W42" s="317"/>
      <c r="AA42" s="318">
        <f>+SUM(AA9:AA39)</f>
        <v>34838919234</v>
      </c>
      <c r="AB42" s="318">
        <f>+SUM(AB9:AB39)</f>
        <v>61305154750.519997</v>
      </c>
      <c r="AC42" s="318">
        <f>+SUM(AC9:AC39)</f>
        <v>50712010553.869995</v>
      </c>
      <c r="AD42" s="319">
        <f>+AC42/AB42</f>
        <v>0.82720630524857863</v>
      </c>
    </row>
    <row r="43" spans="1:30">
      <c r="A43" s="268"/>
      <c r="C43" s="268"/>
      <c r="D43" s="268"/>
    </row>
    <row r="44" spans="1:30">
      <c r="A44" s="268"/>
      <c r="C44" s="268"/>
      <c r="D44" s="268"/>
    </row>
    <row r="45" spans="1:30">
      <c r="A45" s="268"/>
      <c r="C45" s="268"/>
      <c r="D45" s="268"/>
    </row>
    <row r="46" spans="1:30">
      <c r="A46" s="268"/>
      <c r="C46" s="268"/>
      <c r="D46" s="268"/>
    </row>
    <row r="47" spans="1:30">
      <c r="A47" s="268"/>
      <c r="C47" s="268"/>
      <c r="D47" s="268"/>
      <c r="W47" s="271"/>
    </row>
    <row r="48" spans="1:30">
      <c r="A48" s="268"/>
      <c r="C48" s="268"/>
      <c r="D48" s="268"/>
    </row>
    <row r="49" spans="1:4">
      <c r="A49" s="268"/>
      <c r="C49" s="268"/>
      <c r="D49" s="268"/>
    </row>
    <row r="50" spans="1:4">
      <c r="A50" s="268"/>
      <c r="C50" s="268"/>
      <c r="D50" s="268"/>
    </row>
    <row r="51" spans="1:4">
      <c r="A51" s="268"/>
      <c r="C51" s="268"/>
      <c r="D51" s="268"/>
    </row>
    <row r="52" spans="1:4">
      <c r="A52" s="268"/>
      <c r="C52" s="268"/>
      <c r="D52" s="268"/>
    </row>
    <row r="53" spans="1:4">
      <c r="A53" s="268"/>
      <c r="C53" s="268"/>
      <c r="D53" s="268"/>
    </row>
    <row r="54" spans="1:4">
      <c r="A54" s="268"/>
      <c r="C54" s="268"/>
      <c r="D54" s="268"/>
    </row>
    <row r="55" spans="1:4">
      <c r="A55" s="268"/>
      <c r="C55" s="268"/>
      <c r="D55" s="268"/>
    </row>
    <row r="56" spans="1:4">
      <c r="A56" s="268"/>
      <c r="C56" s="268"/>
      <c r="D56" s="268"/>
    </row>
    <row r="57" spans="1:4">
      <c r="A57" s="268"/>
      <c r="C57" s="268"/>
      <c r="D57" s="268"/>
    </row>
    <row r="58" spans="1:4">
      <c r="A58" s="268"/>
      <c r="C58" s="268"/>
      <c r="D58" s="268"/>
    </row>
    <row r="59" spans="1:4">
      <c r="A59" s="268"/>
      <c r="C59" s="268"/>
      <c r="D59" s="268"/>
    </row>
    <row r="60" spans="1:4">
      <c r="A60" s="268"/>
      <c r="C60" s="268"/>
      <c r="D60" s="268"/>
    </row>
    <row r="61" spans="1:4">
      <c r="A61" s="268"/>
      <c r="C61" s="268"/>
      <c r="D61" s="268"/>
    </row>
    <row r="62" spans="1:4">
      <c r="A62" s="268"/>
      <c r="C62" s="268"/>
      <c r="D62" s="268"/>
    </row>
    <row r="63" spans="1:4">
      <c r="A63" s="268"/>
      <c r="C63" s="268"/>
      <c r="D63" s="268"/>
    </row>
    <row r="64" spans="1:4">
      <c r="A64" s="268"/>
      <c r="C64" s="268"/>
      <c r="D64" s="268"/>
    </row>
    <row r="65" spans="1:4">
      <c r="A65" s="268"/>
      <c r="C65" s="268"/>
      <c r="D65" s="268"/>
    </row>
    <row r="66" spans="1:4">
      <c r="A66" s="268"/>
      <c r="C66" s="268"/>
      <c r="D66" s="268"/>
    </row>
    <row r="67" spans="1:4">
      <c r="A67" s="268"/>
      <c r="C67" s="268"/>
      <c r="D67" s="268"/>
    </row>
    <row r="68" spans="1:4">
      <c r="A68" s="268"/>
      <c r="C68" s="268"/>
      <c r="D68" s="268"/>
    </row>
    <row r="69" spans="1:4">
      <c r="A69" s="268"/>
      <c r="C69" s="268"/>
      <c r="D69" s="268"/>
    </row>
    <row r="70" spans="1:4">
      <c r="A70" s="268"/>
      <c r="C70" s="268"/>
      <c r="D70" s="268"/>
    </row>
    <row r="71" spans="1:4">
      <c r="A71" s="268"/>
      <c r="C71" s="268"/>
      <c r="D71" s="268"/>
    </row>
    <row r="72" spans="1:4">
      <c r="A72" s="268"/>
      <c r="C72" s="268"/>
      <c r="D72" s="268"/>
    </row>
    <row r="73" spans="1:4">
      <c r="A73" s="268"/>
      <c r="C73" s="268"/>
      <c r="D73" s="268"/>
    </row>
    <row r="74" spans="1:4">
      <c r="A74" s="268"/>
      <c r="C74" s="268"/>
      <c r="D74" s="268"/>
    </row>
    <row r="75" spans="1:4">
      <c r="A75" s="268"/>
      <c r="C75" s="268"/>
      <c r="D75" s="268"/>
    </row>
    <row r="76" spans="1:4">
      <c r="A76" s="268"/>
      <c r="C76" s="268"/>
      <c r="D76" s="268"/>
    </row>
    <row r="77" spans="1:4">
      <c r="A77" s="268"/>
      <c r="C77" s="268"/>
      <c r="D77" s="268"/>
    </row>
    <row r="78" spans="1:4">
      <c r="A78" s="268"/>
      <c r="C78" s="268"/>
      <c r="D78" s="268"/>
    </row>
    <row r="79" spans="1:4">
      <c r="A79" s="268"/>
      <c r="C79" s="268"/>
      <c r="D79" s="268"/>
    </row>
    <row r="80" spans="1:4">
      <c r="A80" s="268"/>
      <c r="C80" s="268"/>
      <c r="D80" s="268"/>
    </row>
    <row r="81" spans="1:4">
      <c r="A81" s="268"/>
      <c r="C81" s="268"/>
      <c r="D81" s="268"/>
    </row>
    <row r="82" spans="1:4">
      <c r="A82" s="268"/>
      <c r="C82" s="268"/>
      <c r="D82" s="268"/>
    </row>
    <row r="83" spans="1:4">
      <c r="A83" s="268"/>
      <c r="C83" s="268"/>
      <c r="D83" s="268"/>
    </row>
    <row r="84" spans="1:4">
      <c r="A84" s="268"/>
      <c r="C84" s="268"/>
      <c r="D84" s="268"/>
    </row>
    <row r="85" spans="1:4">
      <c r="A85" s="268"/>
      <c r="C85" s="268"/>
      <c r="D85" s="268"/>
    </row>
    <row r="86" spans="1:4">
      <c r="A86" s="268"/>
      <c r="C86" s="268"/>
      <c r="D86" s="268"/>
    </row>
    <row r="87" spans="1:4">
      <c r="A87" s="268"/>
      <c r="C87" s="268"/>
      <c r="D87" s="268"/>
    </row>
    <row r="88" spans="1:4">
      <c r="A88" s="268"/>
      <c r="C88" s="268"/>
      <c r="D88" s="268"/>
    </row>
    <row r="89" spans="1:4">
      <c r="A89" s="268"/>
      <c r="C89" s="268"/>
      <c r="D89" s="268"/>
    </row>
    <row r="90" spans="1:4">
      <c r="A90" s="268"/>
      <c r="C90" s="268"/>
      <c r="D90" s="268"/>
    </row>
    <row r="91" spans="1:4">
      <c r="A91" s="268"/>
      <c r="C91" s="268"/>
      <c r="D91" s="268"/>
    </row>
    <row r="92" spans="1:4">
      <c r="A92" s="268"/>
      <c r="C92" s="268"/>
      <c r="D92" s="268"/>
    </row>
    <row r="93" spans="1:4">
      <c r="A93" s="268"/>
      <c r="C93" s="268"/>
      <c r="D93" s="268"/>
    </row>
    <row r="94" spans="1:4">
      <c r="A94" s="268"/>
      <c r="C94" s="268"/>
      <c r="D94" s="268"/>
    </row>
    <row r="95" spans="1:4">
      <c r="A95" s="268"/>
      <c r="C95" s="268"/>
      <c r="D95" s="268"/>
    </row>
    <row r="96" spans="1:4">
      <c r="A96" s="268"/>
      <c r="C96" s="268"/>
      <c r="D96" s="268"/>
    </row>
    <row r="97" spans="1:4">
      <c r="A97" s="268"/>
      <c r="C97" s="268"/>
      <c r="D97" s="268"/>
    </row>
    <row r="98" spans="1:4">
      <c r="A98" s="268"/>
      <c r="C98" s="268"/>
      <c r="D98" s="268"/>
    </row>
    <row r="99" spans="1:4">
      <c r="A99" s="268"/>
      <c r="C99" s="268"/>
      <c r="D99" s="268"/>
    </row>
    <row r="100" spans="1:4">
      <c r="A100" s="268"/>
      <c r="C100" s="268"/>
      <c r="D100" s="268"/>
    </row>
    <row r="101" spans="1:4">
      <c r="A101" s="268"/>
      <c r="C101" s="268"/>
      <c r="D101" s="268"/>
    </row>
    <row r="102" spans="1:4">
      <c r="A102" s="268"/>
      <c r="C102" s="268"/>
      <c r="D102" s="268"/>
    </row>
    <row r="103" spans="1:4">
      <c r="A103" s="268"/>
      <c r="C103" s="268"/>
      <c r="D103" s="268"/>
    </row>
  </sheetData>
  <mergeCells count="78">
    <mergeCell ref="AD20:AD24"/>
    <mergeCell ref="AD28:AD29"/>
    <mergeCell ref="AD31:AD34"/>
    <mergeCell ref="AD36:AD37"/>
    <mergeCell ref="AC9:AC12"/>
    <mergeCell ref="AC14:AC15"/>
    <mergeCell ref="AC17:AC18"/>
    <mergeCell ref="AC20:AC24"/>
    <mergeCell ref="AC28:AC29"/>
    <mergeCell ref="AA28:AA29"/>
    <mergeCell ref="AA31:AA34"/>
    <mergeCell ref="AA36:AA37"/>
    <mergeCell ref="AC31:AC34"/>
    <mergeCell ref="AC36:AC37"/>
    <mergeCell ref="AB28:AB29"/>
    <mergeCell ref="AB31:AB34"/>
    <mergeCell ref="AB36:AB37"/>
    <mergeCell ref="AC7:AC8"/>
    <mergeCell ref="AD7:AD8"/>
    <mergeCell ref="AA9:AA12"/>
    <mergeCell ref="AA14:AA15"/>
    <mergeCell ref="AA17:AA18"/>
    <mergeCell ref="AD9:AD12"/>
    <mergeCell ref="AD14:AD15"/>
    <mergeCell ref="AD17:AD18"/>
    <mergeCell ref="AB7:AB8"/>
    <mergeCell ref="AB9:AB12"/>
    <mergeCell ref="AB14:AB15"/>
    <mergeCell ref="AB17:AB18"/>
    <mergeCell ref="A1:B4"/>
    <mergeCell ref="C1:Y1"/>
    <mergeCell ref="C2:Y2"/>
    <mergeCell ref="C3:Y3"/>
    <mergeCell ref="C4:Y4"/>
    <mergeCell ref="A5:B5"/>
    <mergeCell ref="M7:N7"/>
    <mergeCell ref="A7:A8"/>
    <mergeCell ref="B7:B8"/>
    <mergeCell ref="C7:C8"/>
    <mergeCell ref="D7:D8"/>
    <mergeCell ref="E7:E8"/>
    <mergeCell ref="F7:F8"/>
    <mergeCell ref="H7:H8"/>
    <mergeCell ref="I7:I8"/>
    <mergeCell ref="J7:J8"/>
    <mergeCell ref="K7:K8"/>
    <mergeCell ref="G7:G8"/>
    <mergeCell ref="A6:Z6"/>
    <mergeCell ref="X7:X8"/>
    <mergeCell ref="Y7:Y8"/>
    <mergeCell ref="L7:L8"/>
    <mergeCell ref="O7:O8"/>
    <mergeCell ref="P7:P8"/>
    <mergeCell ref="A9:A39"/>
    <mergeCell ref="D9:D39"/>
    <mergeCell ref="C9:C39"/>
    <mergeCell ref="B9:B39"/>
    <mergeCell ref="F38:T38"/>
    <mergeCell ref="F13:T13"/>
    <mergeCell ref="F16:T16"/>
    <mergeCell ref="Q42:T42"/>
    <mergeCell ref="F40:T40"/>
    <mergeCell ref="F19:T19"/>
    <mergeCell ref="F25:T25"/>
    <mergeCell ref="F27:T27"/>
    <mergeCell ref="F30:T30"/>
    <mergeCell ref="F35:T35"/>
    <mergeCell ref="AB20:AB24"/>
    <mergeCell ref="T7:T8"/>
    <mergeCell ref="U7:U8"/>
    <mergeCell ref="V7:V8"/>
    <mergeCell ref="Q7:Q8"/>
    <mergeCell ref="W7:W8"/>
    <mergeCell ref="AA7:AA8"/>
    <mergeCell ref="AA20:AA24"/>
    <mergeCell ref="Z7:Z8"/>
    <mergeCell ref="R7:R8"/>
    <mergeCell ref="S7:S8"/>
  </mergeCells>
  <phoneticPr fontId="14" type="noConversion"/>
  <dataValidations count="1">
    <dataValidation type="list" allowBlank="1" showInputMessage="1" showErrorMessage="1" sqref="N17:N18 N9:N12 N41 N43:N299" xr:uid="{C9DF9D0E-3949-40AC-B72B-CE33CF246254}">
      <formula1>$AB$10:$AB$11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L5" zoomScale="60" zoomScaleNormal="60" workbookViewId="0">
      <selection activeCell="M37" sqref="M37"/>
    </sheetView>
  </sheetViews>
  <sheetFormatPr baseColWidth="10" defaultColWidth="11" defaultRowHeight="10.8"/>
  <cols>
    <col min="1" max="1" width="20.88671875" style="130" customWidth="1"/>
    <col min="2" max="2" width="30.6640625" style="130" customWidth="1"/>
    <col min="3" max="3" width="33.6640625" style="130" customWidth="1"/>
    <col min="4" max="4" width="32" style="130" customWidth="1"/>
    <col min="5" max="6" width="28.6640625" style="130" customWidth="1"/>
    <col min="7" max="7" width="41.44140625" style="130" customWidth="1"/>
    <col min="8" max="8" width="45.5546875" style="130" customWidth="1"/>
    <col min="9" max="9" width="48.5546875" style="130" customWidth="1"/>
    <col min="10" max="10" width="48.6640625" style="130" customWidth="1"/>
    <col min="11" max="11" width="38.88671875" style="130" customWidth="1"/>
    <col min="12" max="12" width="45.88671875" style="130" customWidth="1"/>
    <col min="13" max="13" width="57.88671875" style="130" customWidth="1"/>
    <col min="14" max="14" width="65.6640625" style="130" customWidth="1"/>
    <col min="15" max="16" width="11" style="130"/>
    <col min="17" max="17" width="0" style="130" hidden="1" customWidth="1"/>
    <col min="18" max="16384" width="11" style="130"/>
  </cols>
  <sheetData>
    <row r="1" spans="1:17" s="1" customFormat="1" ht="14.4">
      <c r="A1" s="532"/>
      <c r="B1" s="533"/>
      <c r="C1" s="538" t="s">
        <v>1</v>
      </c>
      <c r="D1" s="539"/>
      <c r="E1" s="539"/>
      <c r="F1" s="539"/>
      <c r="G1" s="539"/>
      <c r="H1" s="539"/>
      <c r="I1" s="539"/>
      <c r="J1" s="539"/>
      <c r="K1" s="539"/>
      <c r="L1" s="539"/>
      <c r="M1" s="540"/>
      <c r="N1" s="131" t="s">
        <v>212</v>
      </c>
    </row>
    <row r="2" spans="1:17" s="1" customFormat="1" ht="14.4">
      <c r="A2" s="534"/>
      <c r="B2" s="535"/>
      <c r="C2" s="538" t="s">
        <v>2</v>
      </c>
      <c r="D2" s="539"/>
      <c r="E2" s="539"/>
      <c r="F2" s="539"/>
      <c r="G2" s="539"/>
      <c r="H2" s="539"/>
      <c r="I2" s="539"/>
      <c r="J2" s="539"/>
      <c r="K2" s="539"/>
      <c r="L2" s="539"/>
      <c r="M2" s="540"/>
      <c r="N2" s="131" t="s">
        <v>3</v>
      </c>
    </row>
    <row r="3" spans="1:17" s="1" customFormat="1" ht="14.4">
      <c r="A3" s="534"/>
      <c r="B3" s="535"/>
      <c r="C3" s="538" t="s">
        <v>4</v>
      </c>
      <c r="D3" s="539"/>
      <c r="E3" s="539"/>
      <c r="F3" s="539"/>
      <c r="G3" s="539"/>
      <c r="H3" s="539"/>
      <c r="I3" s="539"/>
      <c r="J3" s="539"/>
      <c r="K3" s="539"/>
      <c r="L3" s="539"/>
      <c r="M3" s="540"/>
      <c r="N3" s="131" t="s">
        <v>211</v>
      </c>
    </row>
    <row r="4" spans="1:17" s="1" customFormat="1" ht="14.4">
      <c r="A4" s="536"/>
      <c r="B4" s="537"/>
      <c r="C4" s="538" t="s">
        <v>158</v>
      </c>
      <c r="D4" s="539"/>
      <c r="E4" s="539"/>
      <c r="F4" s="539"/>
      <c r="G4" s="539"/>
      <c r="H4" s="539"/>
      <c r="I4" s="539"/>
      <c r="J4" s="539"/>
      <c r="K4" s="539"/>
      <c r="L4" s="539"/>
      <c r="M4" s="540"/>
      <c r="N4" s="131" t="s">
        <v>213</v>
      </c>
    </row>
    <row r="5" spans="1:17" s="1" customFormat="1" ht="14.4">
      <c r="A5" s="530" t="s">
        <v>5</v>
      </c>
      <c r="B5" s="531"/>
      <c r="C5" s="530"/>
      <c r="D5" s="541"/>
      <c r="E5" s="541"/>
      <c r="F5" s="541"/>
      <c r="G5" s="541"/>
      <c r="H5" s="541"/>
      <c r="I5" s="541"/>
      <c r="J5" s="541"/>
      <c r="K5" s="541"/>
      <c r="L5" s="541"/>
      <c r="M5" s="541"/>
      <c r="N5" s="541"/>
    </row>
    <row r="6" spans="1:17" s="1" customFormat="1" ht="14.4">
      <c r="A6" s="526" t="s">
        <v>154</v>
      </c>
      <c r="B6" s="526"/>
      <c r="C6" s="526"/>
      <c r="D6" s="526"/>
      <c r="E6" s="526"/>
      <c r="F6" s="526"/>
      <c r="G6" s="526"/>
      <c r="H6" s="526"/>
      <c r="I6" s="526"/>
      <c r="J6" s="526"/>
      <c r="K6" s="526"/>
      <c r="L6" s="527"/>
      <c r="M6" s="522" t="s">
        <v>95</v>
      </c>
      <c r="N6" s="523"/>
    </row>
    <row r="7" spans="1:17" s="1" customFormat="1" ht="14.4">
      <c r="A7" s="528"/>
      <c r="B7" s="528"/>
      <c r="C7" s="528"/>
      <c r="D7" s="528"/>
      <c r="E7" s="528"/>
      <c r="F7" s="528"/>
      <c r="G7" s="528"/>
      <c r="H7" s="528"/>
      <c r="I7" s="528"/>
      <c r="J7" s="528"/>
      <c r="K7" s="528"/>
      <c r="L7" s="529"/>
      <c r="M7" s="524"/>
      <c r="N7" s="525"/>
    </row>
    <row r="8" spans="1:17" s="19" customFormat="1" ht="27.6">
      <c r="A8" s="132" t="s">
        <v>99</v>
      </c>
      <c r="B8" s="132" t="s">
        <v>188</v>
      </c>
      <c r="C8" s="132" t="s">
        <v>171</v>
      </c>
      <c r="D8" s="132" t="s">
        <v>85</v>
      </c>
      <c r="E8" s="132" t="s">
        <v>86</v>
      </c>
      <c r="F8" s="132" t="s">
        <v>87</v>
      </c>
      <c r="G8" s="132" t="s">
        <v>166</v>
      </c>
      <c r="H8" s="132" t="s">
        <v>168</v>
      </c>
      <c r="I8" s="132" t="s">
        <v>167</v>
      </c>
      <c r="J8" s="132" t="s">
        <v>157</v>
      </c>
      <c r="K8" s="132" t="s">
        <v>96</v>
      </c>
      <c r="L8" s="132" t="s">
        <v>88</v>
      </c>
      <c r="M8" s="132" t="s">
        <v>26</v>
      </c>
      <c r="N8" s="132" t="s">
        <v>27</v>
      </c>
    </row>
    <row r="9" spans="1:17" s="245" customFormat="1" ht="180">
      <c r="A9" s="34" t="s">
        <v>282</v>
      </c>
      <c r="B9" s="239" t="s">
        <v>364</v>
      </c>
      <c r="C9" s="239" t="s">
        <v>366</v>
      </c>
      <c r="D9" s="240" t="s">
        <v>565</v>
      </c>
      <c r="E9" s="241" t="s">
        <v>566</v>
      </c>
      <c r="F9" s="240" t="s">
        <v>567</v>
      </c>
      <c r="G9" s="242" t="s">
        <v>581</v>
      </c>
      <c r="H9" s="243" t="s">
        <v>582</v>
      </c>
      <c r="I9" s="244" t="s">
        <v>570</v>
      </c>
      <c r="J9" s="244" t="s">
        <v>571</v>
      </c>
      <c r="K9" s="240" t="s">
        <v>367</v>
      </c>
      <c r="L9" s="240" t="s">
        <v>658</v>
      </c>
      <c r="M9" s="240" t="s">
        <v>572</v>
      </c>
      <c r="N9" s="240" t="s">
        <v>573</v>
      </c>
    </row>
    <row r="10" spans="1:17" s="245" customFormat="1" ht="180">
      <c r="A10" s="34" t="s">
        <v>282</v>
      </c>
      <c r="B10" s="239" t="s">
        <v>364</v>
      </c>
      <c r="C10" s="239" t="s">
        <v>366</v>
      </c>
      <c r="D10" s="240" t="s">
        <v>565</v>
      </c>
      <c r="E10" s="241" t="s">
        <v>566</v>
      </c>
      <c r="F10" s="240" t="s">
        <v>567</v>
      </c>
      <c r="G10" s="242" t="s">
        <v>581</v>
      </c>
      <c r="H10" s="243" t="s">
        <v>582</v>
      </c>
      <c r="I10" s="244" t="s">
        <v>570</v>
      </c>
      <c r="J10" s="244" t="s">
        <v>571</v>
      </c>
      <c r="K10" s="240" t="s">
        <v>367</v>
      </c>
      <c r="L10" s="240" t="s">
        <v>658</v>
      </c>
      <c r="M10" s="240" t="s">
        <v>574</v>
      </c>
      <c r="N10" s="240" t="s">
        <v>575</v>
      </c>
    </row>
    <row r="11" spans="1:17" s="245" customFormat="1" ht="180">
      <c r="A11" s="34" t="s">
        <v>282</v>
      </c>
      <c r="B11" s="239" t="s">
        <v>364</v>
      </c>
      <c r="C11" s="239" t="s">
        <v>366</v>
      </c>
      <c r="D11" s="240" t="s">
        <v>565</v>
      </c>
      <c r="E11" s="241" t="s">
        <v>566</v>
      </c>
      <c r="F11" s="240" t="s">
        <v>567</v>
      </c>
      <c r="G11" s="242" t="s">
        <v>581</v>
      </c>
      <c r="H11" s="243" t="s">
        <v>582</v>
      </c>
      <c r="I11" s="244" t="s">
        <v>570</v>
      </c>
      <c r="J11" s="241" t="s">
        <v>571</v>
      </c>
      <c r="K11" s="240" t="s">
        <v>367</v>
      </c>
      <c r="L11" s="240" t="s">
        <v>658</v>
      </c>
      <c r="M11" s="240" t="s">
        <v>578</v>
      </c>
      <c r="N11" s="240" t="s">
        <v>579</v>
      </c>
      <c r="Q11" s="245" t="s">
        <v>89</v>
      </c>
    </row>
    <row r="12" spans="1:17" s="245" customFormat="1" ht="180">
      <c r="A12" s="34" t="s">
        <v>282</v>
      </c>
      <c r="B12" s="239" t="s">
        <v>364</v>
      </c>
      <c r="C12" s="239" t="s">
        <v>366</v>
      </c>
      <c r="D12" s="240" t="s">
        <v>565</v>
      </c>
      <c r="E12" s="241" t="s">
        <v>566</v>
      </c>
      <c r="F12" s="240" t="s">
        <v>567</v>
      </c>
      <c r="G12" s="242" t="s">
        <v>581</v>
      </c>
      <c r="H12" s="243" t="s">
        <v>582</v>
      </c>
      <c r="I12" s="244" t="s">
        <v>570</v>
      </c>
      <c r="J12" s="241" t="s">
        <v>571</v>
      </c>
      <c r="K12" s="240" t="s">
        <v>367</v>
      </c>
      <c r="L12" s="240" t="s">
        <v>658</v>
      </c>
      <c r="M12" s="240" t="s">
        <v>659</v>
      </c>
      <c r="N12" s="240" t="s">
        <v>580</v>
      </c>
    </row>
    <row r="13" spans="1:17" s="245" customFormat="1" ht="180">
      <c r="A13" s="34" t="s">
        <v>282</v>
      </c>
      <c r="B13" s="239" t="s">
        <v>364</v>
      </c>
      <c r="C13" s="239" t="s">
        <v>366</v>
      </c>
      <c r="D13" s="240" t="s">
        <v>565</v>
      </c>
      <c r="E13" s="241" t="s">
        <v>566</v>
      </c>
      <c r="F13" s="240" t="s">
        <v>567</v>
      </c>
      <c r="G13" s="242" t="s">
        <v>576</v>
      </c>
      <c r="H13" s="242" t="s">
        <v>577</v>
      </c>
      <c r="I13" s="244" t="s">
        <v>570</v>
      </c>
      <c r="J13" s="244" t="s">
        <v>571</v>
      </c>
      <c r="K13" s="240" t="s">
        <v>367</v>
      </c>
      <c r="L13" s="240" t="s">
        <v>658</v>
      </c>
      <c r="M13" s="240" t="s">
        <v>583</v>
      </c>
      <c r="N13" s="240" t="s">
        <v>584</v>
      </c>
      <c r="Q13" s="245" t="s">
        <v>90</v>
      </c>
    </row>
    <row r="14" spans="1:17" s="245" customFormat="1" ht="180">
      <c r="A14" s="34" t="s">
        <v>282</v>
      </c>
      <c r="B14" s="239" t="s">
        <v>364</v>
      </c>
      <c r="C14" s="239" t="s">
        <v>366</v>
      </c>
      <c r="D14" s="240" t="s">
        <v>565</v>
      </c>
      <c r="E14" s="241" t="s">
        <v>566</v>
      </c>
      <c r="F14" s="240" t="s">
        <v>567</v>
      </c>
      <c r="G14" s="242" t="s">
        <v>576</v>
      </c>
      <c r="H14" s="242" t="s">
        <v>577</v>
      </c>
      <c r="I14" s="244" t="s">
        <v>570</v>
      </c>
      <c r="J14" s="244" t="s">
        <v>571</v>
      </c>
      <c r="K14" s="240" t="s">
        <v>367</v>
      </c>
      <c r="L14" s="240" t="s">
        <v>658</v>
      </c>
      <c r="M14" s="246" t="s">
        <v>585</v>
      </c>
      <c r="N14" s="240" t="s">
        <v>586</v>
      </c>
    </row>
    <row r="15" spans="1:17" s="245" customFormat="1" ht="180">
      <c r="A15" s="34" t="s">
        <v>283</v>
      </c>
      <c r="B15" s="239" t="s">
        <v>364</v>
      </c>
      <c r="C15" s="239" t="s">
        <v>366</v>
      </c>
      <c r="D15" s="240" t="s">
        <v>565</v>
      </c>
      <c r="E15" s="241" t="s">
        <v>566</v>
      </c>
      <c r="F15" s="240" t="s">
        <v>567</v>
      </c>
      <c r="G15" s="243" t="s">
        <v>568</v>
      </c>
      <c r="H15" s="242" t="s">
        <v>569</v>
      </c>
      <c r="I15" s="244" t="s">
        <v>570</v>
      </c>
      <c r="J15" s="244" t="s">
        <v>571</v>
      </c>
      <c r="K15" s="240" t="s">
        <v>367</v>
      </c>
      <c r="L15" s="240" t="s">
        <v>658</v>
      </c>
      <c r="M15" s="240" t="s">
        <v>587</v>
      </c>
      <c r="N15" s="240" t="s">
        <v>588</v>
      </c>
      <c r="Q15" s="245" t="s">
        <v>91</v>
      </c>
    </row>
    <row r="16" spans="1:17" s="133" customFormat="1" ht="255">
      <c r="A16" s="34" t="s">
        <v>284</v>
      </c>
      <c r="B16" s="153" t="s">
        <v>364</v>
      </c>
      <c r="C16" s="153" t="s">
        <v>366</v>
      </c>
      <c r="D16" s="157" t="s">
        <v>589</v>
      </c>
      <c r="E16" s="157" t="s">
        <v>566</v>
      </c>
      <c r="F16" s="156" t="s">
        <v>590</v>
      </c>
      <c r="G16" s="135" t="s">
        <v>591</v>
      </c>
      <c r="H16" s="247" t="s">
        <v>592</v>
      </c>
      <c r="I16" s="157" t="s">
        <v>593</v>
      </c>
      <c r="J16" s="157" t="s">
        <v>571</v>
      </c>
      <c r="K16" s="156" t="s">
        <v>368</v>
      </c>
      <c r="L16" s="240" t="s">
        <v>658</v>
      </c>
      <c r="M16" s="153" t="s">
        <v>594</v>
      </c>
      <c r="N16" s="153" t="s">
        <v>595</v>
      </c>
      <c r="Q16" s="133" t="s">
        <v>92</v>
      </c>
    </row>
    <row r="17" spans="1:14" s="133" customFormat="1" ht="255">
      <c r="A17" s="34" t="s">
        <v>284</v>
      </c>
      <c r="B17" s="248" t="s">
        <v>364</v>
      </c>
      <c r="C17" s="153" t="s">
        <v>366</v>
      </c>
      <c r="D17" s="157" t="s">
        <v>589</v>
      </c>
      <c r="E17" s="157" t="s">
        <v>566</v>
      </c>
      <c r="F17" s="156" t="s">
        <v>590</v>
      </c>
      <c r="G17" s="135" t="s">
        <v>596</v>
      </c>
      <c r="H17" s="247" t="s">
        <v>597</v>
      </c>
      <c r="I17" s="157" t="s">
        <v>593</v>
      </c>
      <c r="J17" s="157" t="s">
        <v>571</v>
      </c>
      <c r="K17" s="156" t="s">
        <v>368</v>
      </c>
      <c r="L17" s="240" t="s">
        <v>658</v>
      </c>
      <c r="M17" s="153" t="s">
        <v>594</v>
      </c>
      <c r="N17" s="153" t="s">
        <v>595</v>
      </c>
    </row>
    <row r="18" spans="1:14" s="133" customFormat="1" ht="255">
      <c r="A18" s="34" t="s">
        <v>284</v>
      </c>
      <c r="B18" s="153" t="s">
        <v>364</v>
      </c>
      <c r="C18" s="153" t="s">
        <v>366</v>
      </c>
      <c r="D18" s="157" t="s">
        <v>589</v>
      </c>
      <c r="E18" s="157" t="s">
        <v>566</v>
      </c>
      <c r="F18" s="156" t="s">
        <v>590</v>
      </c>
      <c r="G18" s="135" t="s">
        <v>598</v>
      </c>
      <c r="H18" s="247" t="s">
        <v>599</v>
      </c>
      <c r="I18" s="157" t="s">
        <v>593</v>
      </c>
      <c r="J18" s="157" t="s">
        <v>571</v>
      </c>
      <c r="K18" s="156" t="s">
        <v>368</v>
      </c>
      <c r="L18" s="240" t="s">
        <v>658</v>
      </c>
      <c r="M18" s="153" t="s">
        <v>594</v>
      </c>
      <c r="N18" s="156" t="s">
        <v>595</v>
      </c>
    </row>
    <row r="19" spans="1:14" s="133" customFormat="1" ht="135">
      <c r="A19" s="34" t="s">
        <v>285</v>
      </c>
      <c r="B19" s="156" t="s">
        <v>364</v>
      </c>
      <c r="C19" s="248" t="s">
        <v>366</v>
      </c>
      <c r="D19" s="153" t="s">
        <v>600</v>
      </c>
      <c r="E19" s="157" t="s">
        <v>566</v>
      </c>
      <c r="F19" s="249" t="s">
        <v>601</v>
      </c>
      <c r="G19" s="154" t="s">
        <v>602</v>
      </c>
      <c r="H19" s="247" t="s">
        <v>603</v>
      </c>
      <c r="I19" s="157" t="s">
        <v>604</v>
      </c>
      <c r="J19" s="157" t="s">
        <v>605</v>
      </c>
      <c r="K19" s="156" t="s">
        <v>369</v>
      </c>
      <c r="L19" s="240" t="s">
        <v>658</v>
      </c>
      <c r="M19" s="153" t="s">
        <v>606</v>
      </c>
      <c r="N19" s="153" t="s">
        <v>607</v>
      </c>
    </row>
    <row r="20" spans="1:14" s="133" customFormat="1" ht="120">
      <c r="A20" s="34" t="s">
        <v>285</v>
      </c>
      <c r="B20" s="156" t="s">
        <v>364</v>
      </c>
      <c r="C20" s="248" t="s">
        <v>366</v>
      </c>
      <c r="D20" s="153" t="s">
        <v>600</v>
      </c>
      <c r="E20" s="157" t="s">
        <v>566</v>
      </c>
      <c r="F20" s="249" t="s">
        <v>590</v>
      </c>
      <c r="G20" s="154" t="s">
        <v>608</v>
      </c>
      <c r="H20" s="247" t="s">
        <v>609</v>
      </c>
      <c r="I20" s="157" t="s">
        <v>570</v>
      </c>
      <c r="J20" s="157" t="s">
        <v>605</v>
      </c>
      <c r="K20" s="156" t="s">
        <v>369</v>
      </c>
      <c r="L20" s="240" t="s">
        <v>658</v>
      </c>
      <c r="M20" s="153" t="s">
        <v>606</v>
      </c>
      <c r="N20" s="153" t="s">
        <v>607</v>
      </c>
    </row>
    <row r="21" spans="1:14" s="133" customFormat="1" ht="120">
      <c r="A21" s="34" t="s">
        <v>284</v>
      </c>
      <c r="B21" s="158" t="s">
        <v>364</v>
      </c>
      <c r="C21" s="153" t="s">
        <v>366</v>
      </c>
      <c r="D21" s="157" t="s">
        <v>589</v>
      </c>
      <c r="E21" s="157" t="s">
        <v>566</v>
      </c>
      <c r="F21" s="156" t="s">
        <v>590</v>
      </c>
      <c r="G21" s="154" t="s">
        <v>610</v>
      </c>
      <c r="H21" s="247" t="s">
        <v>611</v>
      </c>
      <c r="I21" s="156" t="s">
        <v>593</v>
      </c>
      <c r="J21" s="157" t="s">
        <v>605</v>
      </c>
      <c r="K21" s="156" t="s">
        <v>370</v>
      </c>
      <c r="L21" s="240" t="s">
        <v>658</v>
      </c>
      <c r="M21" s="153" t="s">
        <v>612</v>
      </c>
      <c r="N21" s="153" t="s">
        <v>613</v>
      </c>
    </row>
    <row r="22" spans="1:14" s="133" customFormat="1" ht="120">
      <c r="A22" s="34" t="s">
        <v>284</v>
      </c>
      <c r="B22" s="158" t="s">
        <v>364</v>
      </c>
      <c r="C22" s="153" t="s">
        <v>366</v>
      </c>
      <c r="D22" s="157" t="s">
        <v>589</v>
      </c>
      <c r="E22" s="157" t="s">
        <v>566</v>
      </c>
      <c r="F22" s="156" t="s">
        <v>590</v>
      </c>
      <c r="G22" s="154" t="s">
        <v>614</v>
      </c>
      <c r="H22" s="247" t="s">
        <v>615</v>
      </c>
      <c r="I22" s="156" t="s">
        <v>593</v>
      </c>
      <c r="J22" s="157" t="s">
        <v>605</v>
      </c>
      <c r="K22" s="156" t="s">
        <v>370</v>
      </c>
      <c r="L22" s="240" t="s">
        <v>658</v>
      </c>
      <c r="M22" s="153" t="s">
        <v>612</v>
      </c>
      <c r="N22" s="153" t="s">
        <v>613</v>
      </c>
    </row>
    <row r="23" spans="1:14" s="133" customFormat="1" ht="150">
      <c r="A23" s="34" t="s">
        <v>284</v>
      </c>
      <c r="B23" s="156" t="s">
        <v>364</v>
      </c>
      <c r="C23" s="157" t="s">
        <v>366</v>
      </c>
      <c r="D23" s="156" t="s">
        <v>616</v>
      </c>
      <c r="E23" s="157" t="s">
        <v>566</v>
      </c>
      <c r="F23" s="156" t="s">
        <v>590</v>
      </c>
      <c r="G23" s="156" t="s">
        <v>617</v>
      </c>
      <c r="H23" s="156" t="s">
        <v>618</v>
      </c>
      <c r="I23" s="157" t="s">
        <v>593</v>
      </c>
      <c r="J23" s="157" t="s">
        <v>605</v>
      </c>
      <c r="K23" s="153" t="s">
        <v>371</v>
      </c>
      <c r="L23" s="240" t="s">
        <v>658</v>
      </c>
      <c r="M23" s="156" t="s">
        <v>619</v>
      </c>
      <c r="N23" s="156" t="s">
        <v>620</v>
      </c>
    </row>
    <row r="24" spans="1:14" s="133" customFormat="1" ht="240">
      <c r="A24" s="34" t="s">
        <v>284</v>
      </c>
      <c r="B24" s="156" t="s">
        <v>364</v>
      </c>
      <c r="C24" s="157" t="s">
        <v>366</v>
      </c>
      <c r="D24" s="157" t="s">
        <v>589</v>
      </c>
      <c r="E24" s="156" t="s">
        <v>566</v>
      </c>
      <c r="F24" s="156" t="s">
        <v>590</v>
      </c>
      <c r="G24" s="153" t="s">
        <v>621</v>
      </c>
      <c r="H24" s="153" t="s">
        <v>622</v>
      </c>
      <c r="I24" s="157" t="s">
        <v>593</v>
      </c>
      <c r="J24" s="155" t="s">
        <v>605</v>
      </c>
      <c r="K24" s="153" t="s">
        <v>371</v>
      </c>
      <c r="L24" s="240" t="s">
        <v>658</v>
      </c>
      <c r="M24" s="156" t="s">
        <v>623</v>
      </c>
      <c r="N24" s="156" t="s">
        <v>624</v>
      </c>
    </row>
    <row r="25" spans="1:14" s="133" customFormat="1" ht="110.4">
      <c r="A25" s="34" t="s">
        <v>284</v>
      </c>
      <c r="B25" s="156" t="s">
        <v>364</v>
      </c>
      <c r="C25" s="157" t="s">
        <v>366</v>
      </c>
      <c r="D25" s="157" t="s">
        <v>589</v>
      </c>
      <c r="E25" s="156" t="s">
        <v>566</v>
      </c>
      <c r="F25" s="156" t="s">
        <v>590</v>
      </c>
      <c r="G25" s="153" t="s">
        <v>621</v>
      </c>
      <c r="H25" s="153" t="s">
        <v>622</v>
      </c>
      <c r="I25" s="157" t="s">
        <v>593</v>
      </c>
      <c r="J25" s="155" t="s">
        <v>605</v>
      </c>
      <c r="K25" s="153" t="s">
        <v>371</v>
      </c>
      <c r="L25" s="240" t="s">
        <v>658</v>
      </c>
      <c r="M25" s="153" t="s">
        <v>625</v>
      </c>
      <c r="N25" s="156" t="s">
        <v>626</v>
      </c>
    </row>
    <row r="26" spans="1:14" s="133" customFormat="1" ht="110.4">
      <c r="A26" s="34" t="s">
        <v>284</v>
      </c>
      <c r="B26" s="156" t="s">
        <v>364</v>
      </c>
      <c r="C26" s="156" t="s">
        <v>366</v>
      </c>
      <c r="D26" s="157" t="s">
        <v>589</v>
      </c>
      <c r="E26" s="157" t="s">
        <v>566</v>
      </c>
      <c r="F26" s="156" t="s">
        <v>590</v>
      </c>
      <c r="G26" s="156" t="s">
        <v>627</v>
      </c>
      <c r="H26" s="156" t="s">
        <v>628</v>
      </c>
      <c r="I26" s="157" t="s">
        <v>593</v>
      </c>
      <c r="J26" s="157" t="s">
        <v>605</v>
      </c>
      <c r="K26" s="156" t="s">
        <v>372</v>
      </c>
      <c r="L26" s="240" t="s">
        <v>658</v>
      </c>
      <c r="M26" s="153" t="s">
        <v>629</v>
      </c>
      <c r="N26" s="156" t="s">
        <v>630</v>
      </c>
    </row>
    <row r="27" spans="1:14" s="133" customFormat="1" ht="195">
      <c r="A27" s="34" t="s">
        <v>286</v>
      </c>
      <c r="B27" s="156" t="s">
        <v>364</v>
      </c>
      <c r="C27" s="156" t="s">
        <v>366</v>
      </c>
      <c r="D27" s="156" t="s">
        <v>631</v>
      </c>
      <c r="E27" s="157" t="s">
        <v>566</v>
      </c>
      <c r="F27" s="134" t="s">
        <v>632</v>
      </c>
      <c r="G27" s="156" t="s">
        <v>633</v>
      </c>
      <c r="H27" s="156" t="s">
        <v>634</v>
      </c>
      <c r="I27" s="157" t="s">
        <v>593</v>
      </c>
      <c r="J27" s="157" t="s">
        <v>605</v>
      </c>
      <c r="K27" s="156" t="s">
        <v>373</v>
      </c>
      <c r="L27" s="240" t="s">
        <v>658</v>
      </c>
      <c r="M27" s="153" t="s">
        <v>635</v>
      </c>
      <c r="N27" s="154" t="s">
        <v>636</v>
      </c>
    </row>
    <row r="28" spans="1:14" s="133" customFormat="1" ht="195">
      <c r="A28" s="34" t="s">
        <v>286</v>
      </c>
      <c r="B28" s="156" t="s">
        <v>364</v>
      </c>
      <c r="C28" s="156" t="s">
        <v>366</v>
      </c>
      <c r="D28" s="156" t="s">
        <v>631</v>
      </c>
      <c r="E28" s="157" t="s">
        <v>566</v>
      </c>
      <c r="F28" s="156" t="s">
        <v>637</v>
      </c>
      <c r="G28" s="156" t="s">
        <v>638</v>
      </c>
      <c r="H28" s="156" t="s">
        <v>639</v>
      </c>
      <c r="I28" s="157" t="s">
        <v>593</v>
      </c>
      <c r="J28" s="157" t="s">
        <v>605</v>
      </c>
      <c r="K28" s="156" t="s">
        <v>374</v>
      </c>
      <c r="L28" s="240" t="s">
        <v>658</v>
      </c>
      <c r="M28" s="156" t="s">
        <v>640</v>
      </c>
      <c r="N28" s="154" t="s">
        <v>641</v>
      </c>
    </row>
    <row r="29" spans="1:14" s="133" customFormat="1" ht="110.4">
      <c r="A29" s="34" t="s">
        <v>284</v>
      </c>
      <c r="B29" s="153" t="s">
        <v>365</v>
      </c>
      <c r="C29" s="155" t="s">
        <v>366</v>
      </c>
      <c r="D29" s="157" t="s">
        <v>589</v>
      </c>
      <c r="E29" s="153" t="s">
        <v>566</v>
      </c>
      <c r="F29" s="153" t="s">
        <v>590</v>
      </c>
      <c r="G29" s="156" t="s">
        <v>642</v>
      </c>
      <c r="H29" s="153" t="s">
        <v>643</v>
      </c>
      <c r="I29" s="155" t="s">
        <v>593</v>
      </c>
      <c r="J29" s="155" t="s">
        <v>605</v>
      </c>
      <c r="K29" s="156" t="s">
        <v>375</v>
      </c>
      <c r="L29" s="240" t="s">
        <v>658</v>
      </c>
      <c r="M29" s="153" t="s">
        <v>644</v>
      </c>
      <c r="N29" s="156" t="s">
        <v>645</v>
      </c>
    </row>
    <row r="30" spans="1:14" s="133" customFormat="1" ht="110.4">
      <c r="A30" s="34" t="s">
        <v>284</v>
      </c>
      <c r="B30" s="153" t="s">
        <v>365</v>
      </c>
      <c r="C30" s="155" t="s">
        <v>366</v>
      </c>
      <c r="D30" s="157" t="s">
        <v>589</v>
      </c>
      <c r="E30" s="153" t="s">
        <v>566</v>
      </c>
      <c r="F30" s="153" t="s">
        <v>590</v>
      </c>
      <c r="G30" s="156" t="s">
        <v>642</v>
      </c>
      <c r="H30" s="153" t="s">
        <v>643</v>
      </c>
      <c r="I30" s="155" t="s">
        <v>593</v>
      </c>
      <c r="J30" s="155" t="s">
        <v>605</v>
      </c>
      <c r="K30" s="156" t="s">
        <v>375</v>
      </c>
      <c r="L30" s="240" t="s">
        <v>658</v>
      </c>
      <c r="M30" s="153" t="s">
        <v>646</v>
      </c>
      <c r="N30" s="156" t="s">
        <v>647</v>
      </c>
    </row>
    <row r="31" spans="1:14" s="133" customFormat="1" ht="105" customHeight="1">
      <c r="A31" s="34" t="s">
        <v>286</v>
      </c>
      <c r="B31" s="153" t="s">
        <v>365</v>
      </c>
      <c r="C31" s="155" t="s">
        <v>366</v>
      </c>
      <c r="D31" s="153" t="s">
        <v>631</v>
      </c>
      <c r="E31" s="157" t="s">
        <v>566</v>
      </c>
      <c r="F31" s="153" t="s">
        <v>637</v>
      </c>
      <c r="G31" s="153" t="s">
        <v>648</v>
      </c>
      <c r="H31" s="153" t="s">
        <v>649</v>
      </c>
      <c r="I31" s="155" t="s">
        <v>593</v>
      </c>
      <c r="J31" s="155" t="s">
        <v>605</v>
      </c>
      <c r="K31" s="156" t="s">
        <v>375</v>
      </c>
      <c r="L31" s="240" t="s">
        <v>658</v>
      </c>
      <c r="M31" s="153" t="s">
        <v>477</v>
      </c>
      <c r="N31" s="156" t="s">
        <v>641</v>
      </c>
    </row>
    <row r="32" spans="1:14" s="133" customFormat="1" ht="195">
      <c r="A32" s="34" t="s">
        <v>286</v>
      </c>
      <c r="B32" s="153" t="s">
        <v>365</v>
      </c>
      <c r="C32" s="155" t="s">
        <v>366</v>
      </c>
      <c r="D32" s="156" t="s">
        <v>631</v>
      </c>
      <c r="E32" s="157" t="s">
        <v>566</v>
      </c>
      <c r="F32" s="153" t="s">
        <v>637</v>
      </c>
      <c r="G32" s="153" t="s">
        <v>648</v>
      </c>
      <c r="H32" s="153" t="s">
        <v>649</v>
      </c>
      <c r="I32" s="155" t="s">
        <v>593</v>
      </c>
      <c r="J32" s="155" t="s">
        <v>605</v>
      </c>
      <c r="K32" s="156" t="s">
        <v>375</v>
      </c>
      <c r="L32" s="240" t="s">
        <v>658</v>
      </c>
      <c r="M32" s="153" t="s">
        <v>479</v>
      </c>
      <c r="N32" s="156" t="s">
        <v>641</v>
      </c>
    </row>
    <row r="33" spans="1:14" s="133" customFormat="1" ht="195">
      <c r="A33" s="34" t="s">
        <v>286</v>
      </c>
      <c r="B33" s="153" t="s">
        <v>365</v>
      </c>
      <c r="C33" s="155" t="s">
        <v>366</v>
      </c>
      <c r="D33" s="156" t="s">
        <v>631</v>
      </c>
      <c r="E33" s="157" t="s">
        <v>566</v>
      </c>
      <c r="F33" s="153" t="s">
        <v>637</v>
      </c>
      <c r="G33" s="156" t="s">
        <v>650</v>
      </c>
      <c r="H33" s="156" t="s">
        <v>651</v>
      </c>
      <c r="I33" s="157" t="s">
        <v>593</v>
      </c>
      <c r="J33" s="157" t="s">
        <v>605</v>
      </c>
      <c r="K33" s="156" t="s">
        <v>375</v>
      </c>
      <c r="L33" s="240" t="s">
        <v>658</v>
      </c>
      <c r="M33" s="153" t="s">
        <v>652</v>
      </c>
      <c r="N33" s="156" t="s">
        <v>641</v>
      </c>
    </row>
    <row r="34" spans="1:14" s="133" customFormat="1" ht="110.4">
      <c r="A34" s="34" t="s">
        <v>284</v>
      </c>
      <c r="B34" s="156" t="s">
        <v>365</v>
      </c>
      <c r="C34" s="157" t="s">
        <v>366</v>
      </c>
      <c r="D34" s="157" t="s">
        <v>589</v>
      </c>
      <c r="E34" s="157" t="s">
        <v>566</v>
      </c>
      <c r="F34" s="156" t="s">
        <v>590</v>
      </c>
      <c r="G34" s="156" t="s">
        <v>627</v>
      </c>
      <c r="H34" s="156" t="s">
        <v>653</v>
      </c>
      <c r="I34" s="157" t="s">
        <v>593</v>
      </c>
      <c r="J34" s="157" t="s">
        <v>605</v>
      </c>
      <c r="K34" s="157" t="s">
        <v>376</v>
      </c>
      <c r="L34" s="240" t="s">
        <v>658</v>
      </c>
      <c r="M34" s="156" t="s">
        <v>654</v>
      </c>
      <c r="N34" s="156" t="s">
        <v>655</v>
      </c>
    </row>
    <row r="35" spans="1:14" s="133" customFormat="1" ht="110.4">
      <c r="A35" s="34" t="s">
        <v>284</v>
      </c>
      <c r="B35" s="156" t="s">
        <v>365</v>
      </c>
      <c r="C35" s="156" t="s">
        <v>366</v>
      </c>
      <c r="D35" s="157" t="s">
        <v>589</v>
      </c>
      <c r="E35" s="157" t="s">
        <v>566</v>
      </c>
      <c r="F35" s="156" t="s">
        <v>590</v>
      </c>
      <c r="G35" s="156" t="s">
        <v>627</v>
      </c>
      <c r="H35" s="156" t="s">
        <v>653</v>
      </c>
      <c r="I35" s="157" t="s">
        <v>593</v>
      </c>
      <c r="J35" s="157" t="s">
        <v>605</v>
      </c>
      <c r="K35" s="157" t="s">
        <v>376</v>
      </c>
      <c r="L35" s="240" t="s">
        <v>658</v>
      </c>
      <c r="M35" s="156" t="s">
        <v>654</v>
      </c>
      <c r="N35" s="156" t="s">
        <v>655</v>
      </c>
    </row>
    <row r="36" spans="1:14" s="133" customFormat="1" ht="110.4">
      <c r="A36" s="34" t="s">
        <v>284</v>
      </c>
      <c r="B36" s="156" t="s">
        <v>365</v>
      </c>
      <c r="C36" s="156" t="s">
        <v>366</v>
      </c>
      <c r="D36" s="157" t="s">
        <v>589</v>
      </c>
      <c r="E36" s="157" t="s">
        <v>566</v>
      </c>
      <c r="F36" s="156" t="s">
        <v>590</v>
      </c>
      <c r="G36" s="156" t="s">
        <v>627</v>
      </c>
      <c r="H36" s="156" t="s">
        <v>653</v>
      </c>
      <c r="I36" s="157" t="s">
        <v>593</v>
      </c>
      <c r="J36" s="157" t="s">
        <v>605</v>
      </c>
      <c r="K36" s="157" t="s">
        <v>377</v>
      </c>
      <c r="L36" s="240" t="s">
        <v>658</v>
      </c>
      <c r="M36" s="156" t="s">
        <v>656</v>
      </c>
      <c r="N36" s="156" t="s">
        <v>657</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C9DB430D-A262-4D38-A150-968E7EDBB0EF}">
      <formula1>$Q$11:$Q$16</formula1>
    </dataValidation>
  </dataValidation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N168"/>
  <sheetViews>
    <sheetView tabSelected="1" topLeftCell="A8" zoomScale="49" zoomScaleNormal="49" zoomScaleSheetLayoutView="114" workbookViewId="0">
      <pane ySplit="1" topLeftCell="A23" activePane="bottomLeft" state="frozen"/>
      <selection activeCell="A8" sqref="A8"/>
      <selection pane="bottomLeft" activeCell="G25" sqref="G25"/>
    </sheetView>
  </sheetViews>
  <sheetFormatPr baseColWidth="10" defaultColWidth="11.5546875" defaultRowHeight="14.4"/>
  <cols>
    <col min="1" max="1" width="40" style="167" customWidth="1"/>
    <col min="2" max="2" width="34.88671875" style="167" customWidth="1"/>
    <col min="3" max="3" width="23.109375" style="167" customWidth="1"/>
    <col min="4" max="4" width="62.33203125" style="167" bestFit="1" customWidth="1"/>
    <col min="5" max="5" width="35.88671875" style="167" customWidth="1"/>
    <col min="6" max="6" width="32.88671875" style="167" customWidth="1"/>
    <col min="7" max="7" width="41.109375" style="167" customWidth="1"/>
    <col min="8" max="8" width="47" style="167" customWidth="1"/>
    <col min="9" max="9" width="39.109375" style="167" customWidth="1"/>
    <col min="10" max="10" width="34.5546875" style="167" hidden="1" customWidth="1"/>
    <col min="11" max="11" width="30.88671875" style="167" hidden="1" customWidth="1"/>
    <col min="12" max="12" width="31.88671875" style="167" customWidth="1"/>
    <col min="13" max="13" width="37" style="183" customWidth="1"/>
    <col min="14" max="14" width="27.33203125" style="167" customWidth="1"/>
    <col min="15" max="15" width="32.33203125" style="167" customWidth="1"/>
    <col min="16" max="16" width="22.44140625" style="167" customWidth="1"/>
    <col min="17" max="17" width="37.109375" style="167" customWidth="1"/>
    <col min="18" max="18" width="36.109375" style="167" hidden="1" customWidth="1"/>
    <col min="19" max="19" width="45.44140625" style="167" bestFit="1" customWidth="1"/>
    <col min="20" max="21" width="40.77734375" style="167" customWidth="1"/>
    <col min="22" max="22" width="21.109375" style="167" customWidth="1"/>
    <col min="23" max="23" width="21.88671875" style="167" customWidth="1"/>
    <col min="24" max="24" width="17.88671875" style="167" customWidth="1"/>
    <col min="25" max="25" width="35.88671875" style="167" customWidth="1"/>
    <col min="26" max="26" width="31.88671875" style="167" customWidth="1"/>
    <col min="27" max="27" width="32.88671875" style="167" customWidth="1"/>
    <col min="28" max="28" width="29" style="167" customWidth="1"/>
    <col min="29" max="29" width="67.109375" style="167" customWidth="1"/>
    <col min="30" max="30" width="17.88671875" style="167" customWidth="1"/>
    <col min="31" max="31" width="46.109375" style="167" bestFit="1" customWidth="1"/>
    <col min="32" max="32" width="46.109375" style="167" customWidth="1"/>
    <col min="33" max="33" width="29.109375" style="167" bestFit="1" customWidth="1"/>
    <col min="34" max="34" width="27.109375" style="167" bestFit="1" customWidth="1"/>
    <col min="35" max="35" width="24.109375" style="167" bestFit="1" customWidth="1"/>
    <col min="36" max="36" width="28.77734375" style="167" bestFit="1" customWidth="1"/>
    <col min="37" max="37" width="42.5546875" style="167" bestFit="1" customWidth="1"/>
    <col min="38" max="38" width="30.88671875" style="167" bestFit="1" customWidth="1"/>
    <col min="39" max="41" width="30.88671875" style="167" hidden="1" customWidth="1"/>
    <col min="42" max="42" width="26.88671875" style="184" bestFit="1" customWidth="1"/>
    <col min="43" max="43" width="41" style="167" bestFit="1" customWidth="1"/>
    <col min="44" max="44" width="132.44140625" style="167" hidden="1" customWidth="1"/>
    <col min="45" max="45" width="32.44140625" style="3" customWidth="1"/>
    <col min="46" max="46" width="30.21875" style="3" bestFit="1" customWidth="1"/>
    <col min="47" max="47" width="24" style="452" customWidth="1"/>
    <col min="48" max="50" width="11.109375" style="3"/>
    <col min="51" max="51" width="56.88671875" style="3" customWidth="1"/>
    <col min="52" max="53" width="11.109375" style="3" customWidth="1"/>
    <col min="54" max="118" width="11.5546875" style="3"/>
    <col min="119" max="16384" width="11.5546875" style="167"/>
  </cols>
  <sheetData>
    <row r="1" spans="1:118" s="3" customFormat="1" ht="23.25" customHeight="1">
      <c r="A1" s="380" t="s">
        <v>0</v>
      </c>
      <c r="B1" s="380"/>
      <c r="C1" s="373" t="s">
        <v>1</v>
      </c>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5"/>
      <c r="AQ1" s="365" t="s">
        <v>212</v>
      </c>
      <c r="AR1" s="366"/>
      <c r="AU1" s="452"/>
    </row>
    <row r="2" spans="1:118" s="3" customFormat="1" ht="23.25" customHeight="1">
      <c r="A2" s="380"/>
      <c r="B2" s="380"/>
      <c r="C2" s="373" t="s">
        <v>2</v>
      </c>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5"/>
      <c r="AQ2" s="365" t="s">
        <v>3</v>
      </c>
      <c r="AR2" s="366"/>
      <c r="AU2" s="452"/>
    </row>
    <row r="3" spans="1:118" s="3" customFormat="1" ht="23.25" customHeight="1">
      <c r="A3" s="380"/>
      <c r="B3" s="380"/>
      <c r="C3" s="373" t="s">
        <v>4</v>
      </c>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5"/>
      <c r="AQ3" s="365" t="s">
        <v>211</v>
      </c>
      <c r="AR3" s="366"/>
      <c r="AU3" s="452"/>
    </row>
    <row r="4" spans="1:118" s="3" customFormat="1" ht="23.25" customHeight="1">
      <c r="A4" s="380"/>
      <c r="B4" s="380"/>
      <c r="C4" s="373" t="s">
        <v>158</v>
      </c>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5"/>
      <c r="AQ4" s="365" t="s">
        <v>215</v>
      </c>
      <c r="AR4" s="366"/>
      <c r="AU4" s="452"/>
    </row>
    <row r="5" spans="1:118" s="3" customFormat="1" ht="26.25" customHeight="1">
      <c r="A5" s="370" t="s">
        <v>5</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2"/>
      <c r="AU5" s="452"/>
    </row>
    <row r="6" spans="1:118" ht="15" customHeight="1">
      <c r="A6" s="376" t="s">
        <v>169</v>
      </c>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7"/>
      <c r="AD6" s="381" t="s">
        <v>94</v>
      </c>
      <c r="AE6" s="382"/>
      <c r="AF6" s="382"/>
      <c r="AG6" s="382"/>
      <c r="AH6" s="382"/>
      <c r="AI6" s="382"/>
      <c r="AJ6" s="333"/>
      <c r="AK6" s="332" t="s">
        <v>6</v>
      </c>
      <c r="AL6" s="333"/>
      <c r="AM6" s="333"/>
      <c r="AN6" s="333"/>
      <c r="AO6" s="333"/>
      <c r="AP6" s="333"/>
      <c r="AQ6" s="333"/>
      <c r="AR6" s="334"/>
    </row>
    <row r="7" spans="1:118" ht="15" customHeight="1">
      <c r="A7" s="378"/>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9"/>
      <c r="AD7" s="383"/>
      <c r="AE7" s="384"/>
      <c r="AF7" s="384"/>
      <c r="AG7" s="384"/>
      <c r="AH7" s="384"/>
      <c r="AI7" s="384"/>
      <c r="AJ7" s="368"/>
      <c r="AK7" s="367"/>
      <c r="AL7" s="368"/>
      <c r="AM7" s="368"/>
      <c r="AN7" s="368"/>
      <c r="AO7" s="368"/>
      <c r="AP7" s="368"/>
      <c r="AQ7" s="368"/>
      <c r="AR7" s="369"/>
    </row>
    <row r="8" spans="1:118" ht="94.2" customHeight="1">
      <c r="A8" s="17" t="s">
        <v>99</v>
      </c>
      <c r="B8" s="17" t="s">
        <v>7</v>
      </c>
      <c r="C8" s="17" t="s">
        <v>191</v>
      </c>
      <c r="D8" s="331" t="s">
        <v>444</v>
      </c>
      <c r="E8" s="331" t="s">
        <v>10</v>
      </c>
      <c r="F8" s="17" t="s">
        <v>11</v>
      </c>
      <c r="G8" s="331" t="s">
        <v>148</v>
      </c>
      <c r="H8" s="331" t="s">
        <v>195</v>
      </c>
      <c r="I8" s="331" t="s">
        <v>149</v>
      </c>
      <c r="J8" s="38" t="s">
        <v>435</v>
      </c>
      <c r="K8" s="38" t="s">
        <v>436</v>
      </c>
      <c r="L8" s="331" t="s">
        <v>200</v>
      </c>
      <c r="M8" s="18" t="s">
        <v>189</v>
      </c>
      <c r="N8" s="18" t="s">
        <v>207</v>
      </c>
      <c r="O8" s="18" t="s">
        <v>12</v>
      </c>
      <c r="P8" s="196" t="s">
        <v>193</v>
      </c>
      <c r="Q8" s="197" t="s">
        <v>437</v>
      </c>
      <c r="R8" s="39" t="s">
        <v>438</v>
      </c>
      <c r="S8" s="39" t="s">
        <v>439</v>
      </c>
      <c r="T8" s="252" t="s">
        <v>900</v>
      </c>
      <c r="U8" s="252" t="s">
        <v>804</v>
      </c>
      <c r="V8" s="18" t="s">
        <v>150</v>
      </c>
      <c r="W8" s="18" t="s">
        <v>151</v>
      </c>
      <c r="X8" s="17" t="s">
        <v>16</v>
      </c>
      <c r="Y8" s="17" t="s">
        <v>17</v>
      </c>
      <c r="Z8" s="17" t="s">
        <v>164</v>
      </c>
      <c r="AA8" s="17" t="s">
        <v>36</v>
      </c>
      <c r="AB8" s="17" t="s">
        <v>104</v>
      </c>
      <c r="AC8" s="17" t="s">
        <v>105</v>
      </c>
      <c r="AD8" s="35" t="s">
        <v>22</v>
      </c>
      <c r="AE8" s="136" t="s">
        <v>153</v>
      </c>
      <c r="AF8" s="136" t="s">
        <v>205</v>
      </c>
      <c r="AG8" s="136" t="s">
        <v>23</v>
      </c>
      <c r="AH8" s="136" t="s">
        <v>24</v>
      </c>
      <c r="AI8" s="35" t="s">
        <v>25</v>
      </c>
      <c r="AJ8" s="40" t="s">
        <v>440</v>
      </c>
      <c r="AK8" s="17" t="s">
        <v>19</v>
      </c>
      <c r="AL8" s="17" t="s">
        <v>152</v>
      </c>
      <c r="AM8" s="40" t="s">
        <v>441</v>
      </c>
      <c r="AN8" s="40" t="s">
        <v>442</v>
      </c>
      <c r="AO8" s="40" t="s">
        <v>443</v>
      </c>
      <c r="AP8" s="17" t="s">
        <v>18</v>
      </c>
      <c r="AQ8" s="17" t="s">
        <v>20</v>
      </c>
      <c r="AR8" s="40" t="s">
        <v>744</v>
      </c>
      <c r="AS8" s="399" t="s">
        <v>824</v>
      </c>
      <c r="AT8" s="399" t="s">
        <v>825</v>
      </c>
      <c r="AU8" s="453" t="s">
        <v>826</v>
      </c>
    </row>
    <row r="9" spans="1:118" s="113" customFormat="1" ht="55.2" customHeight="1">
      <c r="A9" s="385" t="s">
        <v>282</v>
      </c>
      <c r="B9" s="41" t="s">
        <v>221</v>
      </c>
      <c r="C9" s="42" t="s">
        <v>384</v>
      </c>
      <c r="D9" s="41" t="s">
        <v>230</v>
      </c>
      <c r="E9" s="41" t="s">
        <v>287</v>
      </c>
      <c r="F9" s="43">
        <v>2024130010112</v>
      </c>
      <c r="G9" s="152" t="s">
        <v>298</v>
      </c>
      <c r="H9" s="41" t="s">
        <v>308</v>
      </c>
      <c r="I9" s="41" t="s">
        <v>259</v>
      </c>
      <c r="J9" s="186">
        <v>0</v>
      </c>
      <c r="K9" s="44"/>
      <c r="L9" s="121">
        <v>0.25</v>
      </c>
      <c r="M9" s="152" t="s">
        <v>539</v>
      </c>
      <c r="N9" s="44"/>
      <c r="O9" s="45" t="s">
        <v>778</v>
      </c>
      <c r="P9" s="198">
        <v>3</v>
      </c>
      <c r="Q9" s="198">
        <v>0</v>
      </c>
      <c r="R9" s="44"/>
      <c r="S9" s="44">
        <v>0</v>
      </c>
      <c r="T9" s="253">
        <v>0</v>
      </c>
      <c r="U9" s="253">
        <v>0</v>
      </c>
      <c r="V9" s="223">
        <v>45444</v>
      </c>
      <c r="W9" s="223">
        <v>45657</v>
      </c>
      <c r="X9" s="224">
        <f t="shared" ref="X9:X29" si="0">+W9-V9</f>
        <v>213</v>
      </c>
      <c r="Y9" s="44" t="s">
        <v>378</v>
      </c>
      <c r="Z9" s="45" t="s">
        <v>381</v>
      </c>
      <c r="AA9" s="45" t="s">
        <v>385</v>
      </c>
      <c r="AB9" s="45" t="s">
        <v>400</v>
      </c>
      <c r="AC9" s="45" t="s">
        <v>401</v>
      </c>
      <c r="AD9" s="46" t="s">
        <v>380</v>
      </c>
      <c r="AE9" s="45" t="s">
        <v>660</v>
      </c>
      <c r="AF9" s="236">
        <v>204000000</v>
      </c>
      <c r="AG9" s="236" t="s">
        <v>77</v>
      </c>
      <c r="AH9" s="236"/>
      <c r="AI9" s="236"/>
      <c r="AJ9" s="236"/>
      <c r="AK9" s="362">
        <v>21033331222.240002</v>
      </c>
      <c r="AL9" s="362">
        <v>34004857809.57</v>
      </c>
      <c r="AM9" s="44"/>
      <c r="AN9" s="44"/>
      <c r="AO9" s="44"/>
      <c r="AP9" s="353" t="s">
        <v>767</v>
      </c>
      <c r="AQ9" s="45" t="s">
        <v>287</v>
      </c>
      <c r="AR9" s="44" t="s">
        <v>732</v>
      </c>
      <c r="AS9" s="545">
        <v>34004857809.57</v>
      </c>
      <c r="AT9" s="545">
        <v>31358892203.310001</v>
      </c>
      <c r="AU9" s="556">
        <f>+AT9/AS9</f>
        <v>0.92218859960898458</v>
      </c>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row>
    <row r="10" spans="1:118" s="113" customFormat="1" ht="100.8">
      <c r="A10" s="385" t="s">
        <v>282</v>
      </c>
      <c r="B10" s="41" t="s">
        <v>221</v>
      </c>
      <c r="C10" s="42" t="s">
        <v>384</v>
      </c>
      <c r="D10" s="41" t="s">
        <v>230</v>
      </c>
      <c r="E10" s="41" t="s">
        <v>287</v>
      </c>
      <c r="F10" s="43">
        <v>2024130010112</v>
      </c>
      <c r="G10" s="152" t="s">
        <v>298</v>
      </c>
      <c r="H10" s="41" t="s">
        <v>308</v>
      </c>
      <c r="I10" s="41" t="s">
        <v>259</v>
      </c>
      <c r="J10" s="186">
        <v>0</v>
      </c>
      <c r="K10" s="44"/>
      <c r="L10" s="121">
        <v>0.25</v>
      </c>
      <c r="M10" s="152" t="s">
        <v>539</v>
      </c>
      <c r="N10" s="44"/>
      <c r="O10" s="45" t="s">
        <v>778</v>
      </c>
      <c r="P10" s="198">
        <v>3</v>
      </c>
      <c r="Q10" s="198">
        <v>0</v>
      </c>
      <c r="R10" s="44"/>
      <c r="S10" s="44">
        <v>0</v>
      </c>
      <c r="T10" s="253">
        <v>0</v>
      </c>
      <c r="U10" s="253">
        <v>0</v>
      </c>
      <c r="V10" s="223">
        <v>45444</v>
      </c>
      <c r="W10" s="223">
        <v>45657</v>
      </c>
      <c r="X10" s="224">
        <f t="shared" si="0"/>
        <v>213</v>
      </c>
      <c r="Y10" s="44" t="s">
        <v>378</v>
      </c>
      <c r="Z10" s="45" t="s">
        <v>381</v>
      </c>
      <c r="AA10" s="45" t="s">
        <v>385</v>
      </c>
      <c r="AB10" s="45" t="s">
        <v>400</v>
      </c>
      <c r="AC10" s="45" t="s">
        <v>401</v>
      </c>
      <c r="AD10" s="46" t="s">
        <v>380</v>
      </c>
      <c r="AE10" s="45" t="s">
        <v>719</v>
      </c>
      <c r="AF10" s="236">
        <v>9854581370</v>
      </c>
      <c r="AG10" s="236" t="s">
        <v>857</v>
      </c>
      <c r="AH10" s="236" t="s">
        <v>862</v>
      </c>
      <c r="AI10" s="236"/>
      <c r="AJ10" s="236" t="s">
        <v>874</v>
      </c>
      <c r="AK10" s="363"/>
      <c r="AL10" s="363"/>
      <c r="AM10" s="110">
        <v>4860261721.3199997</v>
      </c>
      <c r="AN10" s="44"/>
      <c r="AO10" s="44"/>
      <c r="AP10" s="354"/>
      <c r="AQ10" s="45" t="s">
        <v>287</v>
      </c>
      <c r="AR10" s="44" t="s">
        <v>732</v>
      </c>
      <c r="AS10" s="546"/>
      <c r="AT10" s="546"/>
      <c r="AU10" s="556"/>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row>
    <row r="11" spans="1:118" s="113" customFormat="1" ht="82.5" customHeight="1">
      <c r="A11" s="385" t="s">
        <v>282</v>
      </c>
      <c r="B11" s="41" t="s">
        <v>221</v>
      </c>
      <c r="C11" s="42" t="s">
        <v>384</v>
      </c>
      <c r="D11" s="41" t="s">
        <v>230</v>
      </c>
      <c r="E11" s="41" t="s">
        <v>287</v>
      </c>
      <c r="F11" s="43">
        <v>2024130010112</v>
      </c>
      <c r="G11" s="152" t="s">
        <v>298</v>
      </c>
      <c r="H11" s="41" t="s">
        <v>308</v>
      </c>
      <c r="I11" s="41" t="s">
        <v>259</v>
      </c>
      <c r="J11" s="186">
        <v>0</v>
      </c>
      <c r="K11" s="44"/>
      <c r="L11" s="121">
        <v>0.25</v>
      </c>
      <c r="M11" s="152" t="s">
        <v>539</v>
      </c>
      <c r="O11" s="45" t="s">
        <v>778</v>
      </c>
      <c r="P11" s="198">
        <v>3</v>
      </c>
      <c r="Q11" s="198">
        <v>0</v>
      </c>
      <c r="R11" s="44"/>
      <c r="S11" s="44">
        <v>0</v>
      </c>
      <c r="T11" s="253">
        <v>0</v>
      </c>
      <c r="U11" s="253">
        <v>0</v>
      </c>
      <c r="V11" s="223">
        <v>45444</v>
      </c>
      <c r="W11" s="223">
        <v>45657</v>
      </c>
      <c r="X11" s="224">
        <f t="shared" si="0"/>
        <v>213</v>
      </c>
      <c r="Y11" s="44" t="s">
        <v>378</v>
      </c>
      <c r="Z11" s="45" t="s">
        <v>381</v>
      </c>
      <c r="AA11" s="45" t="s">
        <v>385</v>
      </c>
      <c r="AB11" s="45" t="s">
        <v>400</v>
      </c>
      <c r="AC11" s="45" t="s">
        <v>401</v>
      </c>
      <c r="AD11" s="46" t="s">
        <v>380</v>
      </c>
      <c r="AE11" s="45" t="s">
        <v>720</v>
      </c>
      <c r="AF11" s="236">
        <v>2648644803</v>
      </c>
      <c r="AG11" s="236" t="s">
        <v>857</v>
      </c>
      <c r="AH11" s="236" t="s">
        <v>862</v>
      </c>
      <c r="AI11" s="236"/>
      <c r="AJ11" s="236" t="s">
        <v>883</v>
      </c>
      <c r="AK11" s="363"/>
      <c r="AL11" s="363"/>
      <c r="AM11" s="44"/>
      <c r="AN11" s="44"/>
      <c r="AO11" s="44"/>
      <c r="AP11" s="354"/>
      <c r="AQ11" s="45" t="s">
        <v>287</v>
      </c>
      <c r="AR11" s="44" t="s">
        <v>732</v>
      </c>
      <c r="AS11" s="546"/>
      <c r="AT11" s="546"/>
      <c r="AU11" s="556"/>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row>
    <row r="12" spans="1:118" s="113" customFormat="1" ht="92.4" customHeight="1">
      <c r="A12" s="385" t="s">
        <v>282</v>
      </c>
      <c r="B12" s="41" t="s">
        <v>221</v>
      </c>
      <c r="C12" s="42" t="s">
        <v>384</v>
      </c>
      <c r="D12" s="41" t="s">
        <v>230</v>
      </c>
      <c r="E12" s="41" t="s">
        <v>287</v>
      </c>
      <c r="F12" s="43">
        <v>2024130010112</v>
      </c>
      <c r="G12" s="152" t="s">
        <v>298</v>
      </c>
      <c r="H12" s="41" t="s">
        <v>308</v>
      </c>
      <c r="I12" s="41" t="s">
        <v>259</v>
      </c>
      <c r="J12" s="186">
        <v>0</v>
      </c>
      <c r="K12" s="44"/>
      <c r="L12" s="121">
        <v>0.25</v>
      </c>
      <c r="M12" s="430" t="s">
        <v>540</v>
      </c>
      <c r="N12" s="44"/>
      <c r="O12" s="45" t="s">
        <v>778</v>
      </c>
      <c r="P12" s="198">
        <v>3</v>
      </c>
      <c r="Q12" s="198">
        <v>0</v>
      </c>
      <c r="R12" s="44"/>
      <c r="S12" s="44">
        <v>0</v>
      </c>
      <c r="T12" s="253">
        <v>0</v>
      </c>
      <c r="U12" s="253">
        <v>0</v>
      </c>
      <c r="V12" s="223">
        <v>45444</v>
      </c>
      <c r="W12" s="223">
        <v>45657</v>
      </c>
      <c r="X12" s="224">
        <f t="shared" si="0"/>
        <v>213</v>
      </c>
      <c r="Y12" s="44" t="s">
        <v>378</v>
      </c>
      <c r="Z12" s="45" t="s">
        <v>381</v>
      </c>
      <c r="AA12" s="45" t="s">
        <v>385</v>
      </c>
      <c r="AB12" s="45" t="s">
        <v>400</v>
      </c>
      <c r="AC12" s="45" t="s">
        <v>401</v>
      </c>
      <c r="AD12" s="46" t="s">
        <v>380</v>
      </c>
      <c r="AE12" s="45" t="s">
        <v>660</v>
      </c>
      <c r="AF12" s="236">
        <v>200000000</v>
      </c>
      <c r="AG12" s="236"/>
      <c r="AH12" s="236"/>
      <c r="AI12" s="236"/>
      <c r="AJ12" s="236"/>
      <c r="AK12" s="363"/>
      <c r="AL12" s="363"/>
      <c r="AM12" s="44"/>
      <c r="AN12" s="44"/>
      <c r="AO12" s="44"/>
      <c r="AP12" s="354"/>
      <c r="AQ12" s="45" t="s">
        <v>287</v>
      </c>
      <c r="AR12" s="44" t="s">
        <v>732</v>
      </c>
      <c r="AS12" s="546"/>
      <c r="AT12" s="546"/>
      <c r="AU12" s="556"/>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row>
    <row r="13" spans="1:118" s="113" customFormat="1" ht="55.2">
      <c r="A13" s="385" t="s">
        <v>282</v>
      </c>
      <c r="B13" s="41" t="s">
        <v>221</v>
      </c>
      <c r="C13" s="42" t="s">
        <v>384</v>
      </c>
      <c r="D13" s="41" t="s">
        <v>231</v>
      </c>
      <c r="E13" s="41" t="s">
        <v>287</v>
      </c>
      <c r="F13" s="43">
        <v>2024130010112</v>
      </c>
      <c r="G13" s="152" t="s">
        <v>298</v>
      </c>
      <c r="H13" s="41" t="s">
        <v>308</v>
      </c>
      <c r="I13" s="41" t="s">
        <v>260</v>
      </c>
      <c r="J13" s="186">
        <v>0</v>
      </c>
      <c r="K13" s="44"/>
      <c r="L13" s="121">
        <v>0.25</v>
      </c>
      <c r="M13" s="152" t="s">
        <v>542</v>
      </c>
      <c r="N13" s="44"/>
      <c r="O13" s="152" t="s">
        <v>542</v>
      </c>
      <c r="P13" s="198">
        <v>0.5</v>
      </c>
      <c r="Q13" s="198">
        <v>0</v>
      </c>
      <c r="R13" s="44"/>
      <c r="S13" s="44">
        <v>0.27</v>
      </c>
      <c r="T13" s="253">
        <v>0.14000000000000001</v>
      </c>
      <c r="U13" s="417">
        <v>6.7500000000000004E-2</v>
      </c>
      <c r="V13" s="223">
        <v>45444</v>
      </c>
      <c r="W13" s="223">
        <v>45657</v>
      </c>
      <c r="X13" s="224">
        <f t="shared" si="0"/>
        <v>213</v>
      </c>
      <c r="Y13" s="44" t="s">
        <v>378</v>
      </c>
      <c r="Z13" s="45" t="s">
        <v>381</v>
      </c>
      <c r="AA13" s="45" t="s">
        <v>385</v>
      </c>
      <c r="AB13" s="48" t="s">
        <v>399</v>
      </c>
      <c r="AC13" s="47" t="s">
        <v>402</v>
      </c>
      <c r="AD13" s="46" t="s">
        <v>380</v>
      </c>
      <c r="AE13" s="45" t="s">
        <v>660</v>
      </c>
      <c r="AF13" s="236">
        <v>5000000</v>
      </c>
      <c r="AG13" s="236"/>
      <c r="AH13" s="236"/>
      <c r="AI13" s="236"/>
      <c r="AJ13" s="236"/>
      <c r="AK13" s="363"/>
      <c r="AL13" s="363"/>
      <c r="AM13" s="44"/>
      <c r="AN13" s="44"/>
      <c r="AO13" s="44"/>
      <c r="AP13" s="354"/>
      <c r="AQ13" s="45" t="s">
        <v>287</v>
      </c>
      <c r="AR13" s="44" t="s">
        <v>733</v>
      </c>
      <c r="AS13" s="546"/>
      <c r="AT13" s="546"/>
      <c r="AU13" s="556"/>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row>
    <row r="14" spans="1:118" s="113" customFormat="1" ht="55.2">
      <c r="A14" s="385" t="s">
        <v>282</v>
      </c>
      <c r="B14" s="41" t="s">
        <v>221</v>
      </c>
      <c r="C14" s="42" t="s">
        <v>384</v>
      </c>
      <c r="D14" s="41" t="s">
        <v>232</v>
      </c>
      <c r="E14" s="41" t="s">
        <v>287</v>
      </c>
      <c r="F14" s="43">
        <v>2024130010112</v>
      </c>
      <c r="G14" s="152" t="s">
        <v>298</v>
      </c>
      <c r="H14" s="41" t="s">
        <v>308</v>
      </c>
      <c r="I14" s="48" t="s">
        <v>261</v>
      </c>
      <c r="J14" s="186">
        <v>0</v>
      </c>
      <c r="K14" s="44"/>
      <c r="L14" s="121">
        <v>0.25</v>
      </c>
      <c r="M14" s="152" t="s">
        <v>541</v>
      </c>
      <c r="N14" s="44"/>
      <c r="O14" s="45" t="s">
        <v>779</v>
      </c>
      <c r="P14" s="198">
        <v>4</v>
      </c>
      <c r="Q14" s="198">
        <v>0</v>
      </c>
      <c r="R14" s="44"/>
      <c r="S14" s="44">
        <v>2</v>
      </c>
      <c r="T14" s="253">
        <v>0.13</v>
      </c>
      <c r="U14" s="417">
        <v>3.1300000000000001E-2</v>
      </c>
      <c r="V14" s="223">
        <v>45444</v>
      </c>
      <c r="W14" s="223">
        <v>45657</v>
      </c>
      <c r="X14" s="224">
        <f t="shared" si="0"/>
        <v>213</v>
      </c>
      <c r="Y14" s="44" t="s">
        <v>378</v>
      </c>
      <c r="Z14" s="45" t="s">
        <v>381</v>
      </c>
      <c r="AA14" s="45" t="s">
        <v>385</v>
      </c>
      <c r="AB14" s="48" t="s">
        <v>399</v>
      </c>
      <c r="AC14" s="47" t="s">
        <v>402</v>
      </c>
      <c r="AD14" s="46" t="s">
        <v>380</v>
      </c>
      <c r="AE14" s="45" t="s">
        <v>721</v>
      </c>
      <c r="AF14" s="236">
        <v>70331222.240001693</v>
      </c>
      <c r="AG14" s="236"/>
      <c r="AH14" s="236"/>
      <c r="AI14" s="236"/>
      <c r="AJ14" s="236"/>
      <c r="AK14" s="363"/>
      <c r="AL14" s="363"/>
      <c r="AM14" s="44"/>
      <c r="AN14" s="44"/>
      <c r="AO14" s="44"/>
      <c r="AP14" s="354"/>
      <c r="AQ14" s="45" t="s">
        <v>287</v>
      </c>
      <c r="AR14" s="44" t="s">
        <v>734</v>
      </c>
      <c r="AS14" s="546"/>
      <c r="AT14" s="546"/>
      <c r="AU14" s="556"/>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row>
    <row r="15" spans="1:118" s="113" customFormat="1" ht="55.2">
      <c r="A15" s="385" t="s">
        <v>282</v>
      </c>
      <c r="B15" s="41" t="s">
        <v>221</v>
      </c>
      <c r="C15" s="42" t="s">
        <v>384</v>
      </c>
      <c r="D15" s="41" t="s">
        <v>232</v>
      </c>
      <c r="E15" s="41" t="s">
        <v>287</v>
      </c>
      <c r="F15" s="43">
        <v>2024130010112</v>
      </c>
      <c r="G15" s="152" t="s">
        <v>298</v>
      </c>
      <c r="H15" s="41" t="s">
        <v>308</v>
      </c>
      <c r="I15" s="48" t="s">
        <v>261</v>
      </c>
      <c r="J15" s="186">
        <v>0</v>
      </c>
      <c r="K15" s="44"/>
      <c r="L15" s="121">
        <v>0.25</v>
      </c>
      <c r="M15" s="152" t="s">
        <v>541</v>
      </c>
      <c r="N15" s="44"/>
      <c r="O15" s="45" t="s">
        <v>779</v>
      </c>
      <c r="P15" s="198">
        <v>4</v>
      </c>
      <c r="Q15" s="198">
        <v>0</v>
      </c>
      <c r="R15" s="44"/>
      <c r="S15" s="44">
        <v>2</v>
      </c>
      <c r="T15" s="253">
        <v>0.13</v>
      </c>
      <c r="U15" s="417">
        <v>3.1300000000000001E-2</v>
      </c>
      <c r="V15" s="223">
        <v>45444</v>
      </c>
      <c r="W15" s="223">
        <v>45657</v>
      </c>
      <c r="X15" s="224">
        <f t="shared" si="0"/>
        <v>213</v>
      </c>
      <c r="Y15" s="44" t="s">
        <v>378</v>
      </c>
      <c r="Z15" s="45" t="s">
        <v>381</v>
      </c>
      <c r="AA15" s="45" t="s">
        <v>385</v>
      </c>
      <c r="AB15" s="45" t="s">
        <v>403</v>
      </c>
      <c r="AC15" s="48" t="s">
        <v>404</v>
      </c>
      <c r="AD15" s="46" t="s">
        <v>380</v>
      </c>
      <c r="AE15" s="45" t="s">
        <v>722</v>
      </c>
      <c r="AF15" s="236">
        <v>10000000</v>
      </c>
      <c r="AG15" s="236"/>
      <c r="AH15" s="236"/>
      <c r="AI15" s="236"/>
      <c r="AJ15" s="236"/>
      <c r="AK15" s="363"/>
      <c r="AL15" s="363"/>
      <c r="AM15" s="44"/>
      <c r="AN15" s="44"/>
      <c r="AO15" s="44"/>
      <c r="AP15" s="354"/>
      <c r="AQ15" s="45" t="s">
        <v>287</v>
      </c>
      <c r="AR15" s="44" t="s">
        <v>734</v>
      </c>
      <c r="AS15" s="546"/>
      <c r="AT15" s="546"/>
      <c r="AU15" s="556"/>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row>
    <row r="16" spans="1:118" s="113" customFormat="1" ht="390">
      <c r="A16" s="385" t="s">
        <v>283</v>
      </c>
      <c r="B16" s="41" t="s">
        <v>221</v>
      </c>
      <c r="C16" s="42" t="s">
        <v>384</v>
      </c>
      <c r="D16" s="41" t="s">
        <v>233</v>
      </c>
      <c r="E16" s="41" t="s">
        <v>287</v>
      </c>
      <c r="F16" s="43">
        <v>2024130010112</v>
      </c>
      <c r="G16" s="152" t="s">
        <v>298</v>
      </c>
      <c r="H16" s="41" t="s">
        <v>311</v>
      </c>
      <c r="I16" s="48" t="s">
        <v>445</v>
      </c>
      <c r="J16" s="186">
        <v>368</v>
      </c>
      <c r="K16" s="44"/>
      <c r="L16" s="121">
        <v>0.25</v>
      </c>
      <c r="M16" s="152" t="s">
        <v>534</v>
      </c>
      <c r="N16" s="44"/>
      <c r="O16" s="45" t="s">
        <v>780</v>
      </c>
      <c r="P16" s="198">
        <v>276</v>
      </c>
      <c r="Q16" s="198">
        <v>368</v>
      </c>
      <c r="R16" s="44"/>
      <c r="S16" s="44">
        <v>368</v>
      </c>
      <c r="T16" s="253">
        <v>0.25</v>
      </c>
      <c r="U16" s="417">
        <v>0.30669999999999997</v>
      </c>
      <c r="V16" s="223">
        <v>45444</v>
      </c>
      <c r="W16" s="223">
        <v>45657</v>
      </c>
      <c r="X16" s="224">
        <f t="shared" si="0"/>
        <v>213</v>
      </c>
      <c r="Y16" s="44" t="s">
        <v>378</v>
      </c>
      <c r="Z16" s="45" t="s">
        <v>381</v>
      </c>
      <c r="AA16" s="45" t="s">
        <v>385</v>
      </c>
      <c r="AB16" s="45" t="s">
        <v>405</v>
      </c>
      <c r="AC16" s="45" t="s">
        <v>406</v>
      </c>
      <c r="AD16" s="46" t="s">
        <v>380</v>
      </c>
      <c r="AE16" s="45" t="s">
        <v>660</v>
      </c>
      <c r="AF16" s="236">
        <v>200000000</v>
      </c>
      <c r="AG16" s="236"/>
      <c r="AH16" s="236"/>
      <c r="AI16" s="236"/>
      <c r="AJ16" s="236"/>
      <c r="AK16" s="363"/>
      <c r="AL16" s="363"/>
      <c r="AM16" s="44"/>
      <c r="AN16" s="44"/>
      <c r="AO16" s="44"/>
      <c r="AP16" s="354"/>
      <c r="AQ16" s="45" t="s">
        <v>287</v>
      </c>
      <c r="AR16" s="115" t="s">
        <v>543</v>
      </c>
      <c r="AS16" s="546"/>
      <c r="AT16" s="546"/>
      <c r="AU16" s="556"/>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row>
    <row r="17" spans="1:118" s="113" customFormat="1" ht="162.6" customHeight="1">
      <c r="A17" s="386" t="s">
        <v>283</v>
      </c>
      <c r="B17" s="159" t="s">
        <v>221</v>
      </c>
      <c r="C17" s="42" t="s">
        <v>384</v>
      </c>
      <c r="D17" s="159" t="s">
        <v>233</v>
      </c>
      <c r="E17" s="159" t="s">
        <v>287</v>
      </c>
      <c r="F17" s="160">
        <v>2024130010112</v>
      </c>
      <c r="G17" s="152" t="s">
        <v>298</v>
      </c>
      <c r="H17" s="41" t="s">
        <v>311</v>
      </c>
      <c r="I17" s="48" t="s">
        <v>445</v>
      </c>
      <c r="J17" s="186">
        <v>368</v>
      </c>
      <c r="K17" s="44"/>
      <c r="L17" s="121">
        <v>0.25</v>
      </c>
      <c r="M17" s="45" t="s">
        <v>536</v>
      </c>
      <c r="N17" s="44"/>
      <c r="O17" s="45" t="s">
        <v>780</v>
      </c>
      <c r="P17" s="198">
        <v>276</v>
      </c>
      <c r="Q17" s="198">
        <v>368</v>
      </c>
      <c r="R17" s="44"/>
      <c r="S17" s="44">
        <v>368</v>
      </c>
      <c r="T17" s="253">
        <v>0.25</v>
      </c>
      <c r="U17" s="417">
        <v>0.30669999999999997</v>
      </c>
      <c r="V17" s="223">
        <v>45444</v>
      </c>
      <c r="W17" s="223">
        <v>45657</v>
      </c>
      <c r="X17" s="224">
        <f t="shared" si="0"/>
        <v>213</v>
      </c>
      <c r="Y17" s="44" t="s">
        <v>378</v>
      </c>
      <c r="Z17" s="45" t="s">
        <v>381</v>
      </c>
      <c r="AA17" s="45" t="s">
        <v>385</v>
      </c>
      <c r="AB17" s="45" t="s">
        <v>405</v>
      </c>
      <c r="AC17" s="45" t="s">
        <v>406</v>
      </c>
      <c r="AD17" s="46" t="s">
        <v>380</v>
      </c>
      <c r="AE17" s="45" t="s">
        <v>660</v>
      </c>
      <c r="AF17" s="236">
        <v>787000000</v>
      </c>
      <c r="AG17" s="236"/>
      <c r="AH17" s="236"/>
      <c r="AI17" s="236"/>
      <c r="AJ17" s="236"/>
      <c r="AK17" s="363"/>
      <c r="AL17" s="363"/>
      <c r="AM17" s="110">
        <v>100000000</v>
      </c>
      <c r="AN17" s="44"/>
      <c r="AO17" s="44"/>
      <c r="AP17" s="354"/>
      <c r="AQ17" s="45" t="s">
        <v>287</v>
      </c>
      <c r="AR17" s="115" t="s">
        <v>543</v>
      </c>
      <c r="AS17" s="546"/>
      <c r="AT17" s="546"/>
      <c r="AU17" s="556"/>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row>
    <row r="18" spans="1:118" s="113" customFormat="1" ht="390">
      <c r="A18" s="386" t="s">
        <v>283</v>
      </c>
      <c r="B18" s="159" t="s">
        <v>221</v>
      </c>
      <c r="C18" s="42" t="s">
        <v>384</v>
      </c>
      <c r="D18" s="41" t="s">
        <v>233</v>
      </c>
      <c r="E18" s="159" t="s">
        <v>287</v>
      </c>
      <c r="F18" s="160">
        <v>2024130010112</v>
      </c>
      <c r="G18" s="152" t="s">
        <v>298</v>
      </c>
      <c r="H18" s="41" t="s">
        <v>311</v>
      </c>
      <c r="I18" s="48" t="s">
        <v>445</v>
      </c>
      <c r="J18" s="186">
        <v>368</v>
      </c>
      <c r="K18" s="44"/>
      <c r="L18" s="121">
        <v>0.25</v>
      </c>
      <c r="M18" s="45" t="s">
        <v>536</v>
      </c>
      <c r="N18" s="44"/>
      <c r="O18" s="45" t="s">
        <v>780</v>
      </c>
      <c r="P18" s="198">
        <v>276</v>
      </c>
      <c r="Q18" s="198">
        <v>368</v>
      </c>
      <c r="R18" s="44"/>
      <c r="S18" s="44">
        <v>368</v>
      </c>
      <c r="T18" s="253">
        <v>0.25</v>
      </c>
      <c r="U18" s="417">
        <v>0.30669999999999997</v>
      </c>
      <c r="V18" s="223">
        <v>45444</v>
      </c>
      <c r="W18" s="223">
        <v>45657</v>
      </c>
      <c r="X18" s="224">
        <f t="shared" si="0"/>
        <v>213</v>
      </c>
      <c r="Y18" s="44" t="s">
        <v>378</v>
      </c>
      <c r="Z18" s="45" t="s">
        <v>381</v>
      </c>
      <c r="AA18" s="45" t="s">
        <v>385</v>
      </c>
      <c r="AB18" s="45" t="s">
        <v>405</v>
      </c>
      <c r="AC18" s="45" t="s">
        <v>406</v>
      </c>
      <c r="AD18" s="46" t="s">
        <v>380</v>
      </c>
      <c r="AE18" s="45" t="s">
        <v>723</v>
      </c>
      <c r="AF18" s="236">
        <v>2000000000</v>
      </c>
      <c r="AG18" s="236" t="s">
        <v>55</v>
      </c>
      <c r="AH18" s="236" t="s">
        <v>863</v>
      </c>
      <c r="AI18" s="236"/>
      <c r="AJ18" s="236" t="s">
        <v>880</v>
      </c>
      <c r="AK18" s="363"/>
      <c r="AL18" s="363"/>
      <c r="AM18" s="44"/>
      <c r="AN18" s="44"/>
      <c r="AO18" s="44"/>
      <c r="AP18" s="354"/>
      <c r="AQ18" s="45" t="s">
        <v>287</v>
      </c>
      <c r="AR18" s="115" t="s">
        <v>543</v>
      </c>
      <c r="AS18" s="546"/>
      <c r="AT18" s="546"/>
      <c r="AU18" s="556"/>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row>
    <row r="19" spans="1:118" s="113" customFormat="1" ht="390">
      <c r="A19" s="386" t="s">
        <v>283</v>
      </c>
      <c r="B19" s="159" t="s">
        <v>221</v>
      </c>
      <c r="C19" s="42" t="s">
        <v>384</v>
      </c>
      <c r="D19" s="159" t="s">
        <v>233</v>
      </c>
      <c r="E19" s="159" t="s">
        <v>287</v>
      </c>
      <c r="F19" s="160">
        <v>2024130010112</v>
      </c>
      <c r="G19" s="152" t="s">
        <v>298</v>
      </c>
      <c r="H19" s="41" t="s">
        <v>311</v>
      </c>
      <c r="I19" s="48" t="s">
        <v>445</v>
      </c>
      <c r="J19" s="186">
        <v>368</v>
      </c>
      <c r="K19" s="44"/>
      <c r="L19" s="121">
        <v>0.25</v>
      </c>
      <c r="M19" s="45" t="s">
        <v>536</v>
      </c>
      <c r="N19" s="44"/>
      <c r="O19" s="44"/>
      <c r="P19" s="198">
        <v>276</v>
      </c>
      <c r="Q19" s="198">
        <v>368</v>
      </c>
      <c r="R19" s="44"/>
      <c r="S19" s="44">
        <v>368</v>
      </c>
      <c r="T19" s="253">
        <v>0.25</v>
      </c>
      <c r="U19" s="417">
        <v>0.30669999999999997</v>
      </c>
      <c r="V19" s="223">
        <v>45444</v>
      </c>
      <c r="W19" s="223">
        <v>45657</v>
      </c>
      <c r="X19" s="224">
        <f t="shared" si="0"/>
        <v>213</v>
      </c>
      <c r="Y19" s="44" t="s">
        <v>378</v>
      </c>
      <c r="Z19" s="45" t="s">
        <v>381</v>
      </c>
      <c r="AA19" s="45" t="s">
        <v>385</v>
      </c>
      <c r="AB19" s="45" t="s">
        <v>405</v>
      </c>
      <c r="AC19" s="45" t="s">
        <v>406</v>
      </c>
      <c r="AD19" s="46" t="s">
        <v>380</v>
      </c>
      <c r="AE19" s="45" t="s">
        <v>725</v>
      </c>
      <c r="AF19" s="236">
        <v>200000000</v>
      </c>
      <c r="AG19" s="236"/>
      <c r="AH19" s="236"/>
      <c r="AI19" s="236"/>
      <c r="AJ19" s="236"/>
      <c r="AK19" s="363"/>
      <c r="AL19" s="363"/>
      <c r="AM19" s="44"/>
      <c r="AN19" s="44"/>
      <c r="AO19" s="44"/>
      <c r="AP19" s="354"/>
      <c r="AQ19" s="45" t="s">
        <v>287</v>
      </c>
      <c r="AR19" s="115" t="s">
        <v>543</v>
      </c>
      <c r="AS19" s="546"/>
      <c r="AT19" s="546"/>
      <c r="AU19" s="556"/>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row>
    <row r="20" spans="1:118" s="113" customFormat="1" ht="390">
      <c r="A20" s="386" t="s">
        <v>283</v>
      </c>
      <c r="B20" s="159" t="s">
        <v>221</v>
      </c>
      <c r="C20" s="42" t="s">
        <v>384</v>
      </c>
      <c r="D20" s="159" t="s">
        <v>233</v>
      </c>
      <c r="E20" s="159" t="s">
        <v>287</v>
      </c>
      <c r="F20" s="160">
        <v>2024130010112</v>
      </c>
      <c r="G20" s="152" t="s">
        <v>298</v>
      </c>
      <c r="H20" s="41" t="s">
        <v>311</v>
      </c>
      <c r="I20" s="48" t="s">
        <v>445</v>
      </c>
      <c r="J20" s="186">
        <v>368</v>
      </c>
      <c r="K20" s="44"/>
      <c r="L20" s="121">
        <v>0.25</v>
      </c>
      <c r="M20" s="45" t="s">
        <v>536</v>
      </c>
      <c r="N20" s="44"/>
      <c r="O20" s="45" t="s">
        <v>780</v>
      </c>
      <c r="P20" s="198">
        <v>276</v>
      </c>
      <c r="Q20" s="198">
        <v>368</v>
      </c>
      <c r="R20" s="44"/>
      <c r="S20" s="44">
        <v>368</v>
      </c>
      <c r="T20" s="253">
        <v>0.25</v>
      </c>
      <c r="U20" s="417">
        <v>0.30669999999999997</v>
      </c>
      <c r="V20" s="223">
        <v>45444</v>
      </c>
      <c r="W20" s="223">
        <v>45657</v>
      </c>
      <c r="X20" s="224">
        <f t="shared" si="0"/>
        <v>213</v>
      </c>
      <c r="Y20" s="44" t="s">
        <v>378</v>
      </c>
      <c r="Z20" s="45" t="s">
        <v>381</v>
      </c>
      <c r="AA20" s="45" t="s">
        <v>385</v>
      </c>
      <c r="AB20" s="45" t="s">
        <v>405</v>
      </c>
      <c r="AC20" s="45" t="s">
        <v>406</v>
      </c>
      <c r="AD20" s="46" t="s">
        <v>380</v>
      </c>
      <c r="AE20" s="45" t="s">
        <v>724</v>
      </c>
      <c r="AF20" s="236">
        <v>3000000000</v>
      </c>
      <c r="AG20" s="236"/>
      <c r="AH20" s="236"/>
      <c r="AI20" s="236"/>
      <c r="AJ20" s="236"/>
      <c r="AK20" s="363"/>
      <c r="AL20" s="363"/>
      <c r="AM20" s="110">
        <v>540871914</v>
      </c>
      <c r="AN20" s="44"/>
      <c r="AO20" s="44"/>
      <c r="AP20" s="354"/>
      <c r="AQ20" s="45" t="s">
        <v>287</v>
      </c>
      <c r="AR20" s="115" t="s">
        <v>543</v>
      </c>
      <c r="AS20" s="546"/>
      <c r="AT20" s="546"/>
      <c r="AU20" s="556"/>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row>
    <row r="21" spans="1:118" s="113" customFormat="1" ht="177.6" customHeight="1">
      <c r="A21" s="385" t="s">
        <v>283</v>
      </c>
      <c r="B21" s="41" t="s">
        <v>221</v>
      </c>
      <c r="C21" s="42" t="s">
        <v>384</v>
      </c>
      <c r="D21" s="41" t="s">
        <v>233</v>
      </c>
      <c r="E21" s="41" t="s">
        <v>287</v>
      </c>
      <c r="F21" s="43">
        <v>2024130010112</v>
      </c>
      <c r="G21" s="152" t="s">
        <v>298</v>
      </c>
      <c r="H21" s="41" t="s">
        <v>311</v>
      </c>
      <c r="I21" s="48" t="s">
        <v>445</v>
      </c>
      <c r="J21" s="186">
        <v>368</v>
      </c>
      <c r="K21" s="44"/>
      <c r="L21" s="121">
        <v>0.25</v>
      </c>
      <c r="M21" s="45" t="s">
        <v>336</v>
      </c>
      <c r="N21" s="44"/>
      <c r="O21" s="45" t="s">
        <v>780</v>
      </c>
      <c r="P21" s="198">
        <v>276</v>
      </c>
      <c r="Q21" s="198">
        <v>368</v>
      </c>
      <c r="R21" s="44"/>
      <c r="S21" s="44">
        <v>368</v>
      </c>
      <c r="T21" s="253">
        <v>0.25</v>
      </c>
      <c r="U21" s="417">
        <v>0.30669999999999997</v>
      </c>
      <c r="V21" s="223">
        <v>45444</v>
      </c>
      <c r="W21" s="223">
        <v>45657</v>
      </c>
      <c r="X21" s="224">
        <f t="shared" si="0"/>
        <v>213</v>
      </c>
      <c r="Y21" s="44" t="s">
        <v>378</v>
      </c>
      <c r="Z21" s="45" t="s">
        <v>381</v>
      </c>
      <c r="AA21" s="45" t="s">
        <v>385</v>
      </c>
      <c r="AB21" s="45" t="s">
        <v>405</v>
      </c>
      <c r="AC21" s="45" t="s">
        <v>406</v>
      </c>
      <c r="AD21" s="46" t="s">
        <v>380</v>
      </c>
      <c r="AE21" s="45" t="s">
        <v>660</v>
      </c>
      <c r="AF21" s="236">
        <v>30000000</v>
      </c>
      <c r="AG21" s="236"/>
      <c r="AH21" s="236"/>
      <c r="AI21" s="236"/>
      <c r="AJ21" s="236"/>
      <c r="AK21" s="363"/>
      <c r="AL21" s="363"/>
      <c r="AM21" s="44"/>
      <c r="AN21" s="44"/>
      <c r="AO21" s="44"/>
      <c r="AP21" s="354"/>
      <c r="AQ21" s="45" t="s">
        <v>287</v>
      </c>
      <c r="AR21" s="115" t="s">
        <v>543</v>
      </c>
      <c r="AS21" s="546"/>
      <c r="AT21" s="546"/>
      <c r="AU21" s="556"/>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row>
    <row r="22" spans="1:118" s="113" customFormat="1" ht="390">
      <c r="A22" s="386" t="s">
        <v>283</v>
      </c>
      <c r="B22" s="159" t="s">
        <v>221</v>
      </c>
      <c r="C22" s="42" t="s">
        <v>384</v>
      </c>
      <c r="D22" s="41" t="s">
        <v>233</v>
      </c>
      <c r="E22" s="159" t="s">
        <v>287</v>
      </c>
      <c r="F22" s="160">
        <v>2024130010112</v>
      </c>
      <c r="G22" s="152" t="s">
        <v>298</v>
      </c>
      <c r="H22" s="41" t="s">
        <v>311</v>
      </c>
      <c r="I22" s="48" t="s">
        <v>445</v>
      </c>
      <c r="J22" s="186">
        <v>368</v>
      </c>
      <c r="K22" s="44"/>
      <c r="L22" s="121">
        <v>0.25</v>
      </c>
      <c r="M22" s="45" t="s">
        <v>537</v>
      </c>
      <c r="N22" s="44"/>
      <c r="O22" s="45" t="s">
        <v>780</v>
      </c>
      <c r="P22" s="198">
        <v>276</v>
      </c>
      <c r="Q22" s="198">
        <v>368</v>
      </c>
      <c r="R22" s="44"/>
      <c r="S22" s="44">
        <v>368</v>
      </c>
      <c r="T22" s="253">
        <v>0.25</v>
      </c>
      <c r="U22" s="417">
        <v>0.30669999999999997</v>
      </c>
      <c r="V22" s="223">
        <v>45444</v>
      </c>
      <c r="W22" s="223">
        <v>45657</v>
      </c>
      <c r="X22" s="224">
        <f t="shared" si="0"/>
        <v>213</v>
      </c>
      <c r="Y22" s="44" t="s">
        <v>378</v>
      </c>
      <c r="Z22" s="45" t="s">
        <v>381</v>
      </c>
      <c r="AA22" s="45" t="s">
        <v>385</v>
      </c>
      <c r="AB22" s="45" t="s">
        <v>405</v>
      </c>
      <c r="AC22" s="45" t="s">
        <v>406</v>
      </c>
      <c r="AD22" s="46" t="s">
        <v>380</v>
      </c>
      <c r="AE22" s="45" t="s">
        <v>660</v>
      </c>
      <c r="AF22" s="236">
        <v>540053448.45000076</v>
      </c>
      <c r="AG22" s="236"/>
      <c r="AH22" s="236"/>
      <c r="AI22" s="236"/>
      <c r="AJ22" s="236"/>
      <c r="AK22" s="363"/>
      <c r="AL22" s="363"/>
      <c r="AM22" s="110">
        <v>100000000</v>
      </c>
      <c r="AN22" s="44"/>
      <c r="AO22" s="44"/>
      <c r="AP22" s="354"/>
      <c r="AQ22" s="45" t="s">
        <v>287</v>
      </c>
      <c r="AR22" s="115" t="s">
        <v>543</v>
      </c>
      <c r="AS22" s="546"/>
      <c r="AT22" s="546"/>
      <c r="AU22" s="556"/>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row>
    <row r="23" spans="1:118" s="113" customFormat="1" ht="390">
      <c r="A23" s="386" t="s">
        <v>283</v>
      </c>
      <c r="B23" s="159" t="s">
        <v>221</v>
      </c>
      <c r="C23" s="42" t="s">
        <v>384</v>
      </c>
      <c r="D23" s="41" t="s">
        <v>233</v>
      </c>
      <c r="E23" s="159" t="s">
        <v>287</v>
      </c>
      <c r="F23" s="160">
        <v>2024130010112</v>
      </c>
      <c r="G23" s="152" t="s">
        <v>298</v>
      </c>
      <c r="H23" s="41" t="s">
        <v>311</v>
      </c>
      <c r="I23" s="48" t="s">
        <v>445</v>
      </c>
      <c r="J23" s="186">
        <v>368</v>
      </c>
      <c r="K23" s="44"/>
      <c r="L23" s="121">
        <v>0.25</v>
      </c>
      <c r="M23" s="45" t="s">
        <v>537</v>
      </c>
      <c r="N23" s="44"/>
      <c r="O23" s="45" t="s">
        <v>780</v>
      </c>
      <c r="P23" s="198">
        <v>276</v>
      </c>
      <c r="Q23" s="198">
        <v>368</v>
      </c>
      <c r="R23" s="44"/>
      <c r="S23" s="44">
        <v>368</v>
      </c>
      <c r="T23" s="253">
        <v>0.25</v>
      </c>
      <c r="U23" s="417">
        <v>0.30669999999999997</v>
      </c>
      <c r="V23" s="223">
        <v>45444</v>
      </c>
      <c r="W23" s="223">
        <v>45657</v>
      </c>
      <c r="X23" s="224">
        <f t="shared" si="0"/>
        <v>213</v>
      </c>
      <c r="Y23" s="44" t="s">
        <v>378</v>
      </c>
      <c r="Z23" s="45" t="s">
        <v>381</v>
      </c>
      <c r="AA23" s="45" t="s">
        <v>385</v>
      </c>
      <c r="AB23" s="45" t="s">
        <v>405</v>
      </c>
      <c r="AC23" s="45" t="s">
        <v>406</v>
      </c>
      <c r="AD23" s="46" t="s">
        <v>380</v>
      </c>
      <c r="AE23" s="45" t="s">
        <v>661</v>
      </c>
      <c r="AF23" s="237">
        <v>151701175</v>
      </c>
      <c r="AG23" s="237" t="s">
        <v>67</v>
      </c>
      <c r="AH23" s="237" t="s">
        <v>863</v>
      </c>
      <c r="AI23" s="237"/>
      <c r="AJ23" s="237" t="s">
        <v>890</v>
      </c>
      <c r="AK23" s="363"/>
      <c r="AL23" s="363"/>
      <c r="AM23" s="110"/>
      <c r="AN23" s="44"/>
      <c r="AO23" s="44"/>
      <c r="AP23" s="354"/>
      <c r="AQ23" s="45" t="s">
        <v>287</v>
      </c>
      <c r="AR23" s="115" t="s">
        <v>543</v>
      </c>
      <c r="AS23" s="546"/>
      <c r="AT23" s="546"/>
      <c r="AU23" s="556"/>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row>
    <row r="24" spans="1:118" s="113" customFormat="1" ht="390">
      <c r="A24" s="386" t="s">
        <v>283</v>
      </c>
      <c r="B24" s="159" t="s">
        <v>221</v>
      </c>
      <c r="C24" s="42" t="s">
        <v>384</v>
      </c>
      <c r="D24" s="41" t="s">
        <v>233</v>
      </c>
      <c r="E24" s="159" t="s">
        <v>287</v>
      </c>
      <c r="F24" s="160">
        <v>2024130010112</v>
      </c>
      <c r="G24" s="152" t="s">
        <v>298</v>
      </c>
      <c r="H24" s="41" t="s">
        <v>311</v>
      </c>
      <c r="I24" s="48" t="s">
        <v>445</v>
      </c>
      <c r="J24" s="186">
        <v>368</v>
      </c>
      <c r="K24" s="44"/>
      <c r="L24" s="121">
        <v>0.25</v>
      </c>
      <c r="M24" s="45" t="s">
        <v>537</v>
      </c>
      <c r="N24" s="44"/>
      <c r="O24" s="45" t="s">
        <v>780</v>
      </c>
      <c r="P24" s="198">
        <v>276</v>
      </c>
      <c r="Q24" s="198">
        <v>368</v>
      </c>
      <c r="R24" s="44"/>
      <c r="S24" s="44">
        <v>368</v>
      </c>
      <c r="T24" s="253">
        <v>0.25</v>
      </c>
      <c r="U24" s="417">
        <v>0.30669999999999997</v>
      </c>
      <c r="V24" s="223">
        <v>45444</v>
      </c>
      <c r="W24" s="223">
        <v>45657</v>
      </c>
      <c r="X24" s="224">
        <f t="shared" si="0"/>
        <v>213</v>
      </c>
      <c r="Y24" s="44" t="s">
        <v>378</v>
      </c>
      <c r="Z24" s="45" t="s">
        <v>381</v>
      </c>
      <c r="AA24" s="45" t="s">
        <v>385</v>
      </c>
      <c r="AB24" s="45" t="s">
        <v>405</v>
      </c>
      <c r="AC24" s="45" t="s">
        <v>406</v>
      </c>
      <c r="AD24" s="46" t="s">
        <v>380</v>
      </c>
      <c r="AE24" s="45" t="s">
        <v>727</v>
      </c>
      <c r="AF24" s="237">
        <v>250000000</v>
      </c>
      <c r="AG24" s="237" t="s">
        <v>859</v>
      </c>
      <c r="AH24" s="237" t="s">
        <v>864</v>
      </c>
      <c r="AI24" s="237"/>
      <c r="AJ24" s="237" t="s">
        <v>882</v>
      </c>
      <c r="AK24" s="363"/>
      <c r="AL24" s="363"/>
      <c r="AM24" s="44"/>
      <c r="AN24" s="44"/>
      <c r="AO24" s="44"/>
      <c r="AP24" s="354"/>
      <c r="AQ24" s="45" t="s">
        <v>287</v>
      </c>
      <c r="AR24" s="115" t="s">
        <v>543</v>
      </c>
      <c r="AS24" s="546"/>
      <c r="AT24" s="546"/>
      <c r="AU24" s="556"/>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row>
    <row r="25" spans="1:118" s="113" customFormat="1" ht="390">
      <c r="A25" s="386" t="s">
        <v>283</v>
      </c>
      <c r="B25" s="159" t="s">
        <v>221</v>
      </c>
      <c r="C25" s="42" t="s">
        <v>384</v>
      </c>
      <c r="D25" s="41" t="s">
        <v>233</v>
      </c>
      <c r="E25" s="159" t="s">
        <v>287</v>
      </c>
      <c r="F25" s="160">
        <v>2024130010112</v>
      </c>
      <c r="G25" s="152" t="s">
        <v>298</v>
      </c>
      <c r="H25" s="41" t="s">
        <v>311</v>
      </c>
      <c r="I25" s="48" t="s">
        <v>445</v>
      </c>
      <c r="J25" s="186">
        <v>368</v>
      </c>
      <c r="K25" s="44"/>
      <c r="L25" s="121">
        <v>0.25</v>
      </c>
      <c r="M25" s="45" t="s">
        <v>537</v>
      </c>
      <c r="N25" s="44"/>
      <c r="O25" s="44"/>
      <c r="P25" s="198">
        <v>276</v>
      </c>
      <c r="Q25" s="198">
        <v>368</v>
      </c>
      <c r="R25" s="44"/>
      <c r="S25" s="44">
        <v>368</v>
      </c>
      <c r="T25" s="253">
        <v>0.25</v>
      </c>
      <c r="U25" s="417">
        <v>0.30669999999999997</v>
      </c>
      <c r="V25" s="223">
        <v>45444</v>
      </c>
      <c r="W25" s="223">
        <v>45657</v>
      </c>
      <c r="X25" s="224">
        <f t="shared" si="0"/>
        <v>213</v>
      </c>
      <c r="Y25" s="44" t="s">
        <v>378</v>
      </c>
      <c r="Z25" s="45" t="s">
        <v>381</v>
      </c>
      <c r="AA25" s="45" t="s">
        <v>385</v>
      </c>
      <c r="AB25" s="45" t="s">
        <v>405</v>
      </c>
      <c r="AC25" s="45" t="s">
        <v>406</v>
      </c>
      <c r="AD25" s="46" t="s">
        <v>380</v>
      </c>
      <c r="AE25" s="45" t="s">
        <v>662</v>
      </c>
      <c r="AF25" s="237">
        <v>146019203.55000001</v>
      </c>
      <c r="AG25" s="237" t="s">
        <v>67</v>
      </c>
      <c r="AH25" s="237" t="s">
        <v>863</v>
      </c>
      <c r="AI25" s="237"/>
      <c r="AJ25" s="237" t="s">
        <v>876</v>
      </c>
      <c r="AK25" s="363"/>
      <c r="AL25" s="363"/>
      <c r="AM25" s="110">
        <v>34212738</v>
      </c>
      <c r="AN25" s="44"/>
      <c r="AO25" s="44"/>
      <c r="AP25" s="354"/>
      <c r="AQ25" s="45" t="s">
        <v>287</v>
      </c>
      <c r="AR25" s="115" t="s">
        <v>543</v>
      </c>
      <c r="AS25" s="546"/>
      <c r="AT25" s="546"/>
      <c r="AU25" s="556"/>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row>
    <row r="26" spans="1:118" s="113" customFormat="1" ht="390">
      <c r="A26" s="386" t="s">
        <v>283</v>
      </c>
      <c r="B26" s="159" t="s">
        <v>221</v>
      </c>
      <c r="C26" s="42" t="s">
        <v>384</v>
      </c>
      <c r="D26" s="159" t="s">
        <v>233</v>
      </c>
      <c r="E26" s="159" t="s">
        <v>287</v>
      </c>
      <c r="F26" s="160">
        <v>2024130010112</v>
      </c>
      <c r="G26" s="152" t="s">
        <v>298</v>
      </c>
      <c r="H26" s="41" t="s">
        <v>311</v>
      </c>
      <c r="I26" s="48" t="s">
        <v>445</v>
      </c>
      <c r="J26" s="186">
        <v>368</v>
      </c>
      <c r="K26" s="44"/>
      <c r="L26" s="121">
        <v>0.25</v>
      </c>
      <c r="M26" s="45" t="s">
        <v>537</v>
      </c>
      <c r="N26" s="44"/>
      <c r="O26" s="44" t="s">
        <v>780</v>
      </c>
      <c r="P26" s="198">
        <v>276</v>
      </c>
      <c r="Q26" s="198">
        <v>368</v>
      </c>
      <c r="R26" s="44"/>
      <c r="S26" s="44">
        <v>368</v>
      </c>
      <c r="T26" s="253">
        <v>0.25</v>
      </c>
      <c r="U26" s="417">
        <v>0.30669999999999997</v>
      </c>
      <c r="V26" s="223">
        <v>45444</v>
      </c>
      <c r="W26" s="223">
        <v>45657</v>
      </c>
      <c r="X26" s="224">
        <f t="shared" si="0"/>
        <v>213</v>
      </c>
      <c r="Y26" s="44" t="s">
        <v>378</v>
      </c>
      <c r="Z26" s="45" t="s">
        <v>381</v>
      </c>
      <c r="AA26" s="45" t="s">
        <v>385</v>
      </c>
      <c r="AB26" s="45" t="s">
        <v>405</v>
      </c>
      <c r="AC26" s="45" t="s">
        <v>406</v>
      </c>
      <c r="AD26" s="46" t="s">
        <v>380</v>
      </c>
      <c r="AE26" s="45" t="s">
        <v>728</v>
      </c>
      <c r="AF26" s="237">
        <v>46000000</v>
      </c>
      <c r="AG26" s="237" t="s">
        <v>859</v>
      </c>
      <c r="AH26" s="237" t="s">
        <v>864</v>
      </c>
      <c r="AI26" s="237"/>
      <c r="AJ26" s="237" t="s">
        <v>878</v>
      </c>
      <c r="AK26" s="363"/>
      <c r="AL26" s="363"/>
      <c r="AM26" s="44"/>
      <c r="AN26" s="44"/>
      <c r="AO26" s="44"/>
      <c r="AP26" s="354"/>
      <c r="AQ26" s="45" t="s">
        <v>287</v>
      </c>
      <c r="AR26" s="115" t="s">
        <v>543</v>
      </c>
      <c r="AS26" s="546"/>
      <c r="AT26" s="546"/>
      <c r="AU26" s="556"/>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row>
    <row r="27" spans="1:118" s="113" customFormat="1" ht="390">
      <c r="A27" s="385" t="s">
        <v>283</v>
      </c>
      <c r="B27" s="41" t="s">
        <v>221</v>
      </c>
      <c r="C27" s="42" t="s">
        <v>384</v>
      </c>
      <c r="D27" s="41" t="s">
        <v>233</v>
      </c>
      <c r="E27" s="41" t="s">
        <v>287</v>
      </c>
      <c r="F27" s="43">
        <v>2024130010112</v>
      </c>
      <c r="G27" s="152" t="s">
        <v>298</v>
      </c>
      <c r="H27" s="41" t="s">
        <v>311</v>
      </c>
      <c r="I27" s="48" t="s">
        <v>445</v>
      </c>
      <c r="J27" s="186">
        <v>368</v>
      </c>
      <c r="K27" s="44"/>
      <c r="L27" s="121">
        <v>0.25</v>
      </c>
      <c r="M27" s="45" t="s">
        <v>535</v>
      </c>
      <c r="N27" s="44"/>
      <c r="O27" s="45" t="s">
        <v>780</v>
      </c>
      <c r="P27" s="198">
        <v>276</v>
      </c>
      <c r="Q27" s="198">
        <v>368</v>
      </c>
      <c r="R27" s="44"/>
      <c r="S27" s="44">
        <v>368</v>
      </c>
      <c r="T27" s="253">
        <v>0.25</v>
      </c>
      <c r="U27" s="417">
        <v>0.30669999999999997</v>
      </c>
      <c r="V27" s="223">
        <v>45444</v>
      </c>
      <c r="W27" s="223">
        <v>45657</v>
      </c>
      <c r="X27" s="224">
        <f t="shared" si="0"/>
        <v>213</v>
      </c>
      <c r="Y27" s="44" t="s">
        <v>378</v>
      </c>
      <c r="Z27" s="45" t="s">
        <v>381</v>
      </c>
      <c r="AA27" s="45" t="s">
        <v>385</v>
      </c>
      <c r="AB27" s="45" t="s">
        <v>405</v>
      </c>
      <c r="AC27" s="45" t="s">
        <v>406</v>
      </c>
      <c r="AD27" s="46" t="s">
        <v>380</v>
      </c>
      <c r="AE27" s="45" t="s">
        <v>660</v>
      </c>
      <c r="AF27" s="236">
        <v>150000000</v>
      </c>
      <c r="AG27" s="236"/>
      <c r="AH27" s="236"/>
      <c r="AI27" s="236"/>
      <c r="AJ27" s="236"/>
      <c r="AK27" s="363"/>
      <c r="AL27" s="363"/>
      <c r="AM27" s="44"/>
      <c r="AN27" s="44"/>
      <c r="AO27" s="44"/>
      <c r="AP27" s="354"/>
      <c r="AQ27" s="45" t="s">
        <v>287</v>
      </c>
      <c r="AR27" s="115" t="s">
        <v>543</v>
      </c>
      <c r="AS27" s="546"/>
      <c r="AT27" s="546"/>
      <c r="AU27" s="556"/>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row>
    <row r="28" spans="1:118" s="113" customFormat="1" ht="390">
      <c r="A28" s="385" t="s">
        <v>283</v>
      </c>
      <c r="B28" s="41" t="s">
        <v>221</v>
      </c>
      <c r="C28" s="42" t="s">
        <v>384</v>
      </c>
      <c r="D28" s="41" t="s">
        <v>233</v>
      </c>
      <c r="E28" s="41" t="s">
        <v>287</v>
      </c>
      <c r="F28" s="43">
        <v>2024130010112</v>
      </c>
      <c r="G28" s="152" t="s">
        <v>298</v>
      </c>
      <c r="H28" s="41" t="s">
        <v>311</v>
      </c>
      <c r="I28" s="48" t="s">
        <v>445</v>
      </c>
      <c r="J28" s="186">
        <v>368</v>
      </c>
      <c r="K28" s="44"/>
      <c r="L28" s="121">
        <v>0.25</v>
      </c>
      <c r="M28" s="45" t="s">
        <v>538</v>
      </c>
      <c r="N28" s="44"/>
      <c r="O28" s="44"/>
      <c r="P28" s="198">
        <v>276</v>
      </c>
      <c r="Q28" s="198">
        <v>368</v>
      </c>
      <c r="R28" s="44"/>
      <c r="S28" s="44">
        <v>368</v>
      </c>
      <c r="T28" s="253">
        <v>0.25</v>
      </c>
      <c r="U28" s="417">
        <v>0.30669999999999997</v>
      </c>
      <c r="V28" s="223">
        <v>45444</v>
      </c>
      <c r="W28" s="223">
        <v>45657</v>
      </c>
      <c r="X28" s="224">
        <f t="shared" si="0"/>
        <v>213</v>
      </c>
      <c r="Y28" s="44" t="s">
        <v>378</v>
      </c>
      <c r="Z28" s="45" t="s">
        <v>381</v>
      </c>
      <c r="AA28" s="45" t="s">
        <v>385</v>
      </c>
      <c r="AB28" s="45" t="s">
        <v>405</v>
      </c>
      <c r="AC28" s="45" t="s">
        <v>406</v>
      </c>
      <c r="AD28" s="46" t="s">
        <v>380</v>
      </c>
      <c r="AE28" s="45" t="s">
        <v>660</v>
      </c>
      <c r="AF28" s="236">
        <v>400000000</v>
      </c>
      <c r="AG28" s="236"/>
      <c r="AH28" s="236"/>
      <c r="AI28" s="236"/>
      <c r="AJ28" s="236"/>
      <c r="AK28" s="363"/>
      <c r="AL28" s="363"/>
      <c r="AM28" s="44"/>
      <c r="AN28" s="44"/>
      <c r="AO28" s="44"/>
      <c r="AP28" s="354"/>
      <c r="AQ28" s="45" t="s">
        <v>287</v>
      </c>
      <c r="AR28" s="115" t="s">
        <v>543</v>
      </c>
      <c r="AS28" s="546"/>
      <c r="AT28" s="546"/>
      <c r="AU28" s="556"/>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row>
    <row r="29" spans="1:118" s="113" customFormat="1" ht="390">
      <c r="A29" s="385" t="s">
        <v>283</v>
      </c>
      <c r="B29" s="41" t="s">
        <v>221</v>
      </c>
      <c r="C29" s="42" t="s">
        <v>384</v>
      </c>
      <c r="D29" s="41" t="s">
        <v>233</v>
      </c>
      <c r="E29" s="41" t="s">
        <v>287</v>
      </c>
      <c r="F29" s="43">
        <v>2024130010112</v>
      </c>
      <c r="G29" s="152" t="s">
        <v>298</v>
      </c>
      <c r="H29" s="41" t="s">
        <v>311</v>
      </c>
      <c r="I29" s="48" t="s">
        <v>445</v>
      </c>
      <c r="J29" s="186">
        <v>368</v>
      </c>
      <c r="K29" s="44"/>
      <c r="L29" s="121">
        <v>0.25</v>
      </c>
      <c r="M29" s="45" t="s">
        <v>538</v>
      </c>
      <c r="N29" s="44"/>
      <c r="O29" s="45" t="s">
        <v>780</v>
      </c>
      <c r="P29" s="198">
        <v>276</v>
      </c>
      <c r="Q29" s="198">
        <v>368</v>
      </c>
      <c r="R29" s="44"/>
      <c r="S29" s="44">
        <v>368</v>
      </c>
      <c r="T29" s="253">
        <v>0.25</v>
      </c>
      <c r="U29" s="417">
        <v>0.30669999999999997</v>
      </c>
      <c r="V29" s="223">
        <v>45444</v>
      </c>
      <c r="W29" s="223">
        <v>45657</v>
      </c>
      <c r="X29" s="224">
        <f t="shared" si="0"/>
        <v>213</v>
      </c>
      <c r="Y29" s="44" t="s">
        <v>378</v>
      </c>
      <c r="Z29" s="45" t="s">
        <v>381</v>
      </c>
      <c r="AA29" s="45" t="s">
        <v>385</v>
      </c>
      <c r="AB29" s="45" t="s">
        <v>405</v>
      </c>
      <c r="AC29" s="45" t="s">
        <v>406</v>
      </c>
      <c r="AD29" s="46" t="s">
        <v>380</v>
      </c>
      <c r="AE29" s="45" t="s">
        <v>726</v>
      </c>
      <c r="AF29" s="236">
        <v>140000000</v>
      </c>
      <c r="AG29" s="236"/>
      <c r="AH29" s="236"/>
      <c r="AI29" s="236"/>
      <c r="AJ29" s="236"/>
      <c r="AK29" s="364"/>
      <c r="AL29" s="364"/>
      <c r="AM29" s="110">
        <v>46382752</v>
      </c>
      <c r="AN29" s="44"/>
      <c r="AO29" s="44"/>
      <c r="AP29" s="355"/>
      <c r="AQ29" s="45" t="s">
        <v>287</v>
      </c>
      <c r="AR29" s="115" t="s">
        <v>543</v>
      </c>
      <c r="AS29" s="546"/>
      <c r="AT29" s="546"/>
      <c r="AU29" s="556"/>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row>
    <row r="30" spans="1:118" s="113" customFormat="1" ht="62.25" customHeight="1">
      <c r="A30" s="385"/>
      <c r="B30" s="41"/>
      <c r="C30" s="42"/>
      <c r="D30" s="41"/>
      <c r="E30" s="335" t="s">
        <v>815</v>
      </c>
      <c r="F30" s="336"/>
      <c r="G30" s="336"/>
      <c r="H30" s="336"/>
      <c r="I30" s="336"/>
      <c r="J30" s="336"/>
      <c r="K30" s="336"/>
      <c r="L30" s="336"/>
      <c r="M30" s="336"/>
      <c r="N30" s="418"/>
      <c r="O30" s="418"/>
      <c r="P30" s="418"/>
      <c r="Q30" s="418"/>
      <c r="R30" s="418"/>
      <c r="S30" s="418"/>
      <c r="T30" s="254">
        <v>0.51</v>
      </c>
      <c r="U30" s="254">
        <v>0.41</v>
      </c>
      <c r="V30" s="223"/>
      <c r="W30" s="223"/>
      <c r="X30" s="224"/>
      <c r="Y30" s="44"/>
      <c r="Z30" s="45"/>
      <c r="AA30" s="45"/>
      <c r="AB30" s="45"/>
      <c r="AC30" s="45"/>
      <c r="AD30" s="46"/>
      <c r="AE30" s="45"/>
      <c r="AF30" s="236"/>
      <c r="AG30" s="44"/>
      <c r="AH30" s="44"/>
      <c r="AI30" s="44"/>
      <c r="AJ30" s="44"/>
      <c r="AK30" s="363"/>
      <c r="AL30" s="363"/>
      <c r="AM30" s="110"/>
      <c r="AN30" s="44"/>
      <c r="AO30" s="44"/>
      <c r="AP30" s="354"/>
      <c r="AQ30" s="45"/>
      <c r="AR30" s="115"/>
      <c r="AS30" s="547"/>
      <c r="AT30" s="547"/>
      <c r="AU30" s="556"/>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row>
    <row r="31" spans="1:118" s="168" customFormat="1" ht="57.6" customHeight="1">
      <c r="A31" s="387" t="s">
        <v>284</v>
      </c>
      <c r="B31" s="49" t="s">
        <v>222</v>
      </c>
      <c r="C31" s="50" t="s">
        <v>386</v>
      </c>
      <c r="D31" s="49" t="s">
        <v>362</v>
      </c>
      <c r="E31" s="161" t="s">
        <v>288</v>
      </c>
      <c r="F31" s="211">
        <v>2024130010133</v>
      </c>
      <c r="G31" s="212" t="s">
        <v>299</v>
      </c>
      <c r="H31" s="49" t="s">
        <v>309</v>
      </c>
      <c r="I31" s="49" t="s">
        <v>263</v>
      </c>
      <c r="J31" s="187">
        <v>9</v>
      </c>
      <c r="K31" s="51"/>
      <c r="L31" s="122">
        <v>0.5</v>
      </c>
      <c r="M31" s="49" t="s">
        <v>305</v>
      </c>
      <c r="N31" s="52"/>
      <c r="O31" s="53" t="s">
        <v>781</v>
      </c>
      <c r="P31" s="199">
        <v>20</v>
      </c>
      <c r="Q31" s="199">
        <v>9</v>
      </c>
      <c r="R31" s="52"/>
      <c r="S31" s="52">
        <v>17</v>
      </c>
      <c r="T31" s="255">
        <v>0.43</v>
      </c>
      <c r="U31" s="433">
        <v>7.4999999999999997E-3</v>
      </c>
      <c r="V31" s="225">
        <v>45444</v>
      </c>
      <c r="W31" s="225">
        <v>45657</v>
      </c>
      <c r="X31" s="52">
        <v>213</v>
      </c>
      <c r="Y31" s="52">
        <v>385</v>
      </c>
      <c r="Z31" s="53" t="s">
        <v>381</v>
      </c>
      <c r="AA31" s="52" t="s">
        <v>388</v>
      </c>
      <c r="AB31" s="53" t="s">
        <v>407</v>
      </c>
      <c r="AC31" s="53" t="s">
        <v>408</v>
      </c>
      <c r="AD31" s="51" t="s">
        <v>380</v>
      </c>
      <c r="AE31" s="49" t="s">
        <v>664</v>
      </c>
      <c r="AF31" s="137">
        <v>203535050</v>
      </c>
      <c r="AG31" s="52"/>
      <c r="AH31" s="52"/>
      <c r="AI31" s="52"/>
      <c r="AJ31" s="52"/>
      <c r="AK31" s="356">
        <v>2906343186.29</v>
      </c>
      <c r="AL31" s="356">
        <v>4130843186.29</v>
      </c>
      <c r="AM31" s="111"/>
      <c r="AN31" s="52"/>
      <c r="AO31" s="52"/>
      <c r="AP31" s="359" t="s">
        <v>771</v>
      </c>
      <c r="AQ31" s="53" t="s">
        <v>288</v>
      </c>
      <c r="AR31" s="53" t="s">
        <v>545</v>
      </c>
      <c r="AS31" s="545">
        <v>4130843186.29</v>
      </c>
      <c r="AT31" s="545">
        <v>4097664533</v>
      </c>
      <c r="AU31" s="542">
        <f>+AT31/AS31</f>
        <v>0.99196806758481715</v>
      </c>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row>
    <row r="32" spans="1:118" s="168" customFormat="1" ht="82.8" customHeight="1">
      <c r="A32" s="387" t="s">
        <v>284</v>
      </c>
      <c r="B32" s="49" t="s">
        <v>222</v>
      </c>
      <c r="C32" s="50" t="s">
        <v>386</v>
      </c>
      <c r="D32" s="49" t="s">
        <v>362</v>
      </c>
      <c r="E32" s="161" t="s">
        <v>288</v>
      </c>
      <c r="F32" s="211">
        <v>2024130010133</v>
      </c>
      <c r="G32" s="212" t="s">
        <v>299</v>
      </c>
      <c r="H32" s="49" t="s">
        <v>309</v>
      </c>
      <c r="I32" s="49" t="s">
        <v>263</v>
      </c>
      <c r="J32" s="187">
        <v>9</v>
      </c>
      <c r="K32" s="51"/>
      <c r="L32" s="122">
        <v>0.5</v>
      </c>
      <c r="M32" s="49" t="s">
        <v>305</v>
      </c>
      <c r="N32" s="52"/>
      <c r="O32" s="53" t="s">
        <v>781</v>
      </c>
      <c r="P32" s="199">
        <v>20</v>
      </c>
      <c r="Q32" s="199">
        <v>9</v>
      </c>
      <c r="R32" s="52"/>
      <c r="S32" s="52">
        <v>17</v>
      </c>
      <c r="T32" s="255">
        <v>0.43</v>
      </c>
      <c r="U32" s="433">
        <v>7.4999999999999997E-3</v>
      </c>
      <c r="V32" s="225">
        <v>45444</v>
      </c>
      <c r="W32" s="225">
        <v>45657</v>
      </c>
      <c r="X32" s="52">
        <v>213</v>
      </c>
      <c r="Y32" s="52">
        <v>385</v>
      </c>
      <c r="Z32" s="53" t="s">
        <v>381</v>
      </c>
      <c r="AA32" s="52" t="s">
        <v>388</v>
      </c>
      <c r="AB32" s="53" t="s">
        <v>407</v>
      </c>
      <c r="AC32" s="53" t="s">
        <v>408</v>
      </c>
      <c r="AD32" s="51" t="s">
        <v>380</v>
      </c>
      <c r="AE32" s="49" t="s">
        <v>665</v>
      </c>
      <c r="AF32" s="137">
        <v>5000000</v>
      </c>
      <c r="AG32" s="52"/>
      <c r="AH32" s="52"/>
      <c r="AI32" s="52"/>
      <c r="AJ32" s="52"/>
      <c r="AK32" s="357"/>
      <c r="AL32" s="357"/>
      <c r="AM32" s="111">
        <v>5000000</v>
      </c>
      <c r="AN32" s="52"/>
      <c r="AO32" s="52"/>
      <c r="AP32" s="360"/>
      <c r="AQ32" s="53" t="s">
        <v>288</v>
      </c>
      <c r="AR32" s="53" t="s">
        <v>545</v>
      </c>
      <c r="AS32" s="546"/>
      <c r="AT32" s="546"/>
      <c r="AU32" s="54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row>
    <row r="33" spans="1:118" s="168" customFormat="1" ht="55.2" customHeight="1">
      <c r="A33" s="387" t="s">
        <v>284</v>
      </c>
      <c r="B33" s="49" t="s">
        <v>222</v>
      </c>
      <c r="C33" s="50" t="s">
        <v>386</v>
      </c>
      <c r="D33" s="49" t="s">
        <v>362</v>
      </c>
      <c r="E33" s="161" t="s">
        <v>288</v>
      </c>
      <c r="F33" s="211">
        <v>2024130010133</v>
      </c>
      <c r="G33" s="212" t="s">
        <v>299</v>
      </c>
      <c r="H33" s="49" t="s">
        <v>309</v>
      </c>
      <c r="I33" s="49" t="s">
        <v>263</v>
      </c>
      <c r="J33" s="187">
        <v>9</v>
      </c>
      <c r="K33" s="51"/>
      <c r="L33" s="122">
        <v>0.5</v>
      </c>
      <c r="M33" s="49" t="s">
        <v>305</v>
      </c>
      <c r="N33" s="52"/>
      <c r="O33" s="53" t="s">
        <v>781</v>
      </c>
      <c r="P33" s="199">
        <v>20</v>
      </c>
      <c r="Q33" s="199">
        <v>9</v>
      </c>
      <c r="R33" s="52"/>
      <c r="S33" s="52">
        <v>17</v>
      </c>
      <c r="T33" s="255">
        <v>0.43</v>
      </c>
      <c r="U33" s="433">
        <v>7.4999999999999997E-3</v>
      </c>
      <c r="V33" s="225">
        <v>45444</v>
      </c>
      <c r="W33" s="225">
        <v>45657</v>
      </c>
      <c r="X33" s="52">
        <v>213</v>
      </c>
      <c r="Y33" s="52">
        <v>385</v>
      </c>
      <c r="Z33" s="53" t="s">
        <v>381</v>
      </c>
      <c r="AA33" s="52" t="s">
        <v>388</v>
      </c>
      <c r="AB33" s="53" t="s">
        <v>407</v>
      </c>
      <c r="AC33" s="53" t="s">
        <v>408</v>
      </c>
      <c r="AD33" s="51" t="s">
        <v>380</v>
      </c>
      <c r="AE33" s="49" t="s">
        <v>666</v>
      </c>
      <c r="AF33" s="137">
        <v>100700000</v>
      </c>
      <c r="AG33" s="52"/>
      <c r="AH33" s="52"/>
      <c r="AI33" s="52"/>
      <c r="AJ33" s="52"/>
      <c r="AK33" s="357"/>
      <c r="AL33" s="357"/>
      <c r="AM33" s="111">
        <v>50000000</v>
      </c>
      <c r="AN33" s="52"/>
      <c r="AO33" s="52"/>
      <c r="AP33" s="360"/>
      <c r="AQ33" s="53" t="s">
        <v>288</v>
      </c>
      <c r="AR33" s="53" t="s">
        <v>545</v>
      </c>
      <c r="AS33" s="546"/>
      <c r="AT33" s="546"/>
      <c r="AU33" s="54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row>
    <row r="34" spans="1:118" s="168" customFormat="1" ht="84.75" customHeight="1">
      <c r="A34" s="388" t="s">
        <v>284</v>
      </c>
      <c r="B34" s="49" t="s">
        <v>222</v>
      </c>
      <c r="C34" s="50" t="s">
        <v>386</v>
      </c>
      <c r="D34" s="49" t="s">
        <v>362</v>
      </c>
      <c r="E34" s="49" t="s">
        <v>288</v>
      </c>
      <c r="F34" s="213">
        <v>2024130010133</v>
      </c>
      <c r="G34" s="212" t="s">
        <v>299</v>
      </c>
      <c r="H34" s="49" t="s">
        <v>309</v>
      </c>
      <c r="I34" s="49" t="s">
        <v>263</v>
      </c>
      <c r="J34" s="187">
        <v>9</v>
      </c>
      <c r="K34" s="51"/>
      <c r="L34" s="122">
        <v>0.5</v>
      </c>
      <c r="M34" s="49" t="s">
        <v>317</v>
      </c>
      <c r="N34" s="52"/>
      <c r="O34" s="53" t="s">
        <v>781</v>
      </c>
      <c r="P34" s="199">
        <v>20</v>
      </c>
      <c r="Q34" s="199">
        <v>9</v>
      </c>
      <c r="R34" s="52"/>
      <c r="S34" s="52">
        <v>17</v>
      </c>
      <c r="T34" s="255">
        <v>0.43</v>
      </c>
      <c r="U34" s="433">
        <v>7.4999999999999997E-3</v>
      </c>
      <c r="V34" s="225">
        <v>45444</v>
      </c>
      <c r="W34" s="225">
        <v>45657</v>
      </c>
      <c r="X34" s="52">
        <v>213</v>
      </c>
      <c r="Y34" s="52">
        <v>385</v>
      </c>
      <c r="Z34" s="53" t="s">
        <v>381</v>
      </c>
      <c r="AA34" s="52" t="s">
        <v>389</v>
      </c>
      <c r="AB34" s="54" t="s">
        <v>410</v>
      </c>
      <c r="AC34" s="214" t="s">
        <v>409</v>
      </c>
      <c r="AD34" s="51" t="s">
        <v>380</v>
      </c>
      <c r="AE34" s="49" t="s">
        <v>664</v>
      </c>
      <c r="AF34" s="137">
        <v>200000000</v>
      </c>
      <c r="AG34" s="52"/>
      <c r="AH34" s="52"/>
      <c r="AI34" s="52"/>
      <c r="AJ34" s="52"/>
      <c r="AK34" s="357"/>
      <c r="AL34" s="357"/>
      <c r="AM34" s="52"/>
      <c r="AN34" s="52"/>
      <c r="AO34" s="52"/>
      <c r="AP34" s="360"/>
      <c r="AQ34" s="53" t="s">
        <v>288</v>
      </c>
      <c r="AR34" s="53" t="s">
        <v>545</v>
      </c>
      <c r="AS34" s="546"/>
      <c r="AT34" s="546"/>
      <c r="AU34" s="54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row>
    <row r="35" spans="1:118" s="168" customFormat="1" ht="163.95" customHeight="1">
      <c r="A35" s="388" t="s">
        <v>284</v>
      </c>
      <c r="B35" s="49" t="s">
        <v>222</v>
      </c>
      <c r="C35" s="50" t="s">
        <v>386</v>
      </c>
      <c r="D35" s="49" t="s">
        <v>235</v>
      </c>
      <c r="E35" s="49" t="s">
        <v>288</v>
      </c>
      <c r="F35" s="213">
        <v>2024130010133</v>
      </c>
      <c r="G35" s="212" t="s">
        <v>299</v>
      </c>
      <c r="H35" s="49" t="s">
        <v>310</v>
      </c>
      <c r="I35" s="49" t="s">
        <v>264</v>
      </c>
      <c r="J35" s="187">
        <v>16</v>
      </c>
      <c r="K35" s="49"/>
      <c r="L35" s="122">
        <v>0.5</v>
      </c>
      <c r="M35" s="49" t="s">
        <v>306</v>
      </c>
      <c r="N35" s="52"/>
      <c r="O35" s="53" t="s">
        <v>781</v>
      </c>
      <c r="P35" s="199">
        <v>15</v>
      </c>
      <c r="Q35" s="199">
        <v>16</v>
      </c>
      <c r="R35" s="52"/>
      <c r="S35" s="52">
        <v>19</v>
      </c>
      <c r="T35" s="255">
        <v>0.5</v>
      </c>
      <c r="U35" s="433">
        <v>2.9700000000000001E-2</v>
      </c>
      <c r="V35" s="225">
        <v>45444</v>
      </c>
      <c r="W35" s="225">
        <v>45657</v>
      </c>
      <c r="X35" s="52">
        <v>213</v>
      </c>
      <c r="Y35" s="51">
        <v>100</v>
      </c>
      <c r="Z35" s="53" t="s">
        <v>381</v>
      </c>
      <c r="AA35" s="52" t="s">
        <v>389</v>
      </c>
      <c r="AB35" s="53" t="s">
        <v>399</v>
      </c>
      <c r="AC35" s="52" t="s">
        <v>402</v>
      </c>
      <c r="AD35" s="51" t="s">
        <v>380</v>
      </c>
      <c r="AE35" s="49" t="s">
        <v>664</v>
      </c>
      <c r="AF35" s="137">
        <v>100000000</v>
      </c>
      <c r="AG35" s="52"/>
      <c r="AH35" s="52"/>
      <c r="AI35" s="52"/>
      <c r="AJ35" s="52"/>
      <c r="AK35" s="357"/>
      <c r="AL35" s="357"/>
      <c r="AM35" s="52"/>
      <c r="AN35" s="52"/>
      <c r="AO35" s="52"/>
      <c r="AP35" s="360"/>
      <c r="AQ35" s="53" t="s">
        <v>288</v>
      </c>
      <c r="AR35" s="53" t="s">
        <v>547</v>
      </c>
      <c r="AS35" s="546"/>
      <c r="AT35" s="546"/>
      <c r="AU35" s="54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row>
    <row r="36" spans="1:118" s="168" customFormat="1" ht="96.6">
      <c r="A36" s="388" t="s">
        <v>284</v>
      </c>
      <c r="B36" s="49" t="s">
        <v>222</v>
      </c>
      <c r="C36" s="50" t="s">
        <v>386</v>
      </c>
      <c r="D36" s="49" t="s">
        <v>235</v>
      </c>
      <c r="E36" s="49" t="s">
        <v>288</v>
      </c>
      <c r="F36" s="213">
        <v>2024130010133</v>
      </c>
      <c r="G36" s="212" t="s">
        <v>299</v>
      </c>
      <c r="H36" s="49" t="s">
        <v>310</v>
      </c>
      <c r="I36" s="49" t="s">
        <v>264</v>
      </c>
      <c r="J36" s="187">
        <v>16</v>
      </c>
      <c r="K36" s="49"/>
      <c r="L36" s="122">
        <v>0.5</v>
      </c>
      <c r="M36" s="49" t="s">
        <v>306</v>
      </c>
      <c r="N36" s="52"/>
      <c r="O36" s="53" t="s">
        <v>782</v>
      </c>
      <c r="P36" s="199">
        <v>15</v>
      </c>
      <c r="Q36" s="199">
        <v>16</v>
      </c>
      <c r="R36" s="52"/>
      <c r="S36" s="52">
        <v>19</v>
      </c>
      <c r="T36" s="255">
        <v>0.5</v>
      </c>
      <c r="U36" s="433">
        <v>2.9700000000000001E-2</v>
      </c>
      <c r="V36" s="225">
        <v>45444</v>
      </c>
      <c r="W36" s="225">
        <v>45657</v>
      </c>
      <c r="X36" s="52">
        <v>213</v>
      </c>
      <c r="Y36" s="51">
        <v>100</v>
      </c>
      <c r="Z36" s="53" t="s">
        <v>381</v>
      </c>
      <c r="AA36" s="52" t="s">
        <v>389</v>
      </c>
      <c r="AB36" s="53" t="s">
        <v>399</v>
      </c>
      <c r="AC36" s="52" t="s">
        <v>402</v>
      </c>
      <c r="AD36" s="51" t="s">
        <v>380</v>
      </c>
      <c r="AE36" s="49" t="s">
        <v>667</v>
      </c>
      <c r="AF36" s="137">
        <v>40000000</v>
      </c>
      <c r="AG36" s="137" t="s">
        <v>860</v>
      </c>
      <c r="AH36" s="137" t="s">
        <v>871</v>
      </c>
      <c r="AI36" s="137"/>
      <c r="AJ36" s="137" t="s">
        <v>898</v>
      </c>
      <c r="AK36" s="357"/>
      <c r="AL36" s="357"/>
      <c r="AM36" s="52"/>
      <c r="AN36" s="52"/>
      <c r="AO36" s="52"/>
      <c r="AP36" s="360"/>
      <c r="AQ36" s="53" t="s">
        <v>288</v>
      </c>
      <c r="AR36" s="53" t="s">
        <v>547</v>
      </c>
      <c r="AS36" s="546"/>
      <c r="AT36" s="546"/>
      <c r="AU36" s="54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row>
    <row r="37" spans="1:118" s="168" customFormat="1" ht="96.6">
      <c r="A37" s="388" t="s">
        <v>284</v>
      </c>
      <c r="B37" s="49" t="s">
        <v>222</v>
      </c>
      <c r="C37" s="50" t="s">
        <v>386</v>
      </c>
      <c r="D37" s="49" t="s">
        <v>235</v>
      </c>
      <c r="E37" s="49" t="s">
        <v>288</v>
      </c>
      <c r="F37" s="213">
        <v>2024130010133</v>
      </c>
      <c r="G37" s="212" t="s">
        <v>299</v>
      </c>
      <c r="H37" s="49" t="s">
        <v>310</v>
      </c>
      <c r="I37" s="49" t="s">
        <v>264</v>
      </c>
      <c r="J37" s="187">
        <v>16</v>
      </c>
      <c r="K37" s="49"/>
      <c r="L37" s="122">
        <v>0.5</v>
      </c>
      <c r="M37" s="49" t="s">
        <v>306</v>
      </c>
      <c r="N37" s="52"/>
      <c r="O37" s="53" t="s">
        <v>782</v>
      </c>
      <c r="P37" s="199">
        <v>15</v>
      </c>
      <c r="Q37" s="199">
        <v>16</v>
      </c>
      <c r="R37" s="52"/>
      <c r="S37" s="52">
        <v>19</v>
      </c>
      <c r="T37" s="255">
        <v>0.5</v>
      </c>
      <c r="U37" s="433">
        <v>2.9700000000000001E-2</v>
      </c>
      <c r="V37" s="225">
        <v>45444</v>
      </c>
      <c r="W37" s="225">
        <v>45657</v>
      </c>
      <c r="X37" s="52">
        <v>213</v>
      </c>
      <c r="Y37" s="51">
        <v>100</v>
      </c>
      <c r="Z37" s="53" t="s">
        <v>381</v>
      </c>
      <c r="AA37" s="52" t="s">
        <v>389</v>
      </c>
      <c r="AB37" s="53" t="s">
        <v>399</v>
      </c>
      <c r="AC37" s="52" t="s">
        <v>402</v>
      </c>
      <c r="AD37" s="51" t="s">
        <v>380</v>
      </c>
      <c r="AE37" s="49" t="s">
        <v>668</v>
      </c>
      <c r="AF37" s="137">
        <v>8557536.2899999991</v>
      </c>
      <c r="AG37" s="137" t="s">
        <v>860</v>
      </c>
      <c r="AH37" s="137" t="s">
        <v>871</v>
      </c>
      <c r="AI37" s="137"/>
      <c r="AJ37" s="137" t="s">
        <v>898</v>
      </c>
      <c r="AK37" s="357"/>
      <c r="AL37" s="357"/>
      <c r="AM37" s="52"/>
      <c r="AN37" s="52"/>
      <c r="AO37" s="52"/>
      <c r="AP37" s="360"/>
      <c r="AQ37" s="53" t="s">
        <v>288</v>
      </c>
      <c r="AR37" s="53" t="s">
        <v>547</v>
      </c>
      <c r="AS37" s="546"/>
      <c r="AT37" s="546"/>
      <c r="AU37" s="54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row>
    <row r="38" spans="1:118" s="168" customFormat="1" ht="110.4">
      <c r="A38" s="388" t="s">
        <v>284</v>
      </c>
      <c r="B38" s="49" t="s">
        <v>222</v>
      </c>
      <c r="C38" s="50" t="s">
        <v>386</v>
      </c>
      <c r="D38" s="49" t="s">
        <v>235</v>
      </c>
      <c r="E38" s="49" t="s">
        <v>288</v>
      </c>
      <c r="F38" s="213">
        <v>2024130010133</v>
      </c>
      <c r="G38" s="212" t="s">
        <v>299</v>
      </c>
      <c r="H38" s="49" t="s">
        <v>310</v>
      </c>
      <c r="I38" s="49" t="s">
        <v>264</v>
      </c>
      <c r="J38" s="187">
        <v>16</v>
      </c>
      <c r="K38" s="49"/>
      <c r="L38" s="122">
        <v>0.5</v>
      </c>
      <c r="M38" s="49" t="s">
        <v>306</v>
      </c>
      <c r="N38" s="52"/>
      <c r="O38" s="53" t="s">
        <v>782</v>
      </c>
      <c r="P38" s="199">
        <v>15</v>
      </c>
      <c r="Q38" s="199">
        <v>16</v>
      </c>
      <c r="R38" s="52"/>
      <c r="S38" s="52">
        <v>19</v>
      </c>
      <c r="T38" s="255">
        <v>0.5</v>
      </c>
      <c r="U38" s="433">
        <v>2.9700000000000001E-2</v>
      </c>
      <c r="V38" s="225">
        <v>45444</v>
      </c>
      <c r="W38" s="225">
        <v>45657</v>
      </c>
      <c r="X38" s="52">
        <v>213</v>
      </c>
      <c r="Y38" s="51">
        <v>100</v>
      </c>
      <c r="Z38" s="53" t="s">
        <v>381</v>
      </c>
      <c r="AA38" s="52" t="s">
        <v>389</v>
      </c>
      <c r="AB38" s="53" t="s">
        <v>399</v>
      </c>
      <c r="AC38" s="52" t="s">
        <v>402</v>
      </c>
      <c r="AD38" s="51" t="s">
        <v>380</v>
      </c>
      <c r="AE38" s="49" t="s">
        <v>669</v>
      </c>
      <c r="AF38" s="137">
        <v>86420000</v>
      </c>
      <c r="AG38" s="137" t="s">
        <v>858</v>
      </c>
      <c r="AH38" s="137" t="s">
        <v>869</v>
      </c>
      <c r="AI38" s="137"/>
      <c r="AJ38" s="137" t="s">
        <v>891</v>
      </c>
      <c r="AK38" s="357"/>
      <c r="AL38" s="357"/>
      <c r="AM38" s="111">
        <v>86420000</v>
      </c>
      <c r="AN38" s="52"/>
      <c r="AO38" s="52"/>
      <c r="AP38" s="360"/>
      <c r="AQ38" s="53" t="s">
        <v>288</v>
      </c>
      <c r="AR38" s="53" t="s">
        <v>547</v>
      </c>
      <c r="AS38" s="546"/>
      <c r="AT38" s="546"/>
      <c r="AU38" s="54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row>
    <row r="39" spans="1:118" s="168" customFormat="1" ht="110.4">
      <c r="A39" s="388" t="s">
        <v>284</v>
      </c>
      <c r="B39" s="49" t="s">
        <v>222</v>
      </c>
      <c r="C39" s="50" t="s">
        <v>386</v>
      </c>
      <c r="D39" s="49" t="s">
        <v>235</v>
      </c>
      <c r="E39" s="49" t="s">
        <v>288</v>
      </c>
      <c r="F39" s="213">
        <v>2024130010133</v>
      </c>
      <c r="G39" s="212" t="s">
        <v>299</v>
      </c>
      <c r="H39" s="49" t="s">
        <v>310</v>
      </c>
      <c r="I39" s="49" t="s">
        <v>264</v>
      </c>
      <c r="J39" s="187">
        <v>16</v>
      </c>
      <c r="K39" s="49"/>
      <c r="L39" s="122">
        <v>0.5</v>
      </c>
      <c r="M39" s="49" t="s">
        <v>306</v>
      </c>
      <c r="N39" s="52"/>
      <c r="O39" s="53" t="s">
        <v>782</v>
      </c>
      <c r="P39" s="199">
        <v>15</v>
      </c>
      <c r="Q39" s="199">
        <v>16</v>
      </c>
      <c r="R39" s="52"/>
      <c r="S39" s="52">
        <v>19</v>
      </c>
      <c r="T39" s="255">
        <v>0.5</v>
      </c>
      <c r="U39" s="433">
        <v>2.9700000000000001E-2</v>
      </c>
      <c r="V39" s="225">
        <v>45444</v>
      </c>
      <c r="W39" s="225">
        <v>45657</v>
      </c>
      <c r="X39" s="52">
        <v>213</v>
      </c>
      <c r="Y39" s="51">
        <v>100</v>
      </c>
      <c r="Z39" s="53" t="s">
        <v>381</v>
      </c>
      <c r="AA39" s="52" t="s">
        <v>389</v>
      </c>
      <c r="AB39" s="53" t="s">
        <v>399</v>
      </c>
      <c r="AC39" s="52" t="s">
        <v>402</v>
      </c>
      <c r="AD39" s="51" t="s">
        <v>380</v>
      </c>
      <c r="AE39" s="49" t="s">
        <v>669</v>
      </c>
      <c r="AF39" s="137">
        <v>400000000</v>
      </c>
      <c r="AG39" s="137" t="s">
        <v>858</v>
      </c>
      <c r="AH39" s="137" t="s">
        <v>869</v>
      </c>
      <c r="AI39" s="137"/>
      <c r="AJ39" s="137" t="s">
        <v>891</v>
      </c>
      <c r="AK39" s="357"/>
      <c r="AL39" s="357"/>
      <c r="AM39" s="111">
        <v>400000000</v>
      </c>
      <c r="AN39" s="52"/>
      <c r="AO39" s="52"/>
      <c r="AP39" s="360"/>
      <c r="AQ39" s="53" t="s">
        <v>288</v>
      </c>
      <c r="AR39" s="53" t="s">
        <v>547</v>
      </c>
      <c r="AS39" s="546"/>
      <c r="AT39" s="546"/>
      <c r="AU39" s="54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row>
    <row r="40" spans="1:118" s="168" customFormat="1" ht="82.8">
      <c r="A40" s="388" t="s">
        <v>284</v>
      </c>
      <c r="B40" s="49" t="s">
        <v>222</v>
      </c>
      <c r="C40" s="50" t="s">
        <v>386</v>
      </c>
      <c r="D40" s="49" t="s">
        <v>235</v>
      </c>
      <c r="E40" s="49" t="s">
        <v>288</v>
      </c>
      <c r="F40" s="213">
        <v>2024130010133</v>
      </c>
      <c r="G40" s="212" t="s">
        <v>299</v>
      </c>
      <c r="H40" s="49" t="s">
        <v>310</v>
      </c>
      <c r="I40" s="49" t="s">
        <v>264</v>
      </c>
      <c r="J40" s="187">
        <v>16</v>
      </c>
      <c r="K40" s="49"/>
      <c r="L40" s="122">
        <v>0.5</v>
      </c>
      <c r="M40" s="49" t="s">
        <v>306</v>
      </c>
      <c r="N40" s="52"/>
      <c r="O40" s="53" t="s">
        <v>782</v>
      </c>
      <c r="P40" s="199">
        <v>15</v>
      </c>
      <c r="Q40" s="199">
        <v>16</v>
      </c>
      <c r="R40" s="52"/>
      <c r="S40" s="52">
        <v>19</v>
      </c>
      <c r="T40" s="255">
        <v>0.5</v>
      </c>
      <c r="U40" s="433">
        <v>2.9700000000000001E-2</v>
      </c>
      <c r="V40" s="225">
        <v>45444</v>
      </c>
      <c r="W40" s="225">
        <v>45657</v>
      </c>
      <c r="X40" s="52">
        <v>213</v>
      </c>
      <c r="Y40" s="51">
        <v>100</v>
      </c>
      <c r="Z40" s="53" t="s">
        <v>381</v>
      </c>
      <c r="AA40" s="52" t="s">
        <v>389</v>
      </c>
      <c r="AB40" s="53" t="s">
        <v>399</v>
      </c>
      <c r="AC40" s="52" t="s">
        <v>402</v>
      </c>
      <c r="AD40" s="51" t="s">
        <v>380</v>
      </c>
      <c r="AE40" s="49" t="s">
        <v>670</v>
      </c>
      <c r="AF40" s="137">
        <v>32000000</v>
      </c>
      <c r="AG40" s="52"/>
      <c r="AH40" s="52"/>
      <c r="AI40" s="52"/>
      <c r="AJ40" s="52"/>
      <c r="AK40" s="357"/>
      <c r="AL40" s="357"/>
      <c r="AM40" s="111">
        <v>32000000</v>
      </c>
      <c r="AN40" s="52"/>
      <c r="AO40" s="52"/>
      <c r="AP40" s="360"/>
      <c r="AQ40" s="53" t="s">
        <v>288</v>
      </c>
      <c r="AR40" s="53" t="s">
        <v>547</v>
      </c>
      <c r="AS40" s="546"/>
      <c r="AT40" s="546"/>
      <c r="AU40" s="54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row>
    <row r="41" spans="1:118" s="168" customFormat="1" ht="193.2">
      <c r="A41" s="388" t="s">
        <v>284</v>
      </c>
      <c r="B41" s="49" t="s">
        <v>222</v>
      </c>
      <c r="C41" s="50" t="s">
        <v>386</v>
      </c>
      <c r="D41" s="49" t="s">
        <v>235</v>
      </c>
      <c r="E41" s="49" t="s">
        <v>288</v>
      </c>
      <c r="F41" s="213">
        <v>2024130010133</v>
      </c>
      <c r="G41" s="212" t="s">
        <v>299</v>
      </c>
      <c r="H41" s="49" t="s">
        <v>310</v>
      </c>
      <c r="I41" s="49" t="s">
        <v>264</v>
      </c>
      <c r="J41" s="187">
        <v>16</v>
      </c>
      <c r="K41" s="49"/>
      <c r="L41" s="122">
        <v>0.5</v>
      </c>
      <c r="M41" s="49" t="s">
        <v>306</v>
      </c>
      <c r="N41" s="52"/>
      <c r="O41" s="53" t="s">
        <v>782</v>
      </c>
      <c r="P41" s="199">
        <v>15</v>
      </c>
      <c r="Q41" s="199">
        <v>16</v>
      </c>
      <c r="R41" s="52"/>
      <c r="S41" s="52">
        <v>19</v>
      </c>
      <c r="T41" s="255">
        <v>0.5</v>
      </c>
      <c r="U41" s="433">
        <v>2.9700000000000001E-2</v>
      </c>
      <c r="V41" s="225">
        <v>45444</v>
      </c>
      <c r="W41" s="225">
        <v>45657</v>
      </c>
      <c r="X41" s="52">
        <v>213</v>
      </c>
      <c r="Y41" s="51">
        <v>100</v>
      </c>
      <c r="Z41" s="53" t="s">
        <v>381</v>
      </c>
      <c r="AA41" s="52" t="s">
        <v>389</v>
      </c>
      <c r="AB41" s="53" t="s">
        <v>399</v>
      </c>
      <c r="AC41" s="52" t="s">
        <v>402</v>
      </c>
      <c r="AD41" s="51" t="s">
        <v>380</v>
      </c>
      <c r="AE41" s="49" t="s">
        <v>671</v>
      </c>
      <c r="AF41" s="137">
        <v>370400000</v>
      </c>
      <c r="AG41" s="137" t="s">
        <v>858</v>
      </c>
      <c r="AH41" s="137" t="s">
        <v>868</v>
      </c>
      <c r="AI41" s="137"/>
      <c r="AJ41" s="137" t="s">
        <v>896</v>
      </c>
      <c r="AK41" s="357"/>
      <c r="AL41" s="357"/>
      <c r="AM41" s="111">
        <v>370400000</v>
      </c>
      <c r="AN41" s="52"/>
      <c r="AO41" s="52"/>
      <c r="AP41" s="360"/>
      <c r="AQ41" s="53" t="s">
        <v>288</v>
      </c>
      <c r="AR41" s="53" t="s">
        <v>547</v>
      </c>
      <c r="AS41" s="546"/>
      <c r="AT41" s="546"/>
      <c r="AU41" s="54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row>
    <row r="42" spans="1:118" s="168" customFormat="1" ht="110.4">
      <c r="A42" s="388" t="s">
        <v>284</v>
      </c>
      <c r="B42" s="49" t="s">
        <v>222</v>
      </c>
      <c r="C42" s="50" t="s">
        <v>386</v>
      </c>
      <c r="D42" s="49" t="s">
        <v>235</v>
      </c>
      <c r="E42" s="49" t="s">
        <v>288</v>
      </c>
      <c r="F42" s="213">
        <v>2024130010133</v>
      </c>
      <c r="G42" s="212" t="s">
        <v>299</v>
      </c>
      <c r="H42" s="49" t="s">
        <v>310</v>
      </c>
      <c r="I42" s="49" t="s">
        <v>264</v>
      </c>
      <c r="J42" s="187">
        <v>16</v>
      </c>
      <c r="K42" s="49"/>
      <c r="L42" s="122">
        <v>0.5</v>
      </c>
      <c r="M42" s="49" t="s">
        <v>306</v>
      </c>
      <c r="N42" s="52"/>
      <c r="O42" s="53" t="s">
        <v>782</v>
      </c>
      <c r="P42" s="199">
        <v>15</v>
      </c>
      <c r="Q42" s="199">
        <v>16</v>
      </c>
      <c r="R42" s="52"/>
      <c r="S42" s="52">
        <v>19</v>
      </c>
      <c r="T42" s="255">
        <v>0.5</v>
      </c>
      <c r="U42" s="433">
        <v>2.9700000000000001E-2</v>
      </c>
      <c r="V42" s="225">
        <v>45444</v>
      </c>
      <c r="W42" s="225">
        <v>45657</v>
      </c>
      <c r="X42" s="52">
        <v>213</v>
      </c>
      <c r="Y42" s="51">
        <v>100</v>
      </c>
      <c r="Z42" s="53" t="s">
        <v>381</v>
      </c>
      <c r="AA42" s="52" t="s">
        <v>389</v>
      </c>
      <c r="AB42" s="53" t="s">
        <v>399</v>
      </c>
      <c r="AC42" s="52" t="s">
        <v>402</v>
      </c>
      <c r="AD42" s="51" t="s">
        <v>380</v>
      </c>
      <c r="AE42" s="49" t="s">
        <v>672</v>
      </c>
      <c r="AF42" s="137">
        <v>300000000</v>
      </c>
      <c r="AG42" s="137" t="s">
        <v>858</v>
      </c>
      <c r="AH42" s="137" t="s">
        <v>868</v>
      </c>
      <c r="AI42" s="137"/>
      <c r="AJ42" s="137" t="s">
        <v>892</v>
      </c>
      <c r="AK42" s="357"/>
      <c r="AL42" s="357"/>
      <c r="AM42" s="111">
        <v>300000000</v>
      </c>
      <c r="AN42" s="52"/>
      <c r="AO42" s="52"/>
      <c r="AP42" s="360"/>
      <c r="AQ42" s="53" t="s">
        <v>288</v>
      </c>
      <c r="AR42" s="53" t="s">
        <v>547</v>
      </c>
      <c r="AS42" s="546"/>
      <c r="AT42" s="546"/>
      <c r="AU42" s="54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row>
    <row r="43" spans="1:118" s="168" customFormat="1" ht="96.6">
      <c r="A43" s="388" t="s">
        <v>284</v>
      </c>
      <c r="B43" s="49" t="s">
        <v>222</v>
      </c>
      <c r="C43" s="50" t="s">
        <v>386</v>
      </c>
      <c r="D43" s="49" t="s">
        <v>235</v>
      </c>
      <c r="E43" s="49" t="s">
        <v>288</v>
      </c>
      <c r="F43" s="213">
        <v>2024130010133</v>
      </c>
      <c r="G43" s="212" t="s">
        <v>299</v>
      </c>
      <c r="H43" s="49" t="s">
        <v>310</v>
      </c>
      <c r="I43" s="49" t="s">
        <v>264</v>
      </c>
      <c r="J43" s="187">
        <v>16</v>
      </c>
      <c r="K43" s="49"/>
      <c r="L43" s="122">
        <v>0.5</v>
      </c>
      <c r="M43" s="49" t="s">
        <v>306</v>
      </c>
      <c r="N43" s="52"/>
      <c r="O43" s="53" t="s">
        <v>782</v>
      </c>
      <c r="P43" s="199">
        <v>15</v>
      </c>
      <c r="Q43" s="199">
        <v>16</v>
      </c>
      <c r="R43" s="52"/>
      <c r="S43" s="52">
        <v>19</v>
      </c>
      <c r="T43" s="255">
        <v>0.5</v>
      </c>
      <c r="U43" s="433">
        <v>2.9700000000000001E-2</v>
      </c>
      <c r="V43" s="225">
        <v>45444</v>
      </c>
      <c r="W43" s="225">
        <v>45657</v>
      </c>
      <c r="X43" s="52">
        <v>213</v>
      </c>
      <c r="Y43" s="51">
        <v>100</v>
      </c>
      <c r="Z43" s="53" t="s">
        <v>381</v>
      </c>
      <c r="AA43" s="52" t="s">
        <v>389</v>
      </c>
      <c r="AB43" s="53" t="s">
        <v>399</v>
      </c>
      <c r="AC43" s="52" t="s">
        <v>402</v>
      </c>
      <c r="AD43" s="51" t="s">
        <v>380</v>
      </c>
      <c r="AE43" s="49" t="s">
        <v>673</v>
      </c>
      <c r="AF43" s="137">
        <v>256887000</v>
      </c>
      <c r="AG43" s="137" t="s">
        <v>858</v>
      </c>
      <c r="AH43" s="137" t="s">
        <v>868</v>
      </c>
      <c r="AI43" s="137"/>
      <c r="AJ43" s="137" t="s">
        <v>895</v>
      </c>
      <c r="AK43" s="357"/>
      <c r="AL43" s="357"/>
      <c r="AM43" s="111">
        <v>256887000</v>
      </c>
      <c r="AN43" s="52"/>
      <c r="AO43" s="52"/>
      <c r="AP43" s="360"/>
      <c r="AQ43" s="53" t="s">
        <v>288</v>
      </c>
      <c r="AR43" s="53" t="s">
        <v>547</v>
      </c>
      <c r="AS43" s="546"/>
      <c r="AT43" s="546"/>
      <c r="AU43" s="54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row>
    <row r="44" spans="1:118" s="168" customFormat="1" ht="96.6">
      <c r="A44" s="388" t="s">
        <v>284</v>
      </c>
      <c r="B44" s="49" t="s">
        <v>222</v>
      </c>
      <c r="C44" s="50" t="s">
        <v>386</v>
      </c>
      <c r="D44" s="49" t="s">
        <v>235</v>
      </c>
      <c r="E44" s="49" t="s">
        <v>288</v>
      </c>
      <c r="F44" s="213">
        <v>2024130010133</v>
      </c>
      <c r="G44" s="212" t="s">
        <v>299</v>
      </c>
      <c r="H44" s="49" t="s">
        <v>310</v>
      </c>
      <c r="I44" s="49" t="s">
        <v>264</v>
      </c>
      <c r="J44" s="187">
        <v>16</v>
      </c>
      <c r="K44" s="49"/>
      <c r="L44" s="122">
        <v>0.5</v>
      </c>
      <c r="M44" s="49" t="s">
        <v>306</v>
      </c>
      <c r="N44" s="52"/>
      <c r="O44" s="53" t="s">
        <v>782</v>
      </c>
      <c r="P44" s="199">
        <v>15</v>
      </c>
      <c r="Q44" s="199">
        <v>16</v>
      </c>
      <c r="R44" s="52"/>
      <c r="S44" s="52">
        <v>19</v>
      </c>
      <c r="T44" s="255">
        <v>0.5</v>
      </c>
      <c r="U44" s="433">
        <v>2.9700000000000001E-2</v>
      </c>
      <c r="V44" s="225">
        <v>45444</v>
      </c>
      <c r="W44" s="225">
        <v>45657</v>
      </c>
      <c r="X44" s="52">
        <v>213</v>
      </c>
      <c r="Y44" s="51">
        <v>100</v>
      </c>
      <c r="Z44" s="53" t="s">
        <v>381</v>
      </c>
      <c r="AA44" s="52" t="s">
        <v>389</v>
      </c>
      <c r="AB44" s="53" t="s">
        <v>399</v>
      </c>
      <c r="AC44" s="52" t="s">
        <v>402</v>
      </c>
      <c r="AD44" s="51" t="s">
        <v>380</v>
      </c>
      <c r="AE44" s="49" t="s">
        <v>714</v>
      </c>
      <c r="AF44" s="137">
        <v>49593600</v>
      </c>
      <c r="AG44" s="137" t="s">
        <v>858</v>
      </c>
      <c r="AH44" s="137" t="s">
        <v>863</v>
      </c>
      <c r="AI44" s="137"/>
      <c r="AJ44" s="137" t="s">
        <v>875</v>
      </c>
      <c r="AK44" s="357"/>
      <c r="AL44" s="357"/>
      <c r="AM44" s="111"/>
      <c r="AN44" s="52"/>
      <c r="AO44" s="52"/>
      <c r="AP44" s="360"/>
      <c r="AQ44" s="53" t="s">
        <v>288</v>
      </c>
      <c r="AR44" s="53" t="s">
        <v>547</v>
      </c>
      <c r="AS44" s="546"/>
      <c r="AT44" s="546"/>
      <c r="AU44" s="54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row>
    <row r="45" spans="1:118" s="168" customFormat="1" ht="96.6">
      <c r="A45" s="388" t="s">
        <v>284</v>
      </c>
      <c r="B45" s="49" t="s">
        <v>222</v>
      </c>
      <c r="C45" s="50" t="s">
        <v>386</v>
      </c>
      <c r="D45" s="49" t="s">
        <v>235</v>
      </c>
      <c r="E45" s="49" t="s">
        <v>288</v>
      </c>
      <c r="F45" s="213">
        <v>2024130010133</v>
      </c>
      <c r="G45" s="212" t="s">
        <v>299</v>
      </c>
      <c r="H45" s="49" t="s">
        <v>310</v>
      </c>
      <c r="I45" s="49" t="s">
        <v>264</v>
      </c>
      <c r="J45" s="187">
        <v>16</v>
      </c>
      <c r="K45" s="49"/>
      <c r="L45" s="122">
        <v>0.5</v>
      </c>
      <c r="M45" s="49" t="s">
        <v>306</v>
      </c>
      <c r="N45" s="52"/>
      <c r="O45" s="53" t="s">
        <v>782</v>
      </c>
      <c r="P45" s="199">
        <v>15</v>
      </c>
      <c r="Q45" s="199">
        <v>16</v>
      </c>
      <c r="R45" s="52"/>
      <c r="S45" s="52">
        <v>19</v>
      </c>
      <c r="T45" s="255">
        <v>0.5</v>
      </c>
      <c r="U45" s="433">
        <v>2.9700000000000001E-2</v>
      </c>
      <c r="V45" s="225">
        <v>45444</v>
      </c>
      <c r="W45" s="225">
        <v>45657</v>
      </c>
      <c r="X45" s="52">
        <v>213</v>
      </c>
      <c r="Y45" s="51">
        <v>100</v>
      </c>
      <c r="Z45" s="53" t="s">
        <v>381</v>
      </c>
      <c r="AA45" s="52" t="s">
        <v>389</v>
      </c>
      <c r="AB45" s="53" t="s">
        <v>399</v>
      </c>
      <c r="AC45" s="52" t="s">
        <v>402</v>
      </c>
      <c r="AD45" s="51" t="s">
        <v>380</v>
      </c>
      <c r="AE45" s="49" t="s">
        <v>715</v>
      </c>
      <c r="AF45" s="137">
        <v>27000000</v>
      </c>
      <c r="AG45" s="137" t="s">
        <v>858</v>
      </c>
      <c r="AH45" s="137" t="s">
        <v>867</v>
      </c>
      <c r="AI45" s="137"/>
      <c r="AJ45" s="137" t="s">
        <v>888</v>
      </c>
      <c r="AK45" s="357"/>
      <c r="AL45" s="357"/>
      <c r="AM45" s="111"/>
      <c r="AN45" s="52"/>
      <c r="AO45" s="52"/>
      <c r="AP45" s="360"/>
      <c r="AQ45" s="53" t="s">
        <v>288</v>
      </c>
      <c r="AR45" s="53" t="s">
        <v>547</v>
      </c>
      <c r="AS45" s="546"/>
      <c r="AT45" s="546"/>
      <c r="AU45" s="54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row>
    <row r="46" spans="1:118" s="168" customFormat="1" ht="96.6">
      <c r="A46" s="388" t="s">
        <v>284</v>
      </c>
      <c r="B46" s="49" t="s">
        <v>222</v>
      </c>
      <c r="C46" s="50" t="s">
        <v>386</v>
      </c>
      <c r="D46" s="49" t="s">
        <v>235</v>
      </c>
      <c r="E46" s="49" t="s">
        <v>288</v>
      </c>
      <c r="F46" s="213">
        <v>2024130010133</v>
      </c>
      <c r="G46" s="212" t="s">
        <v>299</v>
      </c>
      <c r="H46" s="49" t="s">
        <v>310</v>
      </c>
      <c r="I46" s="49" t="s">
        <v>264</v>
      </c>
      <c r="J46" s="187">
        <v>16</v>
      </c>
      <c r="K46" s="49"/>
      <c r="L46" s="122">
        <v>0.5</v>
      </c>
      <c r="M46" s="49" t="s">
        <v>306</v>
      </c>
      <c r="N46" s="52"/>
      <c r="O46" s="53" t="s">
        <v>782</v>
      </c>
      <c r="P46" s="199">
        <v>15</v>
      </c>
      <c r="Q46" s="199">
        <v>16</v>
      </c>
      <c r="R46" s="52"/>
      <c r="S46" s="52">
        <v>19</v>
      </c>
      <c r="T46" s="255">
        <v>0.5</v>
      </c>
      <c r="U46" s="433">
        <v>2.9700000000000001E-2</v>
      </c>
      <c r="V46" s="225">
        <v>45444</v>
      </c>
      <c r="W46" s="225">
        <v>45657</v>
      </c>
      <c r="X46" s="52">
        <v>213</v>
      </c>
      <c r="Y46" s="51">
        <v>100</v>
      </c>
      <c r="Z46" s="53" t="s">
        <v>381</v>
      </c>
      <c r="AA46" s="52" t="s">
        <v>389</v>
      </c>
      <c r="AB46" s="53" t="s">
        <v>399</v>
      </c>
      <c r="AC46" s="52" t="s">
        <v>402</v>
      </c>
      <c r="AD46" s="51" t="s">
        <v>380</v>
      </c>
      <c r="AE46" s="49" t="s">
        <v>716</v>
      </c>
      <c r="AF46" s="137">
        <v>95800000</v>
      </c>
      <c r="AG46" s="137" t="s">
        <v>858</v>
      </c>
      <c r="AH46" s="137" t="s">
        <v>863</v>
      </c>
      <c r="AI46" s="137"/>
      <c r="AJ46" s="137" t="s">
        <v>886</v>
      </c>
      <c r="AK46" s="357"/>
      <c r="AL46" s="357"/>
      <c r="AM46" s="111"/>
      <c r="AN46" s="52"/>
      <c r="AO46" s="52"/>
      <c r="AP46" s="360"/>
      <c r="AQ46" s="53" t="s">
        <v>288</v>
      </c>
      <c r="AR46" s="53" t="s">
        <v>547</v>
      </c>
      <c r="AS46" s="546"/>
      <c r="AT46" s="546"/>
      <c r="AU46" s="54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row>
    <row r="47" spans="1:118" s="168" customFormat="1" ht="96.6">
      <c r="A47" s="388" t="s">
        <v>284</v>
      </c>
      <c r="B47" s="49" t="s">
        <v>222</v>
      </c>
      <c r="C47" s="50" t="s">
        <v>386</v>
      </c>
      <c r="D47" s="49" t="s">
        <v>235</v>
      </c>
      <c r="E47" s="49" t="s">
        <v>288</v>
      </c>
      <c r="F47" s="213">
        <v>2024130010133</v>
      </c>
      <c r="G47" s="212" t="s">
        <v>299</v>
      </c>
      <c r="H47" s="49" t="s">
        <v>310</v>
      </c>
      <c r="I47" s="49" t="s">
        <v>264</v>
      </c>
      <c r="J47" s="187">
        <v>16</v>
      </c>
      <c r="K47" s="49"/>
      <c r="L47" s="122">
        <v>0.5</v>
      </c>
      <c r="M47" s="49" t="s">
        <v>306</v>
      </c>
      <c r="N47" s="52"/>
      <c r="O47" s="53" t="s">
        <v>782</v>
      </c>
      <c r="P47" s="199">
        <v>15</v>
      </c>
      <c r="Q47" s="199">
        <v>16</v>
      </c>
      <c r="R47" s="52"/>
      <c r="S47" s="52">
        <v>19</v>
      </c>
      <c r="T47" s="255">
        <v>0.5</v>
      </c>
      <c r="U47" s="433">
        <v>2.9700000000000001E-2</v>
      </c>
      <c r="V47" s="225">
        <v>45444</v>
      </c>
      <c r="W47" s="225">
        <v>45657</v>
      </c>
      <c r="X47" s="52">
        <v>213</v>
      </c>
      <c r="Y47" s="51">
        <v>100</v>
      </c>
      <c r="Z47" s="53" t="s">
        <v>381</v>
      </c>
      <c r="AA47" s="52" t="s">
        <v>389</v>
      </c>
      <c r="AB47" s="53" t="s">
        <v>399</v>
      </c>
      <c r="AC47" s="52" t="s">
        <v>402</v>
      </c>
      <c r="AD47" s="51" t="s">
        <v>380</v>
      </c>
      <c r="AE47" s="49" t="s">
        <v>717</v>
      </c>
      <c r="AF47" s="137">
        <v>390450000</v>
      </c>
      <c r="AG47" s="137" t="s">
        <v>858</v>
      </c>
      <c r="AH47" s="137" t="s">
        <v>863</v>
      </c>
      <c r="AI47" s="137"/>
      <c r="AJ47" s="137" t="s">
        <v>884</v>
      </c>
      <c r="AK47" s="357"/>
      <c r="AL47" s="357"/>
      <c r="AM47" s="111"/>
      <c r="AN47" s="52"/>
      <c r="AO47" s="52"/>
      <c r="AP47" s="360"/>
      <c r="AQ47" s="53" t="s">
        <v>288</v>
      </c>
      <c r="AR47" s="53" t="s">
        <v>547</v>
      </c>
      <c r="AS47" s="546"/>
      <c r="AT47" s="546"/>
      <c r="AU47" s="54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row>
    <row r="48" spans="1:118" s="168" customFormat="1" ht="96.6">
      <c r="A48" s="388" t="s">
        <v>284</v>
      </c>
      <c r="B48" s="49" t="s">
        <v>222</v>
      </c>
      <c r="C48" s="50" t="s">
        <v>386</v>
      </c>
      <c r="D48" s="49" t="s">
        <v>235</v>
      </c>
      <c r="E48" s="49" t="s">
        <v>288</v>
      </c>
      <c r="F48" s="213">
        <v>2024130010133</v>
      </c>
      <c r="G48" s="212" t="s">
        <v>299</v>
      </c>
      <c r="H48" s="49" t="s">
        <v>310</v>
      </c>
      <c r="I48" s="49" t="s">
        <v>264</v>
      </c>
      <c r="J48" s="187">
        <v>16</v>
      </c>
      <c r="K48" s="49"/>
      <c r="L48" s="122">
        <v>0.5</v>
      </c>
      <c r="M48" s="49" t="s">
        <v>306</v>
      </c>
      <c r="N48" s="52"/>
      <c r="O48" s="53" t="s">
        <v>782</v>
      </c>
      <c r="P48" s="199">
        <v>15</v>
      </c>
      <c r="Q48" s="199">
        <v>16</v>
      </c>
      <c r="R48" s="52"/>
      <c r="S48" s="52">
        <v>19</v>
      </c>
      <c r="T48" s="255">
        <v>0.5</v>
      </c>
      <c r="U48" s="433">
        <v>2.9700000000000001E-2</v>
      </c>
      <c r="V48" s="225">
        <v>45444</v>
      </c>
      <c r="W48" s="225">
        <v>45657</v>
      </c>
      <c r="X48" s="52">
        <v>213</v>
      </c>
      <c r="Y48" s="51">
        <v>100</v>
      </c>
      <c r="Z48" s="53" t="s">
        <v>381</v>
      </c>
      <c r="AA48" s="52" t="s">
        <v>389</v>
      </c>
      <c r="AB48" s="53" t="s">
        <v>399</v>
      </c>
      <c r="AC48" s="52" t="s">
        <v>402</v>
      </c>
      <c r="AD48" s="51" t="s">
        <v>380</v>
      </c>
      <c r="AE48" s="49" t="s">
        <v>718</v>
      </c>
      <c r="AF48" s="137">
        <v>180000000</v>
      </c>
      <c r="AG48" s="137" t="s">
        <v>858</v>
      </c>
      <c r="AH48" s="137" t="s">
        <v>866</v>
      </c>
      <c r="AI48" s="137"/>
      <c r="AJ48" s="137" t="s">
        <v>887</v>
      </c>
      <c r="AK48" s="357"/>
      <c r="AL48" s="357"/>
      <c r="AM48" s="111"/>
      <c r="AN48" s="52"/>
      <c r="AO48" s="52"/>
      <c r="AP48" s="360"/>
      <c r="AQ48" s="53" t="s">
        <v>288</v>
      </c>
      <c r="AR48" s="53" t="s">
        <v>547</v>
      </c>
      <c r="AS48" s="546"/>
      <c r="AT48" s="546"/>
      <c r="AU48" s="54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row>
    <row r="49" spans="1:118" s="168" customFormat="1" ht="119.4" customHeight="1">
      <c r="A49" s="388" t="s">
        <v>284</v>
      </c>
      <c r="B49" s="49" t="s">
        <v>222</v>
      </c>
      <c r="C49" s="50" t="s">
        <v>386</v>
      </c>
      <c r="D49" s="49" t="s">
        <v>235</v>
      </c>
      <c r="E49" s="49" t="s">
        <v>288</v>
      </c>
      <c r="F49" s="213">
        <v>2024130010133</v>
      </c>
      <c r="G49" s="212" t="s">
        <v>299</v>
      </c>
      <c r="H49" s="49" t="s">
        <v>310</v>
      </c>
      <c r="I49" s="49" t="s">
        <v>264</v>
      </c>
      <c r="J49" s="187">
        <v>16</v>
      </c>
      <c r="K49" s="49"/>
      <c r="L49" s="122">
        <v>0.5</v>
      </c>
      <c r="M49" s="49" t="s">
        <v>307</v>
      </c>
      <c r="N49" s="52"/>
      <c r="O49" s="53" t="s">
        <v>782</v>
      </c>
      <c r="P49" s="199">
        <v>15</v>
      </c>
      <c r="Q49" s="199">
        <v>16</v>
      </c>
      <c r="R49" s="52"/>
      <c r="S49" s="52">
        <v>19</v>
      </c>
      <c r="T49" s="255">
        <v>0.5</v>
      </c>
      <c r="U49" s="433">
        <v>2.9700000000000001E-2</v>
      </c>
      <c r="V49" s="225">
        <v>45444</v>
      </c>
      <c r="W49" s="225">
        <v>45657</v>
      </c>
      <c r="X49" s="52">
        <v>213</v>
      </c>
      <c r="Y49" s="51">
        <v>100</v>
      </c>
      <c r="Z49" s="53" t="s">
        <v>381</v>
      </c>
      <c r="AA49" s="52" t="s">
        <v>389</v>
      </c>
      <c r="AB49" s="53" t="s">
        <v>411</v>
      </c>
      <c r="AC49" s="53" t="s">
        <v>412</v>
      </c>
      <c r="AD49" s="51" t="s">
        <v>380</v>
      </c>
      <c r="AE49" s="49" t="s">
        <v>664</v>
      </c>
      <c r="AF49" s="137">
        <v>60000000</v>
      </c>
      <c r="AG49" s="52"/>
      <c r="AH49" s="52"/>
      <c r="AI49" s="169"/>
      <c r="AJ49" s="52"/>
      <c r="AK49" s="358"/>
      <c r="AL49" s="358"/>
      <c r="AM49" s="111">
        <v>26000000</v>
      </c>
      <c r="AN49" s="52"/>
      <c r="AO49" s="52"/>
      <c r="AP49" s="361"/>
      <c r="AQ49" s="53" t="s">
        <v>288</v>
      </c>
      <c r="AR49" s="53" t="s">
        <v>547</v>
      </c>
      <c r="AS49" s="546"/>
      <c r="AT49" s="546"/>
      <c r="AU49" s="54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row>
    <row r="50" spans="1:118" s="168" customFormat="1" ht="119.4" customHeight="1">
      <c r="A50" s="385"/>
      <c r="B50" s="41"/>
      <c r="C50" s="42"/>
      <c r="D50" s="41"/>
      <c r="E50" s="335" t="s">
        <v>816</v>
      </c>
      <c r="F50" s="336"/>
      <c r="G50" s="336"/>
      <c r="H50" s="336"/>
      <c r="I50" s="336"/>
      <c r="J50" s="336"/>
      <c r="K50" s="336"/>
      <c r="L50" s="336"/>
      <c r="M50" s="336"/>
      <c r="N50" s="336"/>
      <c r="O50" s="336"/>
      <c r="P50" s="336"/>
      <c r="Q50" s="337"/>
      <c r="R50" s="44"/>
      <c r="S50" s="44"/>
      <c r="T50" s="254">
        <v>0.93</v>
      </c>
      <c r="U50" s="444">
        <v>3.7199999999999997E-2</v>
      </c>
      <c r="V50" s="223"/>
      <c r="W50" s="223"/>
      <c r="X50" s="44"/>
      <c r="Y50" s="46"/>
      <c r="Z50" s="45"/>
      <c r="AA50" s="44"/>
      <c r="AB50" s="45"/>
      <c r="AC50" s="45"/>
      <c r="AD50" s="46"/>
      <c r="AE50" s="41"/>
      <c r="AF50" s="400"/>
      <c r="AG50" s="44"/>
      <c r="AH50" s="44"/>
      <c r="AI50" s="401"/>
      <c r="AJ50" s="44"/>
      <c r="AK50" s="363"/>
      <c r="AL50" s="363"/>
      <c r="AM50" s="110"/>
      <c r="AN50" s="44"/>
      <c r="AO50" s="44"/>
      <c r="AP50" s="354"/>
      <c r="AQ50" s="45"/>
      <c r="AR50" s="53"/>
      <c r="AS50" s="547"/>
      <c r="AT50" s="547"/>
      <c r="AU50" s="544"/>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row>
    <row r="51" spans="1:118" s="170" customFormat="1" ht="124.2" customHeight="1">
      <c r="A51" s="389" t="s">
        <v>285</v>
      </c>
      <c r="B51" s="37" t="s">
        <v>223</v>
      </c>
      <c r="C51" s="55" t="s">
        <v>387</v>
      </c>
      <c r="D51" s="37" t="s">
        <v>236</v>
      </c>
      <c r="E51" s="37" t="s">
        <v>289</v>
      </c>
      <c r="F51" s="56">
        <v>2024130010147</v>
      </c>
      <c r="G51" s="57" t="s">
        <v>498</v>
      </c>
      <c r="H51" s="37" t="s">
        <v>500</v>
      </c>
      <c r="I51" s="37" t="s">
        <v>501</v>
      </c>
      <c r="J51" s="188">
        <v>4005</v>
      </c>
      <c r="K51" s="164"/>
      <c r="L51" s="123">
        <v>0.5</v>
      </c>
      <c r="M51" s="37" t="s">
        <v>502</v>
      </c>
      <c r="N51" s="164"/>
      <c r="O51" s="57" t="s">
        <v>783</v>
      </c>
      <c r="P51" s="200">
        <v>5100</v>
      </c>
      <c r="Q51" s="201">
        <v>4005</v>
      </c>
      <c r="R51" s="164"/>
      <c r="S51" s="406">
        <v>7187</v>
      </c>
      <c r="T51" s="256">
        <v>0.7</v>
      </c>
      <c r="U51" s="434">
        <v>0.23400000000000001</v>
      </c>
      <c r="V51" s="226">
        <v>45444</v>
      </c>
      <c r="W51" s="226">
        <v>45657</v>
      </c>
      <c r="X51" s="164">
        <v>213</v>
      </c>
      <c r="Y51" s="36">
        <v>5400</v>
      </c>
      <c r="Z51" s="57" t="s">
        <v>381</v>
      </c>
      <c r="AA51" s="57" t="s">
        <v>396</v>
      </c>
      <c r="AB51" s="37" t="s">
        <v>508</v>
      </c>
      <c r="AC51" s="37" t="s">
        <v>509</v>
      </c>
      <c r="AD51" s="36" t="s">
        <v>380</v>
      </c>
      <c r="AE51" s="37" t="s">
        <v>664</v>
      </c>
      <c r="AF51" s="138">
        <v>49500000</v>
      </c>
      <c r="AG51" s="164"/>
      <c r="AH51" s="164"/>
      <c r="AI51" s="164"/>
      <c r="AJ51" s="164"/>
      <c r="AK51" s="592">
        <v>1038274202</v>
      </c>
      <c r="AL51" s="592">
        <v>1038274202</v>
      </c>
      <c r="AM51" s="109">
        <v>0</v>
      </c>
      <c r="AN51" s="164"/>
      <c r="AO51" s="164"/>
      <c r="AP51" s="589" t="s">
        <v>770</v>
      </c>
      <c r="AQ51" s="57" t="s">
        <v>289</v>
      </c>
      <c r="AR51" s="114" t="s">
        <v>548</v>
      </c>
      <c r="AS51" s="545">
        <v>1038274202</v>
      </c>
      <c r="AT51" s="545">
        <v>768708334</v>
      </c>
      <c r="AU51" s="542">
        <f>+AT51/AS51</f>
        <v>0.74037121650452031</v>
      </c>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row>
    <row r="52" spans="1:118" s="170" customFormat="1" ht="165">
      <c r="A52" s="389" t="s">
        <v>285</v>
      </c>
      <c r="B52" s="37" t="s">
        <v>223</v>
      </c>
      <c r="C52" s="55" t="s">
        <v>387</v>
      </c>
      <c r="D52" s="37" t="s">
        <v>237</v>
      </c>
      <c r="E52" s="37" t="s">
        <v>289</v>
      </c>
      <c r="F52" s="56">
        <v>2024130010147</v>
      </c>
      <c r="G52" s="107" t="s">
        <v>519</v>
      </c>
      <c r="H52" s="37" t="s">
        <v>499</v>
      </c>
      <c r="I52" s="37" t="s">
        <v>266</v>
      </c>
      <c r="J52" s="188">
        <v>2</v>
      </c>
      <c r="K52" s="164"/>
      <c r="L52" s="123">
        <v>0.5</v>
      </c>
      <c r="M52" s="37" t="s">
        <v>503</v>
      </c>
      <c r="N52" s="164"/>
      <c r="O52" s="57" t="s">
        <v>784</v>
      </c>
      <c r="P52" s="200">
        <v>3</v>
      </c>
      <c r="Q52" s="201">
        <v>2</v>
      </c>
      <c r="R52" s="164"/>
      <c r="S52" s="164">
        <v>4</v>
      </c>
      <c r="T52" s="256">
        <v>0.3</v>
      </c>
      <c r="U52" s="256">
        <v>0.1</v>
      </c>
      <c r="V52" s="226">
        <v>45444</v>
      </c>
      <c r="W52" s="226">
        <v>45657</v>
      </c>
      <c r="X52" s="164">
        <v>213</v>
      </c>
      <c r="Y52" s="36">
        <v>3</v>
      </c>
      <c r="Z52" s="57" t="s">
        <v>381</v>
      </c>
      <c r="AA52" s="57" t="s">
        <v>396</v>
      </c>
      <c r="AB52" s="37" t="s">
        <v>403</v>
      </c>
      <c r="AC52" s="37" t="s">
        <v>510</v>
      </c>
      <c r="AD52" s="36" t="s">
        <v>380</v>
      </c>
      <c r="AE52" s="37" t="s">
        <v>674</v>
      </c>
      <c r="AF52" s="138">
        <v>71195629</v>
      </c>
      <c r="AG52" s="164"/>
      <c r="AH52" s="164"/>
      <c r="AI52" s="164"/>
      <c r="AJ52" s="164"/>
      <c r="AK52" s="593"/>
      <c r="AL52" s="593"/>
      <c r="AM52" s="109">
        <v>0</v>
      </c>
      <c r="AN52" s="164"/>
      <c r="AO52" s="164"/>
      <c r="AP52" s="590"/>
      <c r="AQ52" s="57" t="s">
        <v>289</v>
      </c>
      <c r="AR52" s="114" t="s">
        <v>562</v>
      </c>
      <c r="AS52" s="546"/>
      <c r="AT52" s="546"/>
      <c r="AU52" s="54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row>
    <row r="53" spans="1:118" s="170" customFormat="1" ht="165">
      <c r="A53" s="389" t="s">
        <v>285</v>
      </c>
      <c r="B53" s="37" t="s">
        <v>223</v>
      </c>
      <c r="C53" s="55" t="s">
        <v>387</v>
      </c>
      <c r="D53" s="37" t="s">
        <v>237</v>
      </c>
      <c r="E53" s="37" t="s">
        <v>289</v>
      </c>
      <c r="F53" s="56">
        <v>2024130010147</v>
      </c>
      <c r="G53" s="107" t="s">
        <v>519</v>
      </c>
      <c r="H53" s="37" t="s">
        <v>499</v>
      </c>
      <c r="I53" s="37" t="s">
        <v>266</v>
      </c>
      <c r="J53" s="188">
        <v>2</v>
      </c>
      <c r="K53" s="164"/>
      <c r="L53" s="123">
        <v>0.5</v>
      </c>
      <c r="M53" s="37" t="s">
        <v>503</v>
      </c>
      <c r="N53" s="164"/>
      <c r="O53" s="57" t="s">
        <v>784</v>
      </c>
      <c r="P53" s="200">
        <v>3</v>
      </c>
      <c r="Q53" s="201">
        <v>2</v>
      </c>
      <c r="R53" s="164"/>
      <c r="S53" s="164">
        <v>4</v>
      </c>
      <c r="T53" s="256">
        <v>0.3</v>
      </c>
      <c r="U53" s="256">
        <v>0.1</v>
      </c>
      <c r="V53" s="226">
        <v>45444</v>
      </c>
      <c r="W53" s="226">
        <v>45657</v>
      </c>
      <c r="X53" s="164">
        <v>213</v>
      </c>
      <c r="Y53" s="36">
        <v>3</v>
      </c>
      <c r="Z53" s="57" t="s">
        <v>381</v>
      </c>
      <c r="AA53" s="57" t="s">
        <v>396</v>
      </c>
      <c r="AB53" s="37" t="s">
        <v>403</v>
      </c>
      <c r="AC53" s="37" t="s">
        <v>510</v>
      </c>
      <c r="AD53" s="36" t="s">
        <v>380</v>
      </c>
      <c r="AE53" s="37" t="s">
        <v>675</v>
      </c>
      <c r="AF53" s="138">
        <v>50000000</v>
      </c>
      <c r="AG53" s="164"/>
      <c r="AH53" s="164"/>
      <c r="AI53" s="164"/>
      <c r="AJ53" s="164"/>
      <c r="AK53" s="593"/>
      <c r="AL53" s="593"/>
      <c r="AM53" s="109">
        <v>0</v>
      </c>
      <c r="AN53" s="164"/>
      <c r="AO53" s="164"/>
      <c r="AP53" s="590"/>
      <c r="AQ53" s="57" t="s">
        <v>289</v>
      </c>
      <c r="AR53" s="114" t="s">
        <v>562</v>
      </c>
      <c r="AS53" s="546"/>
      <c r="AT53" s="546"/>
      <c r="AU53" s="54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row>
    <row r="54" spans="1:118" s="170" customFormat="1" ht="165">
      <c r="A54" s="389" t="s">
        <v>285</v>
      </c>
      <c r="B54" s="37" t="s">
        <v>223</v>
      </c>
      <c r="C54" s="55" t="s">
        <v>387</v>
      </c>
      <c r="D54" s="37" t="s">
        <v>237</v>
      </c>
      <c r="E54" s="37" t="s">
        <v>289</v>
      </c>
      <c r="F54" s="56">
        <v>2024130010147</v>
      </c>
      <c r="G54" s="107" t="s">
        <v>519</v>
      </c>
      <c r="H54" s="37" t="s">
        <v>499</v>
      </c>
      <c r="I54" s="37" t="s">
        <v>266</v>
      </c>
      <c r="J54" s="188">
        <v>2</v>
      </c>
      <c r="K54" s="164"/>
      <c r="L54" s="123">
        <v>0.5</v>
      </c>
      <c r="M54" s="37" t="s">
        <v>503</v>
      </c>
      <c r="N54" s="164"/>
      <c r="O54" s="57" t="s">
        <v>784</v>
      </c>
      <c r="P54" s="200">
        <v>3</v>
      </c>
      <c r="Q54" s="201">
        <v>2</v>
      </c>
      <c r="R54" s="164"/>
      <c r="S54" s="164">
        <v>4</v>
      </c>
      <c r="T54" s="256">
        <v>0.3</v>
      </c>
      <c r="U54" s="256">
        <v>0.1</v>
      </c>
      <c r="V54" s="226">
        <v>45444</v>
      </c>
      <c r="W54" s="226">
        <v>45657</v>
      </c>
      <c r="X54" s="164">
        <v>213</v>
      </c>
      <c r="Y54" s="36">
        <v>3</v>
      </c>
      <c r="Z54" s="57" t="s">
        <v>381</v>
      </c>
      <c r="AA54" s="57" t="s">
        <v>396</v>
      </c>
      <c r="AB54" s="37" t="s">
        <v>403</v>
      </c>
      <c r="AC54" s="37" t="s">
        <v>510</v>
      </c>
      <c r="AD54" s="36" t="s">
        <v>380</v>
      </c>
      <c r="AE54" s="37" t="s">
        <v>664</v>
      </c>
      <c r="AF54" s="138">
        <v>45000000</v>
      </c>
      <c r="AG54" s="164"/>
      <c r="AH54" s="164"/>
      <c r="AI54" s="164"/>
      <c r="AJ54" s="164"/>
      <c r="AK54" s="593"/>
      <c r="AL54" s="593"/>
      <c r="AM54" s="109">
        <v>0</v>
      </c>
      <c r="AN54" s="164"/>
      <c r="AO54" s="164"/>
      <c r="AP54" s="590"/>
      <c r="AQ54" s="57" t="s">
        <v>289</v>
      </c>
      <c r="AR54" s="114" t="s">
        <v>562</v>
      </c>
      <c r="AS54" s="546"/>
      <c r="AT54" s="546"/>
      <c r="AU54" s="54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row>
    <row r="55" spans="1:118" s="170" customFormat="1" ht="165">
      <c r="A55" s="389" t="s">
        <v>285</v>
      </c>
      <c r="B55" s="37" t="s">
        <v>223</v>
      </c>
      <c r="C55" s="55" t="s">
        <v>387</v>
      </c>
      <c r="D55" s="37" t="s">
        <v>237</v>
      </c>
      <c r="E55" s="37" t="s">
        <v>289</v>
      </c>
      <c r="F55" s="56">
        <v>2024130010147</v>
      </c>
      <c r="G55" s="107" t="s">
        <v>519</v>
      </c>
      <c r="H55" s="37" t="s">
        <v>499</v>
      </c>
      <c r="I55" s="37" t="s">
        <v>266</v>
      </c>
      <c r="J55" s="188">
        <v>2</v>
      </c>
      <c r="K55" s="164"/>
      <c r="L55" s="123">
        <v>0.5</v>
      </c>
      <c r="M55" s="37" t="s">
        <v>503</v>
      </c>
      <c r="N55" s="164"/>
      <c r="O55" s="57" t="s">
        <v>785</v>
      </c>
      <c r="P55" s="200">
        <v>3</v>
      </c>
      <c r="Q55" s="201">
        <v>2</v>
      </c>
      <c r="R55" s="164"/>
      <c r="S55" s="164">
        <v>4</v>
      </c>
      <c r="T55" s="256">
        <v>0.3</v>
      </c>
      <c r="U55" s="256">
        <v>0.1</v>
      </c>
      <c r="V55" s="226">
        <v>45444</v>
      </c>
      <c r="W55" s="226">
        <v>45657</v>
      </c>
      <c r="X55" s="164">
        <v>213</v>
      </c>
      <c r="Y55" s="36">
        <v>3</v>
      </c>
      <c r="Z55" s="57" t="s">
        <v>381</v>
      </c>
      <c r="AA55" s="57" t="s">
        <v>396</v>
      </c>
      <c r="AB55" s="37" t="s">
        <v>403</v>
      </c>
      <c r="AC55" s="37" t="s">
        <v>510</v>
      </c>
      <c r="AD55" s="36" t="s">
        <v>380</v>
      </c>
      <c r="AE55" s="37" t="s">
        <v>664</v>
      </c>
      <c r="AF55" s="138">
        <v>38000000</v>
      </c>
      <c r="AG55" s="164"/>
      <c r="AH55" s="164"/>
      <c r="AI55" s="164"/>
      <c r="AJ55" s="164"/>
      <c r="AK55" s="593"/>
      <c r="AL55" s="593"/>
      <c r="AM55" s="109">
        <v>0</v>
      </c>
      <c r="AN55" s="164"/>
      <c r="AO55" s="164"/>
      <c r="AP55" s="590"/>
      <c r="AQ55" s="57" t="s">
        <v>289</v>
      </c>
      <c r="AR55" s="114" t="s">
        <v>562</v>
      </c>
      <c r="AS55" s="546"/>
      <c r="AT55" s="546"/>
      <c r="AU55" s="54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row>
    <row r="56" spans="1:118" s="170" customFormat="1" ht="165">
      <c r="A56" s="389" t="s">
        <v>285</v>
      </c>
      <c r="B56" s="37" t="s">
        <v>223</v>
      </c>
      <c r="C56" s="55" t="s">
        <v>387</v>
      </c>
      <c r="D56" s="37" t="s">
        <v>237</v>
      </c>
      <c r="E56" s="37" t="s">
        <v>289</v>
      </c>
      <c r="F56" s="56">
        <v>2024130010147</v>
      </c>
      <c r="G56" s="107" t="s">
        <v>519</v>
      </c>
      <c r="H56" s="37" t="s">
        <v>499</v>
      </c>
      <c r="I56" s="37" t="s">
        <v>266</v>
      </c>
      <c r="J56" s="188">
        <v>2</v>
      </c>
      <c r="K56" s="164"/>
      <c r="L56" s="123">
        <v>0.5</v>
      </c>
      <c r="M56" s="37" t="s">
        <v>503</v>
      </c>
      <c r="N56" s="164"/>
      <c r="O56" s="57" t="s">
        <v>785</v>
      </c>
      <c r="P56" s="200">
        <v>3</v>
      </c>
      <c r="Q56" s="201">
        <v>2</v>
      </c>
      <c r="R56" s="164"/>
      <c r="S56" s="164">
        <v>4</v>
      </c>
      <c r="T56" s="256">
        <v>0.3</v>
      </c>
      <c r="U56" s="256">
        <v>0.1</v>
      </c>
      <c r="V56" s="226">
        <v>45444</v>
      </c>
      <c r="W56" s="226">
        <v>45657</v>
      </c>
      <c r="X56" s="164">
        <v>213</v>
      </c>
      <c r="Y56" s="36">
        <v>3</v>
      </c>
      <c r="Z56" s="57" t="s">
        <v>381</v>
      </c>
      <c r="AA56" s="57" t="s">
        <v>396</v>
      </c>
      <c r="AB56" s="37" t="s">
        <v>403</v>
      </c>
      <c r="AC56" s="37" t="s">
        <v>510</v>
      </c>
      <c r="AD56" s="36" t="s">
        <v>380</v>
      </c>
      <c r="AE56" s="37" t="s">
        <v>664</v>
      </c>
      <c r="AF56" s="138">
        <v>18000000</v>
      </c>
      <c r="AG56" s="164"/>
      <c r="AH56" s="164"/>
      <c r="AI56" s="164"/>
      <c r="AJ56" s="164"/>
      <c r="AK56" s="593"/>
      <c r="AL56" s="593"/>
      <c r="AM56" s="109">
        <v>0</v>
      </c>
      <c r="AN56" s="164"/>
      <c r="AO56" s="164"/>
      <c r="AP56" s="590"/>
      <c r="AQ56" s="57" t="s">
        <v>289</v>
      </c>
      <c r="AR56" s="114" t="s">
        <v>562</v>
      </c>
      <c r="AS56" s="546"/>
      <c r="AT56" s="546"/>
      <c r="AU56" s="54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row>
    <row r="57" spans="1:118" s="170" customFormat="1" ht="114" customHeight="1">
      <c r="A57" s="389" t="s">
        <v>285</v>
      </c>
      <c r="B57" s="37" t="s">
        <v>223</v>
      </c>
      <c r="C57" s="55" t="s">
        <v>387</v>
      </c>
      <c r="D57" s="37" t="s">
        <v>237</v>
      </c>
      <c r="E57" s="37" t="s">
        <v>289</v>
      </c>
      <c r="F57" s="56">
        <v>2024130010147</v>
      </c>
      <c r="G57" s="107" t="s">
        <v>519</v>
      </c>
      <c r="H57" s="37" t="s">
        <v>499</v>
      </c>
      <c r="I57" s="37" t="s">
        <v>266</v>
      </c>
      <c r="J57" s="188">
        <v>2</v>
      </c>
      <c r="K57" s="164"/>
      <c r="L57" s="123">
        <v>0.5</v>
      </c>
      <c r="M57" s="37" t="s">
        <v>504</v>
      </c>
      <c r="N57" s="164"/>
      <c r="O57" s="57" t="s">
        <v>785</v>
      </c>
      <c r="P57" s="200">
        <v>3</v>
      </c>
      <c r="Q57" s="201">
        <v>2</v>
      </c>
      <c r="R57" s="164"/>
      <c r="S57" s="164">
        <v>4</v>
      </c>
      <c r="T57" s="256">
        <v>0.3</v>
      </c>
      <c r="U57" s="256">
        <v>0.1</v>
      </c>
      <c r="V57" s="226">
        <v>45444</v>
      </c>
      <c r="W57" s="226">
        <v>45657</v>
      </c>
      <c r="X57" s="164">
        <v>213</v>
      </c>
      <c r="Y57" s="36">
        <v>3</v>
      </c>
      <c r="Z57" s="57" t="s">
        <v>381</v>
      </c>
      <c r="AA57" s="57" t="s">
        <v>396</v>
      </c>
      <c r="AB57" s="37" t="s">
        <v>511</v>
      </c>
      <c r="AC57" s="37" t="s">
        <v>512</v>
      </c>
      <c r="AD57" s="36" t="s">
        <v>380</v>
      </c>
      <c r="AE57" s="37" t="s">
        <v>676</v>
      </c>
      <c r="AF57" s="138">
        <v>55000000</v>
      </c>
      <c r="AG57" s="164"/>
      <c r="AH57" s="164"/>
      <c r="AI57" s="164"/>
      <c r="AJ57" s="164"/>
      <c r="AK57" s="593"/>
      <c r="AL57" s="593"/>
      <c r="AM57" s="109">
        <v>0</v>
      </c>
      <c r="AN57" s="164"/>
      <c r="AO57" s="164"/>
      <c r="AP57" s="590"/>
      <c r="AQ57" s="57" t="s">
        <v>289</v>
      </c>
      <c r="AR57" s="114" t="s">
        <v>546</v>
      </c>
      <c r="AS57" s="546"/>
      <c r="AT57" s="546"/>
      <c r="AU57" s="54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row>
    <row r="58" spans="1:118" s="170" customFormat="1" ht="165">
      <c r="A58" s="389" t="s">
        <v>285</v>
      </c>
      <c r="B58" s="37" t="s">
        <v>223</v>
      </c>
      <c r="C58" s="55" t="s">
        <v>387</v>
      </c>
      <c r="D58" s="37" t="s">
        <v>237</v>
      </c>
      <c r="E58" s="37" t="s">
        <v>289</v>
      </c>
      <c r="F58" s="56">
        <v>2024130010147</v>
      </c>
      <c r="G58" s="107" t="s">
        <v>519</v>
      </c>
      <c r="H58" s="37" t="s">
        <v>499</v>
      </c>
      <c r="I58" s="37" t="s">
        <v>266</v>
      </c>
      <c r="J58" s="188">
        <v>2</v>
      </c>
      <c r="K58" s="164"/>
      <c r="L58" s="123">
        <v>0.5</v>
      </c>
      <c r="M58" s="37" t="s">
        <v>504</v>
      </c>
      <c r="N58" s="164"/>
      <c r="O58" s="57" t="s">
        <v>785</v>
      </c>
      <c r="P58" s="200">
        <v>3</v>
      </c>
      <c r="Q58" s="201">
        <v>2</v>
      </c>
      <c r="R58" s="164"/>
      <c r="S58" s="164">
        <v>4</v>
      </c>
      <c r="T58" s="256">
        <v>0.3</v>
      </c>
      <c r="U58" s="256">
        <v>0.1</v>
      </c>
      <c r="V58" s="226">
        <v>45444</v>
      </c>
      <c r="W58" s="226">
        <v>45657</v>
      </c>
      <c r="X58" s="164">
        <v>213</v>
      </c>
      <c r="Y58" s="36">
        <v>3</v>
      </c>
      <c r="Z58" s="57" t="s">
        <v>381</v>
      </c>
      <c r="AA58" s="57" t="s">
        <v>396</v>
      </c>
      <c r="AB58" s="37" t="s">
        <v>511</v>
      </c>
      <c r="AC58" s="37" t="s">
        <v>512</v>
      </c>
      <c r="AD58" s="36" t="s">
        <v>380</v>
      </c>
      <c r="AE58" s="37" t="s">
        <v>664</v>
      </c>
      <c r="AF58" s="138">
        <v>14400000</v>
      </c>
      <c r="AG58" s="164"/>
      <c r="AH58" s="164"/>
      <c r="AI58" s="164"/>
      <c r="AJ58" s="164"/>
      <c r="AK58" s="593"/>
      <c r="AL58" s="593"/>
      <c r="AM58" s="109">
        <v>0</v>
      </c>
      <c r="AN58" s="164"/>
      <c r="AO58" s="164"/>
      <c r="AP58" s="590"/>
      <c r="AQ58" s="57" t="s">
        <v>289</v>
      </c>
      <c r="AR58" s="114" t="s">
        <v>562</v>
      </c>
      <c r="AS58" s="546"/>
      <c r="AT58" s="546"/>
      <c r="AU58" s="54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row>
    <row r="59" spans="1:118" s="170" customFormat="1" ht="165">
      <c r="A59" s="389" t="s">
        <v>285</v>
      </c>
      <c r="B59" s="37" t="s">
        <v>223</v>
      </c>
      <c r="C59" s="55" t="s">
        <v>390</v>
      </c>
      <c r="D59" s="37" t="s">
        <v>237</v>
      </c>
      <c r="E59" s="37" t="s">
        <v>289</v>
      </c>
      <c r="F59" s="56">
        <v>2024130010147</v>
      </c>
      <c r="G59" s="107" t="s">
        <v>519</v>
      </c>
      <c r="H59" s="37" t="s">
        <v>499</v>
      </c>
      <c r="I59" s="37" t="s">
        <v>266</v>
      </c>
      <c r="J59" s="188">
        <v>2</v>
      </c>
      <c r="K59" s="164"/>
      <c r="L59" s="123">
        <v>0.5</v>
      </c>
      <c r="M59" s="37" t="s">
        <v>506</v>
      </c>
      <c r="N59" s="164"/>
      <c r="O59" s="57" t="s">
        <v>785</v>
      </c>
      <c r="P59" s="200">
        <v>3</v>
      </c>
      <c r="Q59" s="201">
        <v>2</v>
      </c>
      <c r="R59" s="164"/>
      <c r="S59" s="164">
        <v>4</v>
      </c>
      <c r="T59" s="256">
        <v>0.3</v>
      </c>
      <c r="U59" s="256">
        <v>0.1</v>
      </c>
      <c r="V59" s="226">
        <v>45444</v>
      </c>
      <c r="W59" s="226">
        <v>45657</v>
      </c>
      <c r="X59" s="164">
        <v>213</v>
      </c>
      <c r="Y59" s="36">
        <v>3</v>
      </c>
      <c r="Z59" s="57" t="s">
        <v>381</v>
      </c>
      <c r="AA59" s="57" t="s">
        <v>396</v>
      </c>
      <c r="AB59" s="37" t="s">
        <v>511</v>
      </c>
      <c r="AC59" s="37" t="s">
        <v>512</v>
      </c>
      <c r="AD59" s="36" t="s">
        <v>380</v>
      </c>
      <c r="AE59" s="37" t="s">
        <v>677</v>
      </c>
      <c r="AF59" s="138">
        <v>12000000</v>
      </c>
      <c r="AG59" s="164"/>
      <c r="AH59" s="164"/>
      <c r="AI59" s="164"/>
      <c r="AJ59" s="164"/>
      <c r="AK59" s="593"/>
      <c r="AL59" s="593"/>
      <c r="AM59" s="109">
        <v>0</v>
      </c>
      <c r="AN59" s="164"/>
      <c r="AO59" s="164"/>
      <c r="AP59" s="590"/>
      <c r="AQ59" s="57" t="s">
        <v>289</v>
      </c>
      <c r="AR59" s="114" t="s">
        <v>562</v>
      </c>
      <c r="AS59" s="546"/>
      <c r="AT59" s="546"/>
      <c r="AU59" s="54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row>
    <row r="60" spans="1:118" s="170" customFormat="1" ht="165">
      <c r="A60" s="389" t="s">
        <v>285</v>
      </c>
      <c r="B60" s="37" t="s">
        <v>223</v>
      </c>
      <c r="C60" s="55" t="s">
        <v>390</v>
      </c>
      <c r="D60" s="37" t="s">
        <v>237</v>
      </c>
      <c r="E60" s="37" t="s">
        <v>289</v>
      </c>
      <c r="F60" s="56">
        <v>2024130010147</v>
      </c>
      <c r="G60" s="107" t="s">
        <v>519</v>
      </c>
      <c r="H60" s="37" t="s">
        <v>499</v>
      </c>
      <c r="I60" s="37" t="s">
        <v>266</v>
      </c>
      <c r="J60" s="188">
        <v>2</v>
      </c>
      <c r="K60" s="164"/>
      <c r="L60" s="123">
        <v>0.5</v>
      </c>
      <c r="M60" s="37" t="s">
        <v>506</v>
      </c>
      <c r="N60" s="164"/>
      <c r="O60" s="57" t="s">
        <v>785</v>
      </c>
      <c r="P60" s="200">
        <v>3</v>
      </c>
      <c r="Q60" s="201">
        <v>2</v>
      </c>
      <c r="R60" s="164"/>
      <c r="S60" s="164">
        <v>4</v>
      </c>
      <c r="T60" s="256">
        <v>0.3</v>
      </c>
      <c r="U60" s="256">
        <v>0.1</v>
      </c>
      <c r="V60" s="226">
        <v>45444</v>
      </c>
      <c r="W60" s="226">
        <v>45657</v>
      </c>
      <c r="X60" s="164">
        <v>213</v>
      </c>
      <c r="Y60" s="36">
        <v>3</v>
      </c>
      <c r="Z60" s="57" t="s">
        <v>381</v>
      </c>
      <c r="AA60" s="57" t="s">
        <v>396</v>
      </c>
      <c r="AB60" s="37" t="s">
        <v>514</v>
      </c>
      <c r="AC60" s="37" t="s">
        <v>515</v>
      </c>
      <c r="AD60" s="36" t="s">
        <v>380</v>
      </c>
      <c r="AE60" s="37" t="s">
        <v>664</v>
      </c>
      <c r="AF60" s="138">
        <v>17600000</v>
      </c>
      <c r="AG60" s="164"/>
      <c r="AH60" s="164"/>
      <c r="AI60" s="164"/>
      <c r="AJ60" s="164"/>
      <c r="AK60" s="593"/>
      <c r="AL60" s="593"/>
      <c r="AM60" s="109">
        <v>0</v>
      </c>
      <c r="AN60" s="164"/>
      <c r="AO60" s="164"/>
      <c r="AP60" s="590"/>
      <c r="AQ60" s="57" t="s">
        <v>289</v>
      </c>
      <c r="AR60" s="114" t="s">
        <v>562</v>
      </c>
      <c r="AS60" s="546"/>
      <c r="AT60" s="546"/>
      <c r="AU60" s="54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row>
    <row r="61" spans="1:118" s="170" customFormat="1" ht="65.400000000000006" customHeight="1">
      <c r="A61" s="389" t="s">
        <v>285</v>
      </c>
      <c r="B61" s="37" t="s">
        <v>223</v>
      </c>
      <c r="C61" s="55" t="s">
        <v>390</v>
      </c>
      <c r="D61" s="37" t="s">
        <v>237</v>
      </c>
      <c r="E61" s="37" t="s">
        <v>289</v>
      </c>
      <c r="F61" s="56">
        <v>2024130010147</v>
      </c>
      <c r="G61" s="107" t="s">
        <v>519</v>
      </c>
      <c r="H61" s="37" t="s">
        <v>499</v>
      </c>
      <c r="I61" s="37" t="s">
        <v>266</v>
      </c>
      <c r="J61" s="188">
        <v>2</v>
      </c>
      <c r="K61" s="164"/>
      <c r="L61" s="123">
        <v>0.5</v>
      </c>
      <c r="M61" s="107" t="s">
        <v>505</v>
      </c>
      <c r="N61" s="164"/>
      <c r="O61" s="57" t="s">
        <v>785</v>
      </c>
      <c r="P61" s="200">
        <v>3</v>
      </c>
      <c r="Q61" s="201">
        <v>2</v>
      </c>
      <c r="R61" s="164"/>
      <c r="S61" s="164">
        <v>4</v>
      </c>
      <c r="T61" s="256">
        <v>0.3</v>
      </c>
      <c r="U61" s="256">
        <v>0.1</v>
      </c>
      <c r="V61" s="226">
        <v>45444</v>
      </c>
      <c r="W61" s="226">
        <v>45657</v>
      </c>
      <c r="X61" s="164">
        <v>213</v>
      </c>
      <c r="Y61" s="36">
        <v>3</v>
      </c>
      <c r="Z61" s="57" t="s">
        <v>381</v>
      </c>
      <c r="AA61" s="57" t="s">
        <v>396</v>
      </c>
      <c r="AB61" s="37" t="s">
        <v>516</v>
      </c>
      <c r="AC61" s="37" t="s">
        <v>517</v>
      </c>
      <c r="AD61" s="36" t="s">
        <v>380</v>
      </c>
      <c r="AE61" s="37" t="s">
        <v>664</v>
      </c>
      <c r="AF61" s="138">
        <v>18000000</v>
      </c>
      <c r="AG61" s="164"/>
      <c r="AH61" s="164"/>
      <c r="AI61" s="164"/>
      <c r="AJ61" s="164"/>
      <c r="AK61" s="593"/>
      <c r="AL61" s="593"/>
      <c r="AM61" s="109">
        <v>0</v>
      </c>
      <c r="AN61" s="164"/>
      <c r="AO61" s="164"/>
      <c r="AP61" s="590"/>
      <c r="AQ61" s="57" t="s">
        <v>289</v>
      </c>
      <c r="AR61" s="114" t="s">
        <v>546</v>
      </c>
      <c r="AS61" s="546"/>
      <c r="AT61" s="546"/>
      <c r="AU61" s="54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row>
    <row r="62" spans="1:118" s="170" customFormat="1" ht="65.400000000000006" customHeight="1">
      <c r="A62" s="389" t="s">
        <v>285</v>
      </c>
      <c r="B62" s="37" t="s">
        <v>223</v>
      </c>
      <c r="C62" s="55" t="s">
        <v>390</v>
      </c>
      <c r="D62" s="37" t="s">
        <v>237</v>
      </c>
      <c r="E62" s="37" t="s">
        <v>289</v>
      </c>
      <c r="F62" s="56">
        <v>2024130010147</v>
      </c>
      <c r="G62" s="107" t="s">
        <v>519</v>
      </c>
      <c r="H62" s="37" t="s">
        <v>499</v>
      </c>
      <c r="I62" s="37" t="s">
        <v>266</v>
      </c>
      <c r="J62" s="188">
        <v>2</v>
      </c>
      <c r="K62" s="164"/>
      <c r="L62" s="123">
        <v>0.5</v>
      </c>
      <c r="M62" s="107" t="s">
        <v>505</v>
      </c>
      <c r="N62" s="164"/>
      <c r="O62" s="57" t="s">
        <v>785</v>
      </c>
      <c r="P62" s="200">
        <v>3</v>
      </c>
      <c r="Q62" s="201">
        <v>2</v>
      </c>
      <c r="R62" s="164"/>
      <c r="S62" s="164">
        <v>4</v>
      </c>
      <c r="T62" s="256">
        <v>0.3</v>
      </c>
      <c r="U62" s="256">
        <v>0.1</v>
      </c>
      <c r="V62" s="226">
        <v>45444</v>
      </c>
      <c r="W62" s="226">
        <v>45657</v>
      </c>
      <c r="X62" s="164">
        <v>213</v>
      </c>
      <c r="Y62" s="36">
        <v>3</v>
      </c>
      <c r="Z62" s="57" t="s">
        <v>381</v>
      </c>
      <c r="AA62" s="57" t="s">
        <v>396</v>
      </c>
      <c r="AB62" s="37" t="s">
        <v>516</v>
      </c>
      <c r="AC62" s="37" t="s">
        <v>517</v>
      </c>
      <c r="AD62" s="36" t="s">
        <v>380</v>
      </c>
      <c r="AE62" s="37" t="s">
        <v>664</v>
      </c>
      <c r="AF62" s="138">
        <v>19200000</v>
      </c>
      <c r="AG62" s="164"/>
      <c r="AH62" s="164"/>
      <c r="AI62" s="164"/>
      <c r="AJ62" s="164"/>
      <c r="AK62" s="593"/>
      <c r="AL62" s="593"/>
      <c r="AM62" s="109">
        <v>0</v>
      </c>
      <c r="AN62" s="164"/>
      <c r="AO62" s="164"/>
      <c r="AP62" s="590"/>
      <c r="AQ62" s="57" t="s">
        <v>289</v>
      </c>
      <c r="AR62" s="114" t="s">
        <v>562</v>
      </c>
      <c r="AS62" s="546"/>
      <c r="AT62" s="546"/>
      <c r="AU62" s="54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row>
    <row r="63" spans="1:118" s="170" customFormat="1" ht="65.400000000000006" customHeight="1">
      <c r="A63" s="389" t="s">
        <v>285</v>
      </c>
      <c r="B63" s="37" t="s">
        <v>223</v>
      </c>
      <c r="C63" s="55" t="s">
        <v>390</v>
      </c>
      <c r="D63" s="37" t="s">
        <v>237</v>
      </c>
      <c r="E63" s="162" t="s">
        <v>289</v>
      </c>
      <c r="F63" s="163">
        <v>2024130010147</v>
      </c>
      <c r="G63" s="107" t="s">
        <v>519</v>
      </c>
      <c r="H63" s="37" t="s">
        <v>499</v>
      </c>
      <c r="I63" s="37" t="s">
        <v>266</v>
      </c>
      <c r="J63" s="188">
        <v>2</v>
      </c>
      <c r="K63" s="164"/>
      <c r="L63" s="123">
        <v>0.5</v>
      </c>
      <c r="M63" s="107" t="s">
        <v>507</v>
      </c>
      <c r="N63" s="164"/>
      <c r="O63" s="57" t="s">
        <v>785</v>
      </c>
      <c r="P63" s="200">
        <v>3</v>
      </c>
      <c r="Q63" s="201">
        <v>2</v>
      </c>
      <c r="R63" s="164"/>
      <c r="S63" s="164">
        <v>4</v>
      </c>
      <c r="T63" s="256">
        <v>0.3</v>
      </c>
      <c r="U63" s="256">
        <v>0.1</v>
      </c>
      <c r="V63" s="226">
        <v>45444</v>
      </c>
      <c r="W63" s="226">
        <v>45657</v>
      </c>
      <c r="X63" s="164">
        <v>213</v>
      </c>
      <c r="Y63" s="36">
        <v>3</v>
      </c>
      <c r="Z63" s="57" t="s">
        <v>381</v>
      </c>
      <c r="AA63" s="57" t="s">
        <v>396</v>
      </c>
      <c r="AB63" s="37" t="s">
        <v>513</v>
      </c>
      <c r="AC63" s="37" t="s">
        <v>518</v>
      </c>
      <c r="AD63" s="36" t="s">
        <v>380</v>
      </c>
      <c r="AE63" s="37" t="s">
        <v>678</v>
      </c>
      <c r="AF63" s="138">
        <v>491378573</v>
      </c>
      <c r="AG63" s="138" t="s">
        <v>856</v>
      </c>
      <c r="AH63" s="138" t="s">
        <v>872</v>
      </c>
      <c r="AI63" s="138"/>
      <c r="AJ63" s="138" t="s">
        <v>899</v>
      </c>
      <c r="AK63" s="593"/>
      <c r="AL63" s="593"/>
      <c r="AM63" s="109">
        <v>0</v>
      </c>
      <c r="AN63" s="164"/>
      <c r="AO63" s="164"/>
      <c r="AP63" s="590"/>
      <c r="AQ63" s="57" t="s">
        <v>289</v>
      </c>
      <c r="AR63" s="114" t="s">
        <v>546</v>
      </c>
      <c r="AS63" s="546"/>
      <c r="AT63" s="546"/>
      <c r="AU63" s="54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row>
    <row r="64" spans="1:118" s="170" customFormat="1" ht="65.400000000000006" customHeight="1">
      <c r="A64" s="389" t="s">
        <v>285</v>
      </c>
      <c r="B64" s="37" t="s">
        <v>223</v>
      </c>
      <c r="C64" s="55" t="s">
        <v>390</v>
      </c>
      <c r="D64" s="37" t="s">
        <v>237</v>
      </c>
      <c r="E64" s="162" t="s">
        <v>289</v>
      </c>
      <c r="F64" s="163">
        <v>2024130010147</v>
      </c>
      <c r="G64" s="107" t="s">
        <v>519</v>
      </c>
      <c r="H64" s="37" t="s">
        <v>499</v>
      </c>
      <c r="I64" s="37" t="s">
        <v>266</v>
      </c>
      <c r="J64" s="188">
        <v>2</v>
      </c>
      <c r="K64" s="164"/>
      <c r="L64" s="123">
        <v>0.5</v>
      </c>
      <c r="M64" s="107" t="s">
        <v>507</v>
      </c>
      <c r="N64" s="164"/>
      <c r="O64" s="57" t="s">
        <v>785</v>
      </c>
      <c r="P64" s="200">
        <v>3</v>
      </c>
      <c r="Q64" s="201">
        <v>2</v>
      </c>
      <c r="R64" s="164"/>
      <c r="S64" s="164">
        <v>4</v>
      </c>
      <c r="T64" s="256">
        <v>0.3</v>
      </c>
      <c r="U64" s="256">
        <v>0.1</v>
      </c>
      <c r="V64" s="226">
        <v>45444</v>
      </c>
      <c r="W64" s="226">
        <v>45657</v>
      </c>
      <c r="X64" s="164">
        <v>213</v>
      </c>
      <c r="Y64" s="36">
        <v>3</v>
      </c>
      <c r="Z64" s="57" t="s">
        <v>381</v>
      </c>
      <c r="AA64" s="57" t="s">
        <v>396</v>
      </c>
      <c r="AB64" s="37" t="s">
        <v>513</v>
      </c>
      <c r="AC64" s="37" t="s">
        <v>518</v>
      </c>
      <c r="AD64" s="36" t="s">
        <v>380</v>
      </c>
      <c r="AE64" s="37" t="s">
        <v>664</v>
      </c>
      <c r="AF64" s="138">
        <v>15000000</v>
      </c>
      <c r="AG64" s="164"/>
      <c r="AH64" s="164"/>
      <c r="AI64" s="164"/>
      <c r="AJ64" s="164"/>
      <c r="AK64" s="593"/>
      <c r="AL64" s="593"/>
      <c r="AM64" s="109">
        <v>0</v>
      </c>
      <c r="AN64" s="164"/>
      <c r="AO64" s="164"/>
      <c r="AP64" s="590"/>
      <c r="AQ64" s="57" t="s">
        <v>289</v>
      </c>
      <c r="AR64" s="114" t="s">
        <v>562</v>
      </c>
      <c r="AS64" s="546"/>
      <c r="AT64" s="546"/>
      <c r="AU64" s="54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row>
    <row r="65" spans="1:118" s="170" customFormat="1" ht="165">
      <c r="A65" s="389" t="s">
        <v>285</v>
      </c>
      <c r="B65" s="37" t="s">
        <v>223</v>
      </c>
      <c r="C65" s="55" t="s">
        <v>390</v>
      </c>
      <c r="D65" s="37" t="s">
        <v>237</v>
      </c>
      <c r="E65" s="37" t="s">
        <v>289</v>
      </c>
      <c r="F65" s="56">
        <v>2024130010147</v>
      </c>
      <c r="G65" s="107" t="s">
        <v>519</v>
      </c>
      <c r="H65" s="37" t="s">
        <v>499</v>
      </c>
      <c r="I65" s="37" t="s">
        <v>266</v>
      </c>
      <c r="J65" s="188">
        <v>2</v>
      </c>
      <c r="K65" s="164"/>
      <c r="L65" s="123">
        <v>0.5</v>
      </c>
      <c r="M65" s="107" t="s">
        <v>324</v>
      </c>
      <c r="N65" s="164"/>
      <c r="O65" s="57" t="s">
        <v>785</v>
      </c>
      <c r="P65" s="200">
        <v>3</v>
      </c>
      <c r="Q65" s="201">
        <v>2</v>
      </c>
      <c r="R65" s="164"/>
      <c r="S65" s="164">
        <v>4</v>
      </c>
      <c r="T65" s="256">
        <v>0.3</v>
      </c>
      <c r="U65" s="256">
        <v>0.1</v>
      </c>
      <c r="V65" s="226">
        <v>45444</v>
      </c>
      <c r="W65" s="226">
        <v>45657</v>
      </c>
      <c r="X65" s="164">
        <v>213</v>
      </c>
      <c r="Y65" s="36">
        <v>3</v>
      </c>
      <c r="Z65" s="57" t="s">
        <v>381</v>
      </c>
      <c r="AA65" s="57" t="s">
        <v>396</v>
      </c>
      <c r="AB65" s="37" t="s">
        <v>513</v>
      </c>
      <c r="AC65" s="37" t="s">
        <v>518</v>
      </c>
      <c r="AD65" s="36" t="s">
        <v>380</v>
      </c>
      <c r="AE65" s="37" t="s">
        <v>679</v>
      </c>
      <c r="AF65" s="138">
        <v>52000000</v>
      </c>
      <c r="AG65" s="138" t="s">
        <v>860</v>
      </c>
      <c r="AH65" s="138" t="s">
        <v>871</v>
      </c>
      <c r="AI65" s="138"/>
      <c r="AJ65" s="138" t="s">
        <v>898</v>
      </c>
      <c r="AK65" s="593"/>
      <c r="AL65" s="593"/>
      <c r="AM65" s="109">
        <v>0</v>
      </c>
      <c r="AN65" s="164"/>
      <c r="AO65" s="164"/>
      <c r="AP65" s="590"/>
      <c r="AQ65" s="57" t="s">
        <v>289</v>
      </c>
      <c r="AR65" s="114" t="s">
        <v>562</v>
      </c>
      <c r="AS65" s="546"/>
      <c r="AT65" s="546"/>
      <c r="AU65" s="54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row>
    <row r="66" spans="1:118" s="170" customFormat="1" ht="165">
      <c r="A66" s="389" t="s">
        <v>285</v>
      </c>
      <c r="B66" s="37" t="s">
        <v>223</v>
      </c>
      <c r="C66" s="55" t="s">
        <v>390</v>
      </c>
      <c r="D66" s="37" t="s">
        <v>237</v>
      </c>
      <c r="E66" s="37" t="s">
        <v>289</v>
      </c>
      <c r="F66" s="56">
        <v>2024130010147</v>
      </c>
      <c r="G66" s="107" t="s">
        <v>519</v>
      </c>
      <c r="H66" s="37" t="s">
        <v>499</v>
      </c>
      <c r="I66" s="37" t="s">
        <v>266</v>
      </c>
      <c r="J66" s="188">
        <v>2</v>
      </c>
      <c r="K66" s="164"/>
      <c r="L66" s="123">
        <v>0.5</v>
      </c>
      <c r="M66" s="107" t="s">
        <v>324</v>
      </c>
      <c r="N66" s="164"/>
      <c r="O66" s="57" t="s">
        <v>785</v>
      </c>
      <c r="P66" s="200">
        <v>3</v>
      </c>
      <c r="Q66" s="201">
        <v>2</v>
      </c>
      <c r="R66" s="164"/>
      <c r="S66" s="164">
        <v>4</v>
      </c>
      <c r="T66" s="256">
        <v>0.3</v>
      </c>
      <c r="U66" s="256">
        <v>0.1</v>
      </c>
      <c r="V66" s="226">
        <v>45444</v>
      </c>
      <c r="W66" s="226">
        <v>45657</v>
      </c>
      <c r="X66" s="164">
        <v>213</v>
      </c>
      <c r="Y66" s="36">
        <v>3</v>
      </c>
      <c r="Z66" s="57" t="s">
        <v>381</v>
      </c>
      <c r="AA66" s="57" t="s">
        <v>396</v>
      </c>
      <c r="AB66" s="37" t="s">
        <v>513</v>
      </c>
      <c r="AC66" s="37" t="s">
        <v>518</v>
      </c>
      <c r="AD66" s="36" t="s">
        <v>380</v>
      </c>
      <c r="AE66" s="37" t="s">
        <v>680</v>
      </c>
      <c r="AF66" s="138">
        <v>50000000</v>
      </c>
      <c r="AG66" s="138" t="s">
        <v>860</v>
      </c>
      <c r="AH66" s="138" t="s">
        <v>871</v>
      </c>
      <c r="AI66" s="138"/>
      <c r="AJ66" s="138" t="s">
        <v>898</v>
      </c>
      <c r="AK66" s="593"/>
      <c r="AL66" s="593"/>
      <c r="AM66" s="109">
        <v>0</v>
      </c>
      <c r="AN66" s="164"/>
      <c r="AO66" s="164"/>
      <c r="AP66" s="590"/>
      <c r="AQ66" s="57" t="s">
        <v>289</v>
      </c>
      <c r="AR66" s="114" t="s">
        <v>562</v>
      </c>
      <c r="AS66" s="546"/>
      <c r="AT66" s="546"/>
      <c r="AU66" s="54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row>
    <row r="67" spans="1:118" s="170" customFormat="1" ht="165">
      <c r="A67" s="389" t="s">
        <v>285</v>
      </c>
      <c r="B67" s="37" t="s">
        <v>223</v>
      </c>
      <c r="C67" s="55" t="s">
        <v>390</v>
      </c>
      <c r="D67" s="37" t="s">
        <v>237</v>
      </c>
      <c r="E67" s="37" t="s">
        <v>289</v>
      </c>
      <c r="F67" s="56">
        <v>2024130010147</v>
      </c>
      <c r="G67" s="107" t="s">
        <v>519</v>
      </c>
      <c r="H67" s="37" t="s">
        <v>499</v>
      </c>
      <c r="I67" s="37" t="s">
        <v>266</v>
      </c>
      <c r="J67" s="188">
        <v>2</v>
      </c>
      <c r="K67" s="164"/>
      <c r="L67" s="123">
        <v>0.5</v>
      </c>
      <c r="M67" s="107" t="s">
        <v>324</v>
      </c>
      <c r="N67" s="164"/>
      <c r="O67" s="57" t="s">
        <v>785</v>
      </c>
      <c r="P67" s="200">
        <v>3</v>
      </c>
      <c r="Q67" s="201">
        <v>2</v>
      </c>
      <c r="R67" s="164"/>
      <c r="S67" s="164">
        <v>4</v>
      </c>
      <c r="T67" s="256">
        <v>0.3</v>
      </c>
      <c r="U67" s="256">
        <v>0.1</v>
      </c>
      <c r="V67" s="226">
        <v>45444</v>
      </c>
      <c r="W67" s="226">
        <v>45657</v>
      </c>
      <c r="X67" s="164">
        <v>213</v>
      </c>
      <c r="Y67" s="36">
        <v>3</v>
      </c>
      <c r="Z67" s="57" t="s">
        <v>381</v>
      </c>
      <c r="AA67" s="57" t="s">
        <v>396</v>
      </c>
      <c r="AB67" s="37" t="s">
        <v>513</v>
      </c>
      <c r="AC67" s="37" t="s">
        <v>518</v>
      </c>
      <c r="AD67" s="36" t="s">
        <v>380</v>
      </c>
      <c r="AE67" s="37" t="s">
        <v>681</v>
      </c>
      <c r="AF67" s="138">
        <v>22000000</v>
      </c>
      <c r="AG67" s="138" t="s">
        <v>860</v>
      </c>
      <c r="AH67" s="138" t="s">
        <v>871</v>
      </c>
      <c r="AI67" s="138"/>
      <c r="AJ67" s="138" t="s">
        <v>898</v>
      </c>
      <c r="AK67" s="594"/>
      <c r="AL67" s="594"/>
      <c r="AM67" s="109">
        <v>0</v>
      </c>
      <c r="AN67" s="164"/>
      <c r="AO67" s="164"/>
      <c r="AP67" s="591"/>
      <c r="AQ67" s="57" t="s">
        <v>289</v>
      </c>
      <c r="AR67" s="114" t="s">
        <v>562</v>
      </c>
      <c r="AS67" s="546"/>
      <c r="AT67" s="546"/>
      <c r="AU67" s="54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row>
    <row r="68" spans="1:118" s="170" customFormat="1" ht="49.5" customHeight="1">
      <c r="A68" s="385"/>
      <c r="B68" s="41"/>
      <c r="C68" s="42"/>
      <c r="D68" s="41"/>
      <c r="E68" s="335" t="s">
        <v>817</v>
      </c>
      <c r="F68" s="336"/>
      <c r="G68" s="336"/>
      <c r="H68" s="336"/>
      <c r="I68" s="336"/>
      <c r="J68" s="336"/>
      <c r="K68" s="336"/>
      <c r="L68" s="336"/>
      <c r="M68" s="336"/>
      <c r="N68" s="336"/>
      <c r="O68" s="336"/>
      <c r="P68" s="336"/>
      <c r="Q68" s="337"/>
      <c r="R68" s="44"/>
      <c r="S68" s="44"/>
      <c r="T68" s="254">
        <v>1</v>
      </c>
      <c r="U68" s="444">
        <v>0.33400000000000002</v>
      </c>
      <c r="V68" s="223"/>
      <c r="W68" s="223"/>
      <c r="X68" s="44"/>
      <c r="Y68" s="46"/>
      <c r="Z68" s="45"/>
      <c r="AA68" s="45"/>
      <c r="AB68" s="41"/>
      <c r="AC68" s="41"/>
      <c r="AD68" s="46"/>
      <c r="AE68" s="41"/>
      <c r="AF68" s="400"/>
      <c r="AG68" s="44"/>
      <c r="AH68" s="44"/>
      <c r="AI68" s="44"/>
      <c r="AJ68" s="44"/>
      <c r="AK68" s="402"/>
      <c r="AL68" s="402"/>
      <c r="AM68" s="403"/>
      <c r="AN68" s="44"/>
      <c r="AO68" s="44"/>
      <c r="AP68" s="354"/>
      <c r="AQ68" s="45"/>
      <c r="AR68" s="114"/>
      <c r="AS68" s="547"/>
      <c r="AT68" s="547"/>
      <c r="AU68" s="544"/>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row>
    <row r="69" spans="1:118" s="171" customFormat="1" ht="105">
      <c r="A69" s="390" t="s">
        <v>284</v>
      </c>
      <c r="B69" s="58" t="s">
        <v>224</v>
      </c>
      <c r="C69" s="59" t="s">
        <v>390</v>
      </c>
      <c r="D69" s="58" t="s">
        <v>238</v>
      </c>
      <c r="E69" s="58" t="s">
        <v>290</v>
      </c>
      <c r="F69" s="60">
        <v>2024130010130</v>
      </c>
      <c r="G69" s="58" t="s">
        <v>304</v>
      </c>
      <c r="H69" s="58" t="s">
        <v>328</v>
      </c>
      <c r="I69" s="58" t="s">
        <v>267</v>
      </c>
      <c r="J69" s="189">
        <v>5905</v>
      </c>
      <c r="K69" s="61"/>
      <c r="L69" s="124">
        <v>0.2</v>
      </c>
      <c r="M69" s="139" t="s">
        <v>318</v>
      </c>
      <c r="N69" s="251" t="s">
        <v>776</v>
      </c>
      <c r="O69" s="62" t="s">
        <v>786</v>
      </c>
      <c r="P69" s="202">
        <v>6700</v>
      </c>
      <c r="Q69" s="202">
        <v>5905</v>
      </c>
      <c r="R69" s="61"/>
      <c r="S69" s="407">
        <v>6762</v>
      </c>
      <c r="T69" s="257">
        <v>0.4</v>
      </c>
      <c r="U69" s="257">
        <v>0.1</v>
      </c>
      <c r="V69" s="227">
        <v>45444</v>
      </c>
      <c r="W69" s="227">
        <v>45657</v>
      </c>
      <c r="X69" s="228">
        <v>213</v>
      </c>
      <c r="Y69" s="58">
        <v>6700</v>
      </c>
      <c r="Z69" s="62" t="s">
        <v>381</v>
      </c>
      <c r="AA69" s="61" t="s">
        <v>389</v>
      </c>
      <c r="AB69" s="62" t="s">
        <v>413</v>
      </c>
      <c r="AC69" s="62" t="s">
        <v>414</v>
      </c>
      <c r="AD69" s="63" t="s">
        <v>380</v>
      </c>
      <c r="AE69" s="139" t="s">
        <v>682</v>
      </c>
      <c r="AF69" s="140">
        <v>2022279980.7</v>
      </c>
      <c r="AG69" s="61"/>
      <c r="AH69" s="61"/>
      <c r="AI69" s="61"/>
      <c r="AJ69" s="61"/>
      <c r="AK69" s="350">
        <v>6031652857.21</v>
      </c>
      <c r="AL69" s="563">
        <v>7021478270.21</v>
      </c>
      <c r="AM69" s="61"/>
      <c r="AN69" s="61"/>
      <c r="AO69" s="61"/>
      <c r="AP69" s="566" t="s">
        <v>772</v>
      </c>
      <c r="AQ69" s="62" t="s">
        <v>290</v>
      </c>
      <c r="AR69" s="116" t="s">
        <v>544</v>
      </c>
      <c r="AS69" s="548">
        <v>7021478270.21</v>
      </c>
      <c r="AT69" s="548">
        <v>2808275415</v>
      </c>
      <c r="AU69" s="556">
        <f>+AT69/AS69</f>
        <v>0.39995501045907378</v>
      </c>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row>
    <row r="70" spans="1:118" s="171" customFormat="1" ht="105">
      <c r="A70" s="390" t="s">
        <v>284</v>
      </c>
      <c r="B70" s="58" t="s">
        <v>224</v>
      </c>
      <c r="C70" s="59" t="s">
        <v>390</v>
      </c>
      <c r="D70" s="58" t="s">
        <v>238</v>
      </c>
      <c r="E70" s="58" t="s">
        <v>290</v>
      </c>
      <c r="F70" s="60">
        <v>2024130010130</v>
      </c>
      <c r="G70" s="58" t="s">
        <v>304</v>
      </c>
      <c r="H70" s="58" t="s">
        <v>328</v>
      </c>
      <c r="I70" s="58" t="s">
        <v>267</v>
      </c>
      <c r="J70" s="189">
        <v>5905</v>
      </c>
      <c r="K70" s="61"/>
      <c r="L70" s="124">
        <v>0.2</v>
      </c>
      <c r="M70" s="72" t="s">
        <v>318</v>
      </c>
      <c r="N70" s="251" t="s">
        <v>776</v>
      </c>
      <c r="O70" s="62" t="s">
        <v>786</v>
      </c>
      <c r="P70" s="202">
        <v>6700</v>
      </c>
      <c r="Q70" s="202">
        <v>5905</v>
      </c>
      <c r="R70" s="61"/>
      <c r="S70" s="407">
        <v>6762</v>
      </c>
      <c r="T70" s="257">
        <v>0.4</v>
      </c>
      <c r="U70" s="257">
        <v>0.1</v>
      </c>
      <c r="V70" s="227">
        <v>45444</v>
      </c>
      <c r="W70" s="227">
        <v>45657</v>
      </c>
      <c r="X70" s="228">
        <v>213</v>
      </c>
      <c r="Y70" s="58">
        <v>6700</v>
      </c>
      <c r="Z70" s="62" t="s">
        <v>381</v>
      </c>
      <c r="AA70" s="61" t="s">
        <v>389</v>
      </c>
      <c r="AB70" s="62" t="s">
        <v>413</v>
      </c>
      <c r="AC70" s="62" t="s">
        <v>414</v>
      </c>
      <c r="AD70" s="63" t="s">
        <v>380</v>
      </c>
      <c r="AE70" s="72" t="s">
        <v>664</v>
      </c>
      <c r="AF70" s="140">
        <v>842745126.99999976</v>
      </c>
      <c r="AG70" s="61"/>
      <c r="AH70" s="61"/>
      <c r="AI70" s="61"/>
      <c r="AJ70" s="61"/>
      <c r="AK70" s="351"/>
      <c r="AL70" s="564"/>
      <c r="AM70" s="61"/>
      <c r="AN70" s="61"/>
      <c r="AO70" s="61"/>
      <c r="AP70" s="567"/>
      <c r="AQ70" s="62" t="s">
        <v>290</v>
      </c>
      <c r="AR70" s="116" t="s">
        <v>544</v>
      </c>
      <c r="AS70" s="548"/>
      <c r="AT70" s="548"/>
      <c r="AU70" s="556"/>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row>
    <row r="71" spans="1:118" s="171" customFormat="1" ht="105">
      <c r="A71" s="390" t="s">
        <v>284</v>
      </c>
      <c r="B71" s="58" t="s">
        <v>224</v>
      </c>
      <c r="C71" s="59" t="s">
        <v>390</v>
      </c>
      <c r="D71" s="58" t="s">
        <v>238</v>
      </c>
      <c r="E71" s="58" t="s">
        <v>290</v>
      </c>
      <c r="F71" s="60">
        <v>2024130010130</v>
      </c>
      <c r="G71" s="58" t="s">
        <v>304</v>
      </c>
      <c r="H71" s="58" t="s">
        <v>328</v>
      </c>
      <c r="I71" s="58" t="s">
        <v>267</v>
      </c>
      <c r="J71" s="189">
        <v>5905</v>
      </c>
      <c r="K71" s="61"/>
      <c r="L71" s="124">
        <v>0.2</v>
      </c>
      <c r="M71" s="62" t="s">
        <v>449</v>
      </c>
      <c r="N71" s="251" t="s">
        <v>776</v>
      </c>
      <c r="O71" s="62" t="s">
        <v>786</v>
      </c>
      <c r="P71" s="202">
        <v>6700</v>
      </c>
      <c r="Q71" s="202">
        <v>5905</v>
      </c>
      <c r="R71" s="61"/>
      <c r="S71" s="407">
        <v>6762</v>
      </c>
      <c r="T71" s="257">
        <v>0.4</v>
      </c>
      <c r="U71" s="257">
        <v>0.1</v>
      </c>
      <c r="V71" s="227">
        <v>45444</v>
      </c>
      <c r="W71" s="227">
        <v>45657</v>
      </c>
      <c r="X71" s="228">
        <v>213</v>
      </c>
      <c r="Y71" s="58">
        <v>6700</v>
      </c>
      <c r="Z71" s="62" t="s">
        <v>381</v>
      </c>
      <c r="AA71" s="61" t="s">
        <v>389</v>
      </c>
      <c r="AB71" s="62" t="s">
        <v>415</v>
      </c>
      <c r="AC71" s="62" t="s">
        <v>416</v>
      </c>
      <c r="AD71" s="63" t="s">
        <v>380</v>
      </c>
      <c r="AE71" s="72" t="s">
        <v>682</v>
      </c>
      <c r="AF71" s="140">
        <v>2022279981.4000001</v>
      </c>
      <c r="AG71" s="61"/>
      <c r="AH71" s="61"/>
      <c r="AI71" s="61"/>
      <c r="AJ71" s="61"/>
      <c r="AK71" s="351"/>
      <c r="AL71" s="564"/>
      <c r="AM71" s="61"/>
      <c r="AN71" s="61"/>
      <c r="AO71" s="61"/>
      <c r="AP71" s="567"/>
      <c r="AQ71" s="62" t="s">
        <v>290</v>
      </c>
      <c r="AR71" s="116" t="s">
        <v>544</v>
      </c>
      <c r="AS71" s="548"/>
      <c r="AT71" s="548"/>
      <c r="AU71" s="556"/>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row>
    <row r="72" spans="1:118" s="171" customFormat="1" ht="105">
      <c r="A72" s="390" t="s">
        <v>284</v>
      </c>
      <c r="B72" s="58" t="s">
        <v>224</v>
      </c>
      <c r="C72" s="59" t="s">
        <v>390</v>
      </c>
      <c r="D72" s="58" t="s">
        <v>238</v>
      </c>
      <c r="E72" s="58" t="s">
        <v>290</v>
      </c>
      <c r="F72" s="60">
        <v>2024130010130</v>
      </c>
      <c r="G72" s="58" t="s">
        <v>304</v>
      </c>
      <c r="H72" s="58" t="s">
        <v>328</v>
      </c>
      <c r="I72" s="58" t="s">
        <v>267</v>
      </c>
      <c r="J72" s="189">
        <v>5905</v>
      </c>
      <c r="K72" s="61"/>
      <c r="L72" s="124">
        <v>0.2</v>
      </c>
      <c r="M72" s="62" t="s">
        <v>449</v>
      </c>
      <c r="N72" s="251" t="s">
        <v>776</v>
      </c>
      <c r="O72" s="62" t="s">
        <v>786</v>
      </c>
      <c r="P72" s="202">
        <v>6700</v>
      </c>
      <c r="Q72" s="202">
        <v>5905</v>
      </c>
      <c r="R72" s="61"/>
      <c r="S72" s="407">
        <v>6762</v>
      </c>
      <c r="T72" s="257">
        <v>0.4</v>
      </c>
      <c r="U72" s="257">
        <v>0.1</v>
      </c>
      <c r="V72" s="227">
        <v>45444</v>
      </c>
      <c r="W72" s="227">
        <v>45657</v>
      </c>
      <c r="X72" s="228">
        <v>213</v>
      </c>
      <c r="Y72" s="58">
        <v>6700</v>
      </c>
      <c r="Z72" s="62" t="s">
        <v>381</v>
      </c>
      <c r="AA72" s="61" t="s">
        <v>389</v>
      </c>
      <c r="AB72" s="62" t="s">
        <v>415</v>
      </c>
      <c r="AC72" s="62" t="s">
        <v>416</v>
      </c>
      <c r="AD72" s="63" t="s">
        <v>380</v>
      </c>
      <c r="AE72" s="72" t="s">
        <v>664</v>
      </c>
      <c r="AF72" s="140">
        <v>638981581</v>
      </c>
      <c r="AG72" s="61"/>
      <c r="AH72" s="61"/>
      <c r="AI72" s="61"/>
      <c r="AJ72" s="61"/>
      <c r="AK72" s="351"/>
      <c r="AL72" s="564"/>
      <c r="AM72" s="61"/>
      <c r="AN72" s="61"/>
      <c r="AO72" s="61"/>
      <c r="AP72" s="567"/>
      <c r="AQ72" s="62" t="s">
        <v>290</v>
      </c>
      <c r="AR72" s="116" t="s">
        <v>544</v>
      </c>
      <c r="AS72" s="548"/>
      <c r="AT72" s="548"/>
      <c r="AU72" s="556"/>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row>
    <row r="73" spans="1:118" s="171" customFormat="1" ht="82.95" customHeight="1">
      <c r="A73" s="390" t="s">
        <v>284</v>
      </c>
      <c r="B73" s="58" t="s">
        <v>224</v>
      </c>
      <c r="C73" s="59" t="s">
        <v>390</v>
      </c>
      <c r="D73" s="58" t="s">
        <v>238</v>
      </c>
      <c r="E73" s="58" t="s">
        <v>290</v>
      </c>
      <c r="F73" s="60">
        <v>2024130010130</v>
      </c>
      <c r="G73" s="58" t="s">
        <v>304</v>
      </c>
      <c r="H73" s="58" t="s">
        <v>328</v>
      </c>
      <c r="I73" s="58" t="s">
        <v>267</v>
      </c>
      <c r="J73" s="189">
        <v>5905</v>
      </c>
      <c r="K73" s="61"/>
      <c r="L73" s="124">
        <v>0.2</v>
      </c>
      <c r="M73" s="251" t="s">
        <v>450</v>
      </c>
      <c r="N73" s="251" t="s">
        <v>776</v>
      </c>
      <c r="O73" s="62" t="s">
        <v>786</v>
      </c>
      <c r="P73" s="202">
        <v>6700</v>
      </c>
      <c r="Q73" s="202">
        <v>5905</v>
      </c>
      <c r="R73" s="61"/>
      <c r="S73" s="407">
        <v>6762</v>
      </c>
      <c r="T73" s="257">
        <v>0.4</v>
      </c>
      <c r="U73" s="257">
        <v>0.1</v>
      </c>
      <c r="V73" s="227">
        <v>45444</v>
      </c>
      <c r="W73" s="227">
        <v>45657</v>
      </c>
      <c r="X73" s="228">
        <v>213</v>
      </c>
      <c r="Y73" s="58">
        <v>6700</v>
      </c>
      <c r="Z73" s="62" t="s">
        <v>381</v>
      </c>
      <c r="AA73" s="61" t="s">
        <v>389</v>
      </c>
      <c r="AB73" s="62" t="s">
        <v>417</v>
      </c>
      <c r="AC73" s="61" t="s">
        <v>418</v>
      </c>
      <c r="AD73" s="63" t="s">
        <v>380</v>
      </c>
      <c r="AE73" s="72" t="s">
        <v>664</v>
      </c>
      <c r="AF73" s="140">
        <v>255630000</v>
      </c>
      <c r="AG73" s="61"/>
      <c r="AH73" s="61"/>
      <c r="AI73" s="61"/>
      <c r="AJ73" s="61"/>
      <c r="AK73" s="351"/>
      <c r="AL73" s="564"/>
      <c r="AM73" s="61"/>
      <c r="AN73" s="61"/>
      <c r="AO73" s="61"/>
      <c r="AP73" s="567"/>
      <c r="AQ73" s="62" t="s">
        <v>290</v>
      </c>
      <c r="AR73" s="116" t="s">
        <v>544</v>
      </c>
      <c r="AS73" s="548"/>
      <c r="AT73" s="548"/>
      <c r="AU73" s="556"/>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row>
    <row r="74" spans="1:118" s="171" customFormat="1" ht="82.95" customHeight="1">
      <c r="A74" s="390" t="s">
        <v>284</v>
      </c>
      <c r="B74" s="58" t="s">
        <v>224</v>
      </c>
      <c r="C74" s="59" t="s">
        <v>390</v>
      </c>
      <c r="D74" s="58" t="s">
        <v>238</v>
      </c>
      <c r="E74" s="58" t="s">
        <v>290</v>
      </c>
      <c r="F74" s="60">
        <v>2024130010130</v>
      </c>
      <c r="G74" s="58" t="s">
        <v>304</v>
      </c>
      <c r="H74" s="58" t="s">
        <v>328</v>
      </c>
      <c r="I74" s="58" t="s">
        <v>267</v>
      </c>
      <c r="J74" s="189">
        <v>5905</v>
      </c>
      <c r="K74" s="61"/>
      <c r="L74" s="124">
        <v>0.2</v>
      </c>
      <c r="M74" s="62" t="s">
        <v>450</v>
      </c>
      <c r="N74" s="251" t="s">
        <v>776</v>
      </c>
      <c r="O74" s="62" t="s">
        <v>786</v>
      </c>
      <c r="P74" s="202">
        <v>6700</v>
      </c>
      <c r="Q74" s="202">
        <v>5905</v>
      </c>
      <c r="R74" s="61"/>
      <c r="S74" s="407">
        <v>6762</v>
      </c>
      <c r="T74" s="257">
        <v>0.4</v>
      </c>
      <c r="U74" s="257">
        <v>0.1</v>
      </c>
      <c r="V74" s="227">
        <v>45444</v>
      </c>
      <c r="W74" s="227">
        <v>45657</v>
      </c>
      <c r="X74" s="228">
        <v>213</v>
      </c>
      <c r="Y74" s="58">
        <v>6700</v>
      </c>
      <c r="Z74" s="62" t="s">
        <v>381</v>
      </c>
      <c r="AA74" s="61" t="s">
        <v>389</v>
      </c>
      <c r="AB74" s="62" t="s">
        <v>417</v>
      </c>
      <c r="AC74" s="61" t="s">
        <v>418</v>
      </c>
      <c r="AD74" s="63" t="s">
        <v>380</v>
      </c>
      <c r="AE74" s="72" t="s">
        <v>683</v>
      </c>
      <c r="AF74" s="140">
        <v>5000000</v>
      </c>
      <c r="AG74" s="61"/>
      <c r="AH74" s="61"/>
      <c r="AI74" s="61"/>
      <c r="AJ74" s="61"/>
      <c r="AK74" s="351"/>
      <c r="AL74" s="564"/>
      <c r="AM74" s="61"/>
      <c r="AN74" s="61"/>
      <c r="AO74" s="61"/>
      <c r="AP74" s="567"/>
      <c r="AQ74" s="62" t="s">
        <v>290</v>
      </c>
      <c r="AR74" s="116" t="s">
        <v>544</v>
      </c>
      <c r="AS74" s="548"/>
      <c r="AT74" s="548"/>
      <c r="AU74" s="556"/>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row>
    <row r="75" spans="1:118" s="171" customFormat="1" ht="82.95" customHeight="1">
      <c r="A75" s="390" t="s">
        <v>284</v>
      </c>
      <c r="B75" s="58" t="s">
        <v>224</v>
      </c>
      <c r="C75" s="59" t="s">
        <v>390</v>
      </c>
      <c r="D75" s="58" t="s">
        <v>238</v>
      </c>
      <c r="E75" s="58" t="s">
        <v>290</v>
      </c>
      <c r="F75" s="60">
        <v>2024130010130</v>
      </c>
      <c r="G75" s="58" t="s">
        <v>304</v>
      </c>
      <c r="H75" s="58" t="s">
        <v>328</v>
      </c>
      <c r="I75" s="58" t="s">
        <v>267</v>
      </c>
      <c r="J75" s="189">
        <v>5095</v>
      </c>
      <c r="K75" s="61"/>
      <c r="L75" s="124">
        <v>0.2</v>
      </c>
      <c r="M75" s="139" t="s">
        <v>320</v>
      </c>
      <c r="N75" s="251" t="s">
        <v>776</v>
      </c>
      <c r="O75" s="62" t="s">
        <v>786</v>
      </c>
      <c r="P75" s="202">
        <v>6700</v>
      </c>
      <c r="Q75" s="202">
        <v>5905</v>
      </c>
      <c r="R75" s="61"/>
      <c r="S75" s="407">
        <v>6762</v>
      </c>
      <c r="T75" s="257">
        <v>0.4</v>
      </c>
      <c r="U75" s="435">
        <v>0.19</v>
      </c>
      <c r="V75" s="227">
        <v>45444</v>
      </c>
      <c r="W75" s="227">
        <v>45657</v>
      </c>
      <c r="X75" s="228">
        <v>213</v>
      </c>
      <c r="Y75" s="58">
        <v>6700</v>
      </c>
      <c r="Z75" s="62" t="s">
        <v>381</v>
      </c>
      <c r="AA75" s="61" t="s">
        <v>389</v>
      </c>
      <c r="AB75" s="62" t="s">
        <v>419</v>
      </c>
      <c r="AC75" s="62" t="s">
        <v>420</v>
      </c>
      <c r="AD75" s="63" t="s">
        <v>380</v>
      </c>
      <c r="AE75" s="72" t="s">
        <v>684</v>
      </c>
      <c r="AF75" s="140">
        <v>63178187.100000001</v>
      </c>
      <c r="AG75" s="140" t="s">
        <v>67</v>
      </c>
      <c r="AH75" s="140" t="s">
        <v>865</v>
      </c>
      <c r="AI75" s="140"/>
      <c r="AJ75" s="140" t="s">
        <v>885</v>
      </c>
      <c r="AK75" s="351"/>
      <c r="AL75" s="564"/>
      <c r="AM75" s="61"/>
      <c r="AN75" s="61"/>
      <c r="AO75" s="61"/>
      <c r="AP75" s="567"/>
      <c r="AQ75" s="62" t="s">
        <v>290</v>
      </c>
      <c r="AR75" s="116" t="s">
        <v>544</v>
      </c>
      <c r="AS75" s="548"/>
      <c r="AT75" s="548"/>
      <c r="AU75" s="556"/>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row>
    <row r="76" spans="1:118" s="171" customFormat="1" ht="82.95" customHeight="1">
      <c r="A76" s="390" t="s">
        <v>284</v>
      </c>
      <c r="B76" s="58" t="s">
        <v>224</v>
      </c>
      <c r="C76" s="59" t="s">
        <v>390</v>
      </c>
      <c r="D76" s="58" t="s">
        <v>238</v>
      </c>
      <c r="E76" s="58" t="s">
        <v>290</v>
      </c>
      <c r="F76" s="60">
        <v>2024130010130</v>
      </c>
      <c r="G76" s="58" t="s">
        <v>304</v>
      </c>
      <c r="H76" s="58" t="s">
        <v>328</v>
      </c>
      <c r="I76" s="58" t="s">
        <v>267</v>
      </c>
      <c r="J76" s="189">
        <v>5095</v>
      </c>
      <c r="K76" s="61"/>
      <c r="L76" s="124">
        <v>0.2</v>
      </c>
      <c r="M76" s="251" t="s">
        <v>319</v>
      </c>
      <c r="N76" s="251" t="s">
        <v>776</v>
      </c>
      <c r="O76" s="62" t="s">
        <v>786</v>
      </c>
      <c r="P76" s="202">
        <v>6700</v>
      </c>
      <c r="Q76" s="202">
        <v>5905</v>
      </c>
      <c r="R76" s="61"/>
      <c r="S76" s="407">
        <v>6762</v>
      </c>
      <c r="T76" s="257">
        <v>0.4</v>
      </c>
      <c r="U76" s="257">
        <v>0.1</v>
      </c>
      <c r="V76" s="227">
        <v>45444</v>
      </c>
      <c r="W76" s="227">
        <v>45657</v>
      </c>
      <c r="X76" s="228">
        <v>213</v>
      </c>
      <c r="Y76" s="58">
        <v>6700</v>
      </c>
      <c r="Z76" s="62" t="s">
        <v>381</v>
      </c>
      <c r="AA76" s="61" t="s">
        <v>389</v>
      </c>
      <c r="AB76" s="62" t="s">
        <v>421</v>
      </c>
      <c r="AC76" s="71" t="s">
        <v>422</v>
      </c>
      <c r="AD76" s="63" t="s">
        <v>380</v>
      </c>
      <c r="AE76" s="72" t="s">
        <v>664</v>
      </c>
      <c r="AF76" s="140">
        <v>24500000</v>
      </c>
      <c r="AG76" s="61"/>
      <c r="AH76" s="61"/>
      <c r="AI76" s="61"/>
      <c r="AJ76" s="61"/>
      <c r="AK76" s="351"/>
      <c r="AL76" s="564"/>
      <c r="AM76" s="61"/>
      <c r="AN76" s="61"/>
      <c r="AO76" s="61"/>
      <c r="AP76" s="567"/>
      <c r="AQ76" s="62" t="s">
        <v>290</v>
      </c>
      <c r="AR76" s="116" t="s">
        <v>544</v>
      </c>
      <c r="AS76" s="548"/>
      <c r="AT76" s="548"/>
      <c r="AU76" s="556"/>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row>
    <row r="77" spans="1:118" s="171" customFormat="1" ht="102.6" customHeight="1">
      <c r="A77" s="390" t="s">
        <v>284</v>
      </c>
      <c r="B77" s="58" t="s">
        <v>224</v>
      </c>
      <c r="C77" s="59" t="s">
        <v>390</v>
      </c>
      <c r="D77" s="58" t="s">
        <v>239</v>
      </c>
      <c r="E77" s="58" t="s">
        <v>290</v>
      </c>
      <c r="F77" s="60">
        <v>2024130010130</v>
      </c>
      <c r="G77" s="58" t="s">
        <v>304</v>
      </c>
      <c r="H77" s="58" t="s">
        <v>312</v>
      </c>
      <c r="I77" s="62" t="s">
        <v>448</v>
      </c>
      <c r="J77" s="215">
        <v>55</v>
      </c>
      <c r="K77" s="62"/>
      <c r="L77" s="124">
        <v>0.2</v>
      </c>
      <c r="M77" s="251" t="s">
        <v>321</v>
      </c>
      <c r="N77" s="251" t="s">
        <v>776</v>
      </c>
      <c r="O77" s="62" t="s">
        <v>787</v>
      </c>
      <c r="P77" s="202">
        <v>55</v>
      </c>
      <c r="Q77" s="202">
        <v>55</v>
      </c>
      <c r="R77" s="61"/>
      <c r="S77" s="61">
        <v>55</v>
      </c>
      <c r="T77" s="257">
        <v>0.1</v>
      </c>
      <c r="U77" s="436">
        <v>2.6200000000000001E-2</v>
      </c>
      <c r="V77" s="227">
        <v>45444</v>
      </c>
      <c r="W77" s="227">
        <v>45657</v>
      </c>
      <c r="X77" s="228">
        <v>213</v>
      </c>
      <c r="Y77" s="61" t="s">
        <v>379</v>
      </c>
      <c r="Z77" s="62" t="s">
        <v>381</v>
      </c>
      <c r="AA77" s="61" t="s">
        <v>389</v>
      </c>
      <c r="AB77" s="58" t="s">
        <v>452</v>
      </c>
      <c r="AC77" s="62" t="s">
        <v>453</v>
      </c>
      <c r="AD77" s="63" t="s">
        <v>380</v>
      </c>
      <c r="AE77" s="72" t="s">
        <v>664</v>
      </c>
      <c r="AF77" s="140">
        <v>75658000</v>
      </c>
      <c r="AG77" s="61"/>
      <c r="AH77" s="61"/>
      <c r="AI77" s="61"/>
      <c r="AJ77" s="61"/>
      <c r="AK77" s="351"/>
      <c r="AL77" s="564"/>
      <c r="AM77" s="61"/>
      <c r="AN77" s="61"/>
      <c r="AO77" s="61"/>
      <c r="AP77" s="567"/>
      <c r="AQ77" s="62" t="s">
        <v>290</v>
      </c>
      <c r="AR77" s="116" t="s">
        <v>544</v>
      </c>
      <c r="AS77" s="548"/>
      <c r="AT77" s="548"/>
      <c r="AU77" s="556"/>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row>
    <row r="78" spans="1:118" s="171" customFormat="1" ht="82.95" customHeight="1">
      <c r="A78" s="390" t="s">
        <v>284</v>
      </c>
      <c r="B78" s="58" t="s">
        <v>224</v>
      </c>
      <c r="C78" s="59" t="s">
        <v>390</v>
      </c>
      <c r="D78" s="58" t="s">
        <v>239</v>
      </c>
      <c r="E78" s="58" t="s">
        <v>290</v>
      </c>
      <c r="F78" s="60">
        <v>2024130010130</v>
      </c>
      <c r="G78" s="58" t="s">
        <v>304</v>
      </c>
      <c r="H78" s="58" t="s">
        <v>312</v>
      </c>
      <c r="I78" s="62" t="s">
        <v>448</v>
      </c>
      <c r="J78" s="215">
        <v>55</v>
      </c>
      <c r="K78" s="62"/>
      <c r="L78" s="124">
        <v>0.2</v>
      </c>
      <c r="M78" s="419" t="s">
        <v>451</v>
      </c>
      <c r="N78" s="251" t="s">
        <v>776</v>
      </c>
      <c r="O78" s="62" t="s">
        <v>787</v>
      </c>
      <c r="P78" s="202">
        <v>55</v>
      </c>
      <c r="Q78" s="202">
        <v>55</v>
      </c>
      <c r="R78" s="61"/>
      <c r="S78" s="61">
        <v>55</v>
      </c>
      <c r="T78" s="257">
        <v>0.1</v>
      </c>
      <c r="U78" s="436">
        <v>2.6200000000000001E-2</v>
      </c>
      <c r="V78" s="227">
        <v>45444</v>
      </c>
      <c r="W78" s="227">
        <v>45657</v>
      </c>
      <c r="X78" s="228">
        <v>213</v>
      </c>
      <c r="Y78" s="61" t="s">
        <v>379</v>
      </c>
      <c r="Z78" s="62" t="s">
        <v>381</v>
      </c>
      <c r="AA78" s="61" t="s">
        <v>389</v>
      </c>
      <c r="AB78" s="62" t="s">
        <v>423</v>
      </c>
      <c r="AC78" s="62" t="s">
        <v>424</v>
      </c>
      <c r="AD78" s="63" t="s">
        <v>380</v>
      </c>
      <c r="AE78" s="72" t="s">
        <v>664</v>
      </c>
      <c r="AF78" s="140">
        <v>81400000</v>
      </c>
      <c r="AG78" s="61"/>
      <c r="AH78" s="61"/>
      <c r="AI78" s="61"/>
      <c r="AJ78" s="61"/>
      <c r="AK78" s="352"/>
      <c r="AL78" s="565"/>
      <c r="AM78" s="61"/>
      <c r="AN78" s="61"/>
      <c r="AO78" s="61"/>
      <c r="AP78" s="568"/>
      <c r="AQ78" s="62" t="s">
        <v>290</v>
      </c>
      <c r="AR78" s="117" t="s">
        <v>549</v>
      </c>
      <c r="AS78" s="548"/>
      <c r="AT78" s="548"/>
      <c r="AU78" s="556"/>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row>
    <row r="79" spans="1:118" s="172" customFormat="1" ht="72.599999999999994" customHeight="1">
      <c r="A79" s="391" t="s">
        <v>284</v>
      </c>
      <c r="B79" s="64" t="s">
        <v>224</v>
      </c>
      <c r="C79" s="65" t="s">
        <v>390</v>
      </c>
      <c r="D79" s="64" t="s">
        <v>240</v>
      </c>
      <c r="E79" s="64" t="s">
        <v>291</v>
      </c>
      <c r="F79" s="66">
        <v>2024130010136</v>
      </c>
      <c r="G79" s="64" t="s">
        <v>352</v>
      </c>
      <c r="H79" s="64" t="s">
        <v>353</v>
      </c>
      <c r="I79" s="64" t="s">
        <v>269</v>
      </c>
      <c r="J79" s="190">
        <v>0</v>
      </c>
      <c r="K79" s="64"/>
      <c r="L79" s="125">
        <v>0.2</v>
      </c>
      <c r="M79" s="142" t="s">
        <v>354</v>
      </c>
      <c r="N79" s="67" t="s">
        <v>776</v>
      </c>
      <c r="O79" s="67" t="s">
        <v>788</v>
      </c>
      <c r="P79" s="203">
        <v>0</v>
      </c>
      <c r="Q79" s="203">
        <v>0</v>
      </c>
      <c r="R79" s="68"/>
      <c r="S79" s="68">
        <v>0</v>
      </c>
      <c r="T79" s="420"/>
      <c r="U79" s="420">
        <v>0</v>
      </c>
      <c r="V79" s="229">
        <v>45444</v>
      </c>
      <c r="W79" s="229">
        <v>45657</v>
      </c>
      <c r="X79" s="68">
        <v>213</v>
      </c>
      <c r="Y79" s="68" t="s">
        <v>379</v>
      </c>
      <c r="Z79" s="67" t="s">
        <v>381</v>
      </c>
      <c r="AA79" s="68" t="s">
        <v>389</v>
      </c>
      <c r="AB79" s="69" t="s">
        <v>425</v>
      </c>
      <c r="AC79" s="216" t="s">
        <v>426</v>
      </c>
      <c r="AD79" s="70" t="s">
        <v>380</v>
      </c>
      <c r="AE79" s="142"/>
      <c r="AF79" s="143">
        <v>0</v>
      </c>
      <c r="AG79" s="68"/>
      <c r="AH79" s="68"/>
      <c r="AI79" s="68"/>
      <c r="AJ79" s="68"/>
      <c r="AK79" s="572">
        <v>533319786</v>
      </c>
      <c r="AL79" s="572">
        <v>533319786</v>
      </c>
      <c r="AM79" s="68"/>
      <c r="AN79" s="68"/>
      <c r="AO79" s="68"/>
      <c r="AP79" s="569" t="s">
        <v>773</v>
      </c>
      <c r="AQ79" s="67" t="s">
        <v>291</v>
      </c>
      <c r="AR79" s="118" t="s">
        <v>550</v>
      </c>
      <c r="AS79" s="545">
        <v>533319786</v>
      </c>
      <c r="AT79" s="545">
        <v>506989134</v>
      </c>
      <c r="AU79" s="542">
        <f>+AT79/AS79</f>
        <v>0.95062877340913055</v>
      </c>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row>
    <row r="80" spans="1:118" s="172" customFormat="1" ht="48" customHeight="1">
      <c r="A80" s="391" t="s">
        <v>284</v>
      </c>
      <c r="B80" s="64" t="s">
        <v>224</v>
      </c>
      <c r="C80" s="65" t="s">
        <v>390</v>
      </c>
      <c r="D80" s="64" t="s">
        <v>242</v>
      </c>
      <c r="E80" s="64" t="s">
        <v>291</v>
      </c>
      <c r="F80" s="66">
        <v>2024130010136</v>
      </c>
      <c r="G80" s="64" t="s">
        <v>352</v>
      </c>
      <c r="H80" s="64" t="s">
        <v>353</v>
      </c>
      <c r="I80" s="64" t="s">
        <v>269</v>
      </c>
      <c r="J80" s="190">
        <v>0</v>
      </c>
      <c r="K80" s="64"/>
      <c r="L80" s="125">
        <v>0.2</v>
      </c>
      <c r="M80" s="67" t="s">
        <v>355</v>
      </c>
      <c r="N80" s="67" t="s">
        <v>776</v>
      </c>
      <c r="O80" s="67" t="s">
        <v>789</v>
      </c>
      <c r="P80" s="203">
        <v>172</v>
      </c>
      <c r="Q80" s="203">
        <v>137</v>
      </c>
      <c r="R80" s="68"/>
      <c r="S80" s="68">
        <v>140</v>
      </c>
      <c r="T80" s="420">
        <v>0.2</v>
      </c>
      <c r="U80" s="437">
        <v>0.17499999999999999</v>
      </c>
      <c r="V80" s="229">
        <v>45444</v>
      </c>
      <c r="W80" s="229">
        <v>45657</v>
      </c>
      <c r="X80" s="68">
        <v>213</v>
      </c>
      <c r="Y80" s="68" t="s">
        <v>379</v>
      </c>
      <c r="Z80" s="67" t="s">
        <v>381</v>
      </c>
      <c r="AA80" s="68" t="s">
        <v>389</v>
      </c>
      <c r="AB80" s="67" t="s">
        <v>415</v>
      </c>
      <c r="AC80" s="67" t="s">
        <v>416</v>
      </c>
      <c r="AD80" s="70" t="s">
        <v>380</v>
      </c>
      <c r="AE80" s="142"/>
      <c r="AF80" s="143">
        <v>0</v>
      </c>
      <c r="AG80" s="68"/>
      <c r="AH80" s="68"/>
      <c r="AI80" s="68"/>
      <c r="AJ80" s="68"/>
      <c r="AK80" s="573"/>
      <c r="AL80" s="573"/>
      <c r="AM80" s="68"/>
      <c r="AN80" s="68"/>
      <c r="AO80" s="68"/>
      <c r="AP80" s="570"/>
      <c r="AQ80" s="67" t="s">
        <v>291</v>
      </c>
      <c r="AR80" s="118" t="s">
        <v>550</v>
      </c>
      <c r="AS80" s="546"/>
      <c r="AT80" s="546"/>
      <c r="AU80" s="54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row>
    <row r="81" spans="1:118" s="172" customFormat="1" ht="82.95" customHeight="1">
      <c r="A81" s="391" t="s">
        <v>284</v>
      </c>
      <c r="B81" s="64" t="s">
        <v>224</v>
      </c>
      <c r="C81" s="65" t="s">
        <v>390</v>
      </c>
      <c r="D81" s="64" t="s">
        <v>363</v>
      </c>
      <c r="E81" s="64" t="s">
        <v>291</v>
      </c>
      <c r="F81" s="66">
        <v>2024130010136</v>
      </c>
      <c r="G81" s="64" t="s">
        <v>352</v>
      </c>
      <c r="H81" s="108" t="s">
        <v>322</v>
      </c>
      <c r="I81" s="64" t="s">
        <v>446</v>
      </c>
      <c r="J81" s="190">
        <v>7166</v>
      </c>
      <c r="K81" s="64"/>
      <c r="L81" s="125">
        <v>0.2</v>
      </c>
      <c r="M81" s="64" t="s">
        <v>323</v>
      </c>
      <c r="N81" s="67" t="s">
        <v>776</v>
      </c>
      <c r="O81" s="67" t="s">
        <v>791</v>
      </c>
      <c r="P81" s="203">
        <v>7000</v>
      </c>
      <c r="Q81" s="217">
        <v>7166</v>
      </c>
      <c r="R81" s="68"/>
      <c r="S81" s="68">
        <v>140</v>
      </c>
      <c r="T81" s="420">
        <v>0.2</v>
      </c>
      <c r="U81" s="437">
        <v>0.17499999999999999</v>
      </c>
      <c r="V81" s="229">
        <v>45444</v>
      </c>
      <c r="W81" s="229">
        <v>45657</v>
      </c>
      <c r="X81" s="68">
        <v>213</v>
      </c>
      <c r="Y81" s="64">
        <v>7000</v>
      </c>
      <c r="Z81" s="67" t="s">
        <v>381</v>
      </c>
      <c r="AA81" s="68" t="s">
        <v>389</v>
      </c>
      <c r="AB81" s="69" t="s">
        <v>427</v>
      </c>
      <c r="AC81" s="68" t="s">
        <v>428</v>
      </c>
      <c r="AD81" s="70" t="s">
        <v>380</v>
      </c>
      <c r="AE81" s="142" t="s">
        <v>664</v>
      </c>
      <c r="AF81" s="143">
        <v>122040000</v>
      </c>
      <c r="AG81" s="68"/>
      <c r="AH81" s="68"/>
      <c r="AI81" s="68"/>
      <c r="AJ81" s="68"/>
      <c r="AK81" s="573"/>
      <c r="AL81" s="573"/>
      <c r="AM81" s="68"/>
      <c r="AN81" s="68"/>
      <c r="AO81" s="68"/>
      <c r="AP81" s="570"/>
      <c r="AQ81" s="67" t="s">
        <v>291</v>
      </c>
      <c r="AR81" s="118" t="s">
        <v>735</v>
      </c>
      <c r="AS81" s="546"/>
      <c r="AT81" s="546"/>
      <c r="AU81" s="54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row>
    <row r="82" spans="1:118" s="172" customFormat="1" ht="82.95" customHeight="1">
      <c r="A82" s="391" t="s">
        <v>284</v>
      </c>
      <c r="B82" s="64" t="s">
        <v>224</v>
      </c>
      <c r="C82" s="65" t="s">
        <v>390</v>
      </c>
      <c r="D82" s="64" t="s">
        <v>363</v>
      </c>
      <c r="E82" s="64" t="s">
        <v>291</v>
      </c>
      <c r="F82" s="66">
        <v>2024130010136</v>
      </c>
      <c r="G82" s="64" t="s">
        <v>352</v>
      </c>
      <c r="H82" s="67" t="s">
        <v>322</v>
      </c>
      <c r="I82" s="64" t="s">
        <v>446</v>
      </c>
      <c r="J82" s="190">
        <v>7166</v>
      </c>
      <c r="K82" s="64"/>
      <c r="L82" s="125">
        <v>0.2</v>
      </c>
      <c r="M82" s="64" t="s">
        <v>326</v>
      </c>
      <c r="N82" s="67" t="s">
        <v>776</v>
      </c>
      <c r="O82" s="67" t="s">
        <v>791</v>
      </c>
      <c r="P82" s="203">
        <v>7000</v>
      </c>
      <c r="Q82" s="217">
        <v>7166</v>
      </c>
      <c r="R82" s="68"/>
      <c r="S82" s="68">
        <v>140</v>
      </c>
      <c r="T82" s="420">
        <v>0.2</v>
      </c>
      <c r="U82" s="437">
        <v>0.17499999999999999</v>
      </c>
      <c r="V82" s="229">
        <v>45444</v>
      </c>
      <c r="W82" s="229">
        <v>45657</v>
      </c>
      <c r="X82" s="68">
        <v>213</v>
      </c>
      <c r="Y82" s="64">
        <v>7000</v>
      </c>
      <c r="Z82" s="67" t="s">
        <v>381</v>
      </c>
      <c r="AA82" s="68" t="s">
        <v>389</v>
      </c>
      <c r="AB82" s="67" t="s">
        <v>429</v>
      </c>
      <c r="AC82" s="68" t="s">
        <v>430</v>
      </c>
      <c r="AD82" s="70" t="s">
        <v>380</v>
      </c>
      <c r="AE82" s="142" t="s">
        <v>685</v>
      </c>
      <c r="AF82" s="143">
        <v>40000000</v>
      </c>
      <c r="AG82" s="68"/>
      <c r="AH82" s="68"/>
      <c r="AI82" s="68"/>
      <c r="AJ82" s="68"/>
      <c r="AK82" s="573"/>
      <c r="AL82" s="573"/>
      <c r="AM82" s="68"/>
      <c r="AN82" s="68"/>
      <c r="AO82" s="68"/>
      <c r="AP82" s="570"/>
      <c r="AQ82" s="67" t="s">
        <v>291</v>
      </c>
      <c r="AR82" s="118" t="s">
        <v>735</v>
      </c>
      <c r="AS82" s="546"/>
      <c r="AT82" s="546"/>
      <c r="AU82" s="54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row>
    <row r="83" spans="1:118" s="172" customFormat="1" ht="300">
      <c r="A83" s="391" t="s">
        <v>284</v>
      </c>
      <c r="B83" s="64" t="s">
        <v>224</v>
      </c>
      <c r="C83" s="65" t="s">
        <v>390</v>
      </c>
      <c r="D83" s="64" t="s">
        <v>363</v>
      </c>
      <c r="E83" s="64" t="s">
        <v>291</v>
      </c>
      <c r="F83" s="66">
        <v>2024130010136</v>
      </c>
      <c r="G83" s="64" t="s">
        <v>352</v>
      </c>
      <c r="H83" s="67" t="s">
        <v>322</v>
      </c>
      <c r="I83" s="64" t="s">
        <v>446</v>
      </c>
      <c r="J83" s="190">
        <v>7166</v>
      </c>
      <c r="K83" s="64"/>
      <c r="L83" s="125">
        <v>0.2</v>
      </c>
      <c r="M83" s="64" t="s">
        <v>326</v>
      </c>
      <c r="N83" s="67" t="s">
        <v>776</v>
      </c>
      <c r="O83" s="67" t="s">
        <v>791</v>
      </c>
      <c r="P83" s="203">
        <v>7000</v>
      </c>
      <c r="Q83" s="217">
        <v>7166</v>
      </c>
      <c r="R83" s="68"/>
      <c r="S83" s="408">
        <v>7166</v>
      </c>
      <c r="T83" s="258">
        <v>0.25</v>
      </c>
      <c r="U83" s="438">
        <v>6.4000000000000001E-2</v>
      </c>
      <c r="V83" s="229">
        <v>45444</v>
      </c>
      <c r="W83" s="229">
        <v>45657</v>
      </c>
      <c r="X83" s="68">
        <v>213</v>
      </c>
      <c r="Y83" s="64">
        <v>7000</v>
      </c>
      <c r="Z83" s="67" t="s">
        <v>381</v>
      </c>
      <c r="AA83" s="68" t="s">
        <v>389</v>
      </c>
      <c r="AB83" s="67" t="s">
        <v>429</v>
      </c>
      <c r="AC83" s="68" t="s">
        <v>430</v>
      </c>
      <c r="AD83" s="70" t="s">
        <v>380</v>
      </c>
      <c r="AE83" s="142" t="s">
        <v>686</v>
      </c>
      <c r="AF83" s="143">
        <v>75674111</v>
      </c>
      <c r="AG83" s="143" t="s">
        <v>856</v>
      </c>
      <c r="AH83" s="143" t="s">
        <v>870</v>
      </c>
      <c r="AI83" s="143"/>
      <c r="AJ83" s="143" t="s">
        <v>897</v>
      </c>
      <c r="AK83" s="573"/>
      <c r="AL83" s="573"/>
      <c r="AM83" s="68"/>
      <c r="AN83" s="68"/>
      <c r="AO83" s="68"/>
      <c r="AP83" s="570"/>
      <c r="AQ83" s="67" t="s">
        <v>291</v>
      </c>
      <c r="AR83" s="118" t="s">
        <v>735</v>
      </c>
      <c r="AS83" s="546"/>
      <c r="AT83" s="546"/>
      <c r="AU83" s="54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row>
    <row r="84" spans="1:118" s="172" customFormat="1" ht="300">
      <c r="A84" s="391" t="s">
        <v>284</v>
      </c>
      <c r="B84" s="64" t="s">
        <v>224</v>
      </c>
      <c r="C84" s="65" t="s">
        <v>390</v>
      </c>
      <c r="D84" s="64" t="s">
        <v>363</v>
      </c>
      <c r="E84" s="64" t="s">
        <v>291</v>
      </c>
      <c r="F84" s="66">
        <v>2024130010136</v>
      </c>
      <c r="G84" s="64" t="s">
        <v>352</v>
      </c>
      <c r="H84" s="67" t="s">
        <v>322</v>
      </c>
      <c r="I84" s="64" t="s">
        <v>446</v>
      </c>
      <c r="J84" s="190">
        <v>7166</v>
      </c>
      <c r="K84" s="64"/>
      <c r="L84" s="125">
        <v>0.2</v>
      </c>
      <c r="M84" s="64" t="s">
        <v>326</v>
      </c>
      <c r="N84" s="67" t="s">
        <v>776</v>
      </c>
      <c r="O84" s="67" t="s">
        <v>791</v>
      </c>
      <c r="P84" s="203">
        <v>7000</v>
      </c>
      <c r="Q84" s="217">
        <v>7166</v>
      </c>
      <c r="R84" s="68"/>
      <c r="S84" s="408">
        <v>7166</v>
      </c>
      <c r="T84" s="258">
        <v>0.25</v>
      </c>
      <c r="U84" s="438">
        <v>6.4000000000000001E-2</v>
      </c>
      <c r="V84" s="229">
        <v>45444</v>
      </c>
      <c r="W84" s="229">
        <v>45657</v>
      </c>
      <c r="X84" s="68">
        <v>213</v>
      </c>
      <c r="Y84" s="64">
        <v>7000</v>
      </c>
      <c r="Z84" s="67" t="s">
        <v>381</v>
      </c>
      <c r="AA84" s="68" t="s">
        <v>389</v>
      </c>
      <c r="AB84" s="67" t="s">
        <v>429</v>
      </c>
      <c r="AC84" s="68" t="s">
        <v>430</v>
      </c>
      <c r="AD84" s="70" t="s">
        <v>380</v>
      </c>
      <c r="AE84" s="142" t="s">
        <v>687</v>
      </c>
      <c r="AF84" s="143">
        <v>30000000</v>
      </c>
      <c r="AG84" s="143" t="s">
        <v>856</v>
      </c>
      <c r="AH84" s="143" t="s">
        <v>870</v>
      </c>
      <c r="AI84" s="143"/>
      <c r="AJ84" s="143" t="s">
        <v>897</v>
      </c>
      <c r="AK84" s="573"/>
      <c r="AL84" s="573"/>
      <c r="AM84" s="68"/>
      <c r="AN84" s="68"/>
      <c r="AO84" s="68"/>
      <c r="AP84" s="570"/>
      <c r="AQ84" s="67" t="s">
        <v>291</v>
      </c>
      <c r="AR84" s="118" t="s">
        <v>735</v>
      </c>
      <c r="AS84" s="546"/>
      <c r="AT84" s="546"/>
      <c r="AU84" s="54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row>
    <row r="85" spans="1:118" s="172" customFormat="1" ht="300">
      <c r="A85" s="391" t="s">
        <v>284</v>
      </c>
      <c r="B85" s="64" t="s">
        <v>224</v>
      </c>
      <c r="C85" s="65" t="s">
        <v>390</v>
      </c>
      <c r="D85" s="64" t="s">
        <v>363</v>
      </c>
      <c r="E85" s="64" t="s">
        <v>291</v>
      </c>
      <c r="F85" s="66">
        <v>2024130010136</v>
      </c>
      <c r="G85" s="64" t="s">
        <v>352</v>
      </c>
      <c r="H85" s="67" t="s">
        <v>322</v>
      </c>
      <c r="I85" s="64" t="s">
        <v>446</v>
      </c>
      <c r="J85" s="190">
        <v>7166</v>
      </c>
      <c r="K85" s="64"/>
      <c r="L85" s="125">
        <v>0.2</v>
      </c>
      <c r="M85" s="64" t="s">
        <v>326</v>
      </c>
      <c r="N85" s="67" t="s">
        <v>776</v>
      </c>
      <c r="O85" s="67" t="s">
        <v>791</v>
      </c>
      <c r="P85" s="203">
        <v>7000</v>
      </c>
      <c r="Q85" s="217">
        <v>7166</v>
      </c>
      <c r="R85" s="68"/>
      <c r="S85" s="408">
        <v>7166</v>
      </c>
      <c r="T85" s="258">
        <v>0.25</v>
      </c>
      <c r="U85" s="438">
        <v>6.4000000000000001E-2</v>
      </c>
      <c r="V85" s="229">
        <v>45444</v>
      </c>
      <c r="W85" s="229">
        <v>45657</v>
      </c>
      <c r="X85" s="68">
        <v>213</v>
      </c>
      <c r="Y85" s="64">
        <v>7000</v>
      </c>
      <c r="Z85" s="67" t="s">
        <v>381</v>
      </c>
      <c r="AA85" s="68" t="s">
        <v>389</v>
      </c>
      <c r="AB85" s="67" t="s">
        <v>429</v>
      </c>
      <c r="AC85" s="68" t="s">
        <v>430</v>
      </c>
      <c r="AD85" s="70" t="s">
        <v>380</v>
      </c>
      <c r="AE85" s="142" t="s">
        <v>688</v>
      </c>
      <c r="AF85" s="143">
        <v>167318076</v>
      </c>
      <c r="AG85" s="143" t="s">
        <v>856</v>
      </c>
      <c r="AH85" s="143" t="s">
        <v>870</v>
      </c>
      <c r="AI85" s="143"/>
      <c r="AJ85" s="143" t="s">
        <v>897</v>
      </c>
      <c r="AK85" s="573"/>
      <c r="AL85" s="573"/>
      <c r="AM85" s="68"/>
      <c r="AN85" s="68"/>
      <c r="AO85" s="68"/>
      <c r="AP85" s="570"/>
      <c r="AQ85" s="67" t="s">
        <v>291</v>
      </c>
      <c r="AR85" s="118" t="s">
        <v>735</v>
      </c>
      <c r="AS85" s="546"/>
      <c r="AT85" s="546"/>
      <c r="AU85" s="54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row>
    <row r="86" spans="1:118" s="172" customFormat="1" ht="300">
      <c r="A86" s="391" t="s">
        <v>284</v>
      </c>
      <c r="B86" s="64" t="s">
        <v>224</v>
      </c>
      <c r="C86" s="65" t="s">
        <v>390</v>
      </c>
      <c r="D86" s="64" t="s">
        <v>363</v>
      </c>
      <c r="E86" s="64" t="s">
        <v>291</v>
      </c>
      <c r="F86" s="66">
        <v>2024130010136</v>
      </c>
      <c r="G86" s="64" t="s">
        <v>352</v>
      </c>
      <c r="H86" s="67" t="s">
        <v>322</v>
      </c>
      <c r="I86" s="64" t="s">
        <v>446</v>
      </c>
      <c r="J86" s="190">
        <v>7166</v>
      </c>
      <c r="K86" s="64"/>
      <c r="L86" s="125">
        <v>0.2</v>
      </c>
      <c r="M86" s="64" t="s">
        <v>326</v>
      </c>
      <c r="N86" s="67" t="s">
        <v>776</v>
      </c>
      <c r="O86" s="67" t="s">
        <v>791</v>
      </c>
      <c r="P86" s="203">
        <v>7000</v>
      </c>
      <c r="Q86" s="217">
        <v>7166</v>
      </c>
      <c r="R86" s="68"/>
      <c r="S86" s="408">
        <v>7166</v>
      </c>
      <c r="T86" s="258">
        <v>0.25</v>
      </c>
      <c r="U86" s="438">
        <v>6.4000000000000001E-2</v>
      </c>
      <c r="V86" s="229">
        <v>45444</v>
      </c>
      <c r="W86" s="229">
        <v>45657</v>
      </c>
      <c r="X86" s="68">
        <v>213</v>
      </c>
      <c r="Y86" s="64">
        <v>7000</v>
      </c>
      <c r="Z86" s="67" t="s">
        <v>381</v>
      </c>
      <c r="AA86" s="68" t="s">
        <v>389</v>
      </c>
      <c r="AB86" s="67" t="s">
        <v>429</v>
      </c>
      <c r="AC86" s="68" t="s">
        <v>430</v>
      </c>
      <c r="AD86" s="70" t="s">
        <v>380</v>
      </c>
      <c r="AE86" s="142" t="s">
        <v>689</v>
      </c>
      <c r="AF86" s="143">
        <v>10000000</v>
      </c>
      <c r="AG86" s="143" t="s">
        <v>856</v>
      </c>
      <c r="AH86" s="143" t="s">
        <v>870</v>
      </c>
      <c r="AI86" s="143"/>
      <c r="AJ86" s="143" t="s">
        <v>897</v>
      </c>
      <c r="AK86" s="573"/>
      <c r="AL86" s="573"/>
      <c r="AM86" s="68"/>
      <c r="AN86" s="68"/>
      <c r="AO86" s="68"/>
      <c r="AP86" s="570"/>
      <c r="AQ86" s="67" t="s">
        <v>291</v>
      </c>
      <c r="AR86" s="118" t="s">
        <v>735</v>
      </c>
      <c r="AS86" s="546"/>
      <c r="AT86" s="546"/>
      <c r="AU86" s="54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row>
    <row r="87" spans="1:118" s="172" customFormat="1" ht="82.95" customHeight="1">
      <c r="A87" s="391" t="s">
        <v>284</v>
      </c>
      <c r="B87" s="64" t="s">
        <v>224</v>
      </c>
      <c r="C87" s="65" t="s">
        <v>390</v>
      </c>
      <c r="D87" s="64" t="s">
        <v>363</v>
      </c>
      <c r="E87" s="64" t="s">
        <v>291</v>
      </c>
      <c r="F87" s="66">
        <v>2024130010136</v>
      </c>
      <c r="G87" s="64" t="s">
        <v>352</v>
      </c>
      <c r="H87" s="67" t="s">
        <v>322</v>
      </c>
      <c r="I87" s="64" t="s">
        <v>446</v>
      </c>
      <c r="J87" s="190">
        <v>7166</v>
      </c>
      <c r="K87" s="64"/>
      <c r="L87" s="125">
        <v>0.2</v>
      </c>
      <c r="M87" s="64" t="s">
        <v>327</v>
      </c>
      <c r="N87" s="68" t="s">
        <v>776</v>
      </c>
      <c r="O87" s="67" t="s">
        <v>791</v>
      </c>
      <c r="P87" s="203">
        <v>7000</v>
      </c>
      <c r="Q87" s="217">
        <v>7166</v>
      </c>
      <c r="R87" s="68"/>
      <c r="S87" s="408">
        <v>7166</v>
      </c>
      <c r="T87" s="258">
        <v>0.25</v>
      </c>
      <c r="U87" s="438">
        <v>6.4000000000000001E-2</v>
      </c>
      <c r="V87" s="229">
        <v>45444</v>
      </c>
      <c r="W87" s="229">
        <v>45657</v>
      </c>
      <c r="X87" s="68">
        <v>213</v>
      </c>
      <c r="Y87" s="64">
        <v>7000</v>
      </c>
      <c r="Z87" s="67" t="s">
        <v>381</v>
      </c>
      <c r="AA87" s="68" t="s">
        <v>389</v>
      </c>
      <c r="AB87" s="67" t="s">
        <v>431</v>
      </c>
      <c r="AC87" s="67" t="s">
        <v>432</v>
      </c>
      <c r="AD87" s="70" t="s">
        <v>380</v>
      </c>
      <c r="AE87" s="142" t="s">
        <v>690</v>
      </c>
      <c r="AF87" s="143">
        <v>20000000</v>
      </c>
      <c r="AG87" s="143" t="s">
        <v>856</v>
      </c>
      <c r="AH87" s="143" t="s">
        <v>870</v>
      </c>
      <c r="AI87" s="143"/>
      <c r="AJ87" s="143" t="s">
        <v>897</v>
      </c>
      <c r="AK87" s="573"/>
      <c r="AL87" s="573"/>
      <c r="AM87" s="68"/>
      <c r="AN87" s="68"/>
      <c r="AO87" s="68"/>
      <c r="AP87" s="570"/>
      <c r="AQ87" s="67" t="s">
        <v>291</v>
      </c>
      <c r="AR87" s="118" t="s">
        <v>735</v>
      </c>
      <c r="AS87" s="546"/>
      <c r="AT87" s="546"/>
      <c r="AU87" s="54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row>
    <row r="88" spans="1:118" s="172" customFormat="1" ht="99.6" customHeight="1">
      <c r="A88" s="391" t="s">
        <v>284</v>
      </c>
      <c r="B88" s="64" t="s">
        <v>224</v>
      </c>
      <c r="C88" s="65" t="s">
        <v>390</v>
      </c>
      <c r="D88" s="64" t="s">
        <v>363</v>
      </c>
      <c r="E88" s="64" t="s">
        <v>291</v>
      </c>
      <c r="F88" s="66">
        <v>2024130010136</v>
      </c>
      <c r="G88" s="64" t="s">
        <v>352</v>
      </c>
      <c r="H88" s="67" t="s">
        <v>322</v>
      </c>
      <c r="I88" s="69" t="s">
        <v>447</v>
      </c>
      <c r="J88" s="190">
        <v>137</v>
      </c>
      <c r="K88" s="64"/>
      <c r="L88" s="125">
        <v>0.2</v>
      </c>
      <c r="M88" s="64" t="s">
        <v>325</v>
      </c>
      <c r="N88" s="67" t="s">
        <v>776</v>
      </c>
      <c r="O88" s="67" t="s">
        <v>791</v>
      </c>
      <c r="P88" s="203">
        <v>7000</v>
      </c>
      <c r="Q88" s="217">
        <v>7166</v>
      </c>
      <c r="R88" s="68"/>
      <c r="S88" s="408">
        <v>7166</v>
      </c>
      <c r="T88" s="258">
        <v>0.25</v>
      </c>
      <c r="U88" s="438">
        <v>6.4000000000000001E-2</v>
      </c>
      <c r="V88" s="229">
        <v>45444</v>
      </c>
      <c r="W88" s="229">
        <v>45657</v>
      </c>
      <c r="X88" s="68">
        <v>213</v>
      </c>
      <c r="Y88" s="64">
        <v>7000</v>
      </c>
      <c r="Z88" s="67" t="s">
        <v>381</v>
      </c>
      <c r="AA88" s="68" t="s">
        <v>389</v>
      </c>
      <c r="AB88" s="67" t="s">
        <v>433</v>
      </c>
      <c r="AC88" s="67" t="s">
        <v>434</v>
      </c>
      <c r="AD88" s="70" t="s">
        <v>380</v>
      </c>
      <c r="AE88" s="142" t="s">
        <v>664</v>
      </c>
      <c r="AF88" s="143">
        <v>47287599</v>
      </c>
      <c r="AG88" s="68"/>
      <c r="AH88" s="68"/>
      <c r="AI88" s="68"/>
      <c r="AJ88" s="68"/>
      <c r="AK88" s="573"/>
      <c r="AL88" s="573"/>
      <c r="AM88" s="68"/>
      <c r="AN88" s="68"/>
      <c r="AO88" s="68"/>
      <c r="AP88" s="570"/>
      <c r="AQ88" s="67" t="s">
        <v>291</v>
      </c>
      <c r="AR88" s="118" t="s">
        <v>737</v>
      </c>
      <c r="AS88" s="546"/>
      <c r="AT88" s="546"/>
      <c r="AU88" s="54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row>
    <row r="89" spans="1:118" s="172" customFormat="1" ht="127.95" customHeight="1">
      <c r="A89" s="391" t="s">
        <v>284</v>
      </c>
      <c r="B89" s="64" t="s">
        <v>224</v>
      </c>
      <c r="C89" s="65" t="s">
        <v>390</v>
      </c>
      <c r="D89" s="64" t="s">
        <v>242</v>
      </c>
      <c r="E89" s="64" t="s">
        <v>291</v>
      </c>
      <c r="F89" s="66">
        <v>2024130010136</v>
      </c>
      <c r="G89" s="64" t="s">
        <v>352</v>
      </c>
      <c r="H89" s="67" t="s">
        <v>322</v>
      </c>
      <c r="I89" s="69" t="s">
        <v>447</v>
      </c>
      <c r="J89" s="190">
        <v>137</v>
      </c>
      <c r="K89" s="64"/>
      <c r="L89" s="125">
        <v>0.2</v>
      </c>
      <c r="M89" s="64" t="s">
        <v>324</v>
      </c>
      <c r="N89" s="67" t="s">
        <v>776</v>
      </c>
      <c r="O89" s="67" t="s">
        <v>791</v>
      </c>
      <c r="P89" s="203">
        <v>7000</v>
      </c>
      <c r="Q89" s="217">
        <v>7166</v>
      </c>
      <c r="R89" s="68"/>
      <c r="S89" s="408">
        <v>7166</v>
      </c>
      <c r="T89" s="258">
        <v>0.25</v>
      </c>
      <c r="U89" s="258">
        <v>6.4000000000000001E-2</v>
      </c>
      <c r="V89" s="229">
        <v>45444</v>
      </c>
      <c r="W89" s="229">
        <v>45657</v>
      </c>
      <c r="X89" s="68">
        <v>213</v>
      </c>
      <c r="Y89" s="68" t="s">
        <v>379</v>
      </c>
      <c r="Z89" s="67" t="s">
        <v>381</v>
      </c>
      <c r="AA89" s="68" t="s">
        <v>389</v>
      </c>
      <c r="AB89" s="67" t="s">
        <v>413</v>
      </c>
      <c r="AC89" s="67" t="s">
        <v>414</v>
      </c>
      <c r="AD89" s="70" t="s">
        <v>380</v>
      </c>
      <c r="AE89" s="142" t="s">
        <v>664</v>
      </c>
      <c r="AF89" s="143">
        <v>21000000</v>
      </c>
      <c r="AG89" s="68"/>
      <c r="AH89" s="68"/>
      <c r="AI89" s="68"/>
      <c r="AJ89" s="68"/>
      <c r="AK89" s="574"/>
      <c r="AL89" s="574"/>
      <c r="AM89" s="68"/>
      <c r="AN89" s="68"/>
      <c r="AO89" s="68"/>
      <c r="AP89" s="571"/>
      <c r="AQ89" s="67" t="s">
        <v>291</v>
      </c>
      <c r="AR89" s="118" t="s">
        <v>736</v>
      </c>
      <c r="AS89" s="546"/>
      <c r="AT89" s="546"/>
      <c r="AU89" s="54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row>
    <row r="90" spans="1:118" s="172" customFormat="1" ht="66.75" customHeight="1">
      <c r="A90" s="385"/>
      <c r="B90" s="41"/>
      <c r="C90" s="42"/>
      <c r="D90" s="41"/>
      <c r="E90" s="335" t="s">
        <v>818</v>
      </c>
      <c r="F90" s="336"/>
      <c r="G90" s="336"/>
      <c r="H90" s="336"/>
      <c r="I90" s="336"/>
      <c r="J90" s="336"/>
      <c r="K90" s="336"/>
      <c r="L90" s="336"/>
      <c r="M90" s="336"/>
      <c r="N90" s="336"/>
      <c r="O90" s="336"/>
      <c r="P90" s="336"/>
      <c r="Q90" s="337"/>
      <c r="R90" s="68"/>
      <c r="S90" s="44"/>
      <c r="T90" s="254">
        <v>0.96</v>
      </c>
      <c r="U90" s="254">
        <v>0.37</v>
      </c>
      <c r="V90" s="223"/>
      <c r="W90" s="223"/>
      <c r="X90" s="44"/>
      <c r="Y90" s="44"/>
      <c r="Z90" s="45"/>
      <c r="AA90" s="44"/>
      <c r="AB90" s="45"/>
      <c r="AC90" s="45"/>
      <c r="AD90" s="46"/>
      <c r="AE90" s="404"/>
      <c r="AF90" s="400"/>
      <c r="AG90" s="44"/>
      <c r="AH90" s="44"/>
      <c r="AI90" s="44"/>
      <c r="AJ90" s="44"/>
      <c r="AK90" s="405"/>
      <c r="AL90" s="405"/>
      <c r="AM90" s="44"/>
      <c r="AN90" s="44"/>
      <c r="AO90" s="44"/>
      <c r="AP90" s="354"/>
      <c r="AQ90" s="45"/>
      <c r="AR90" s="118"/>
      <c r="AS90" s="547"/>
      <c r="AT90" s="547"/>
      <c r="AU90" s="544"/>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row>
    <row r="91" spans="1:118" s="173" customFormat="1" ht="156.6" customHeight="1">
      <c r="A91" s="392" t="s">
        <v>284</v>
      </c>
      <c r="B91" s="73" t="s">
        <v>225</v>
      </c>
      <c r="C91" s="74" t="s">
        <v>391</v>
      </c>
      <c r="D91" s="73" t="s">
        <v>243</v>
      </c>
      <c r="E91" s="73" t="s">
        <v>292</v>
      </c>
      <c r="F91" s="75">
        <v>2024130010135</v>
      </c>
      <c r="G91" s="73" t="s">
        <v>300</v>
      </c>
      <c r="H91" s="73" t="s">
        <v>313</v>
      </c>
      <c r="I91" s="73" t="s">
        <v>454</v>
      </c>
      <c r="J91" s="191">
        <v>10014</v>
      </c>
      <c r="K91" s="73"/>
      <c r="L91" s="126">
        <v>1</v>
      </c>
      <c r="M91" s="77" t="s">
        <v>329</v>
      </c>
      <c r="N91" s="76"/>
      <c r="O91" s="77" t="s">
        <v>790</v>
      </c>
      <c r="P91" s="204">
        <v>15000</v>
      </c>
      <c r="Q91" s="204">
        <v>10014</v>
      </c>
      <c r="R91" s="76"/>
      <c r="S91" s="410">
        <v>15578</v>
      </c>
      <c r="T91" s="259">
        <v>1</v>
      </c>
      <c r="U91" s="440">
        <v>0.25540000000000002</v>
      </c>
      <c r="V91" s="230">
        <v>45444</v>
      </c>
      <c r="W91" s="230">
        <v>45657</v>
      </c>
      <c r="X91" s="76">
        <v>213</v>
      </c>
      <c r="Y91" s="73">
        <v>15500</v>
      </c>
      <c r="Z91" s="77" t="s">
        <v>381</v>
      </c>
      <c r="AA91" s="76" t="s">
        <v>389</v>
      </c>
      <c r="AB91" s="73" t="s">
        <v>488</v>
      </c>
      <c r="AC91" s="73" t="s">
        <v>489</v>
      </c>
      <c r="AD91" s="78" t="s">
        <v>380</v>
      </c>
      <c r="AE91" s="148" t="s">
        <v>664</v>
      </c>
      <c r="AF91" s="149">
        <v>507458000</v>
      </c>
      <c r="AG91" s="76"/>
      <c r="AH91" s="76"/>
      <c r="AI91" s="76"/>
      <c r="AJ91" s="76"/>
      <c r="AK91" s="343">
        <v>5587887457.71</v>
      </c>
      <c r="AL91" s="575">
        <v>5019719457.71</v>
      </c>
      <c r="AM91" s="76"/>
      <c r="AN91" s="76"/>
      <c r="AO91" s="76"/>
      <c r="AP91" s="578" t="s">
        <v>768</v>
      </c>
      <c r="AQ91" s="77" t="s">
        <v>292</v>
      </c>
      <c r="AR91" s="165" t="s">
        <v>551</v>
      </c>
      <c r="AS91" s="545">
        <v>5019719457.71</v>
      </c>
      <c r="AT91" s="545">
        <v>4462754327</v>
      </c>
      <c r="AU91" s="542">
        <f>+AT91/AS91</f>
        <v>0.88904457003975912</v>
      </c>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row>
    <row r="92" spans="1:118" s="173" customFormat="1" ht="156.6" customHeight="1">
      <c r="A92" s="392" t="s">
        <v>284</v>
      </c>
      <c r="B92" s="73" t="s">
        <v>225</v>
      </c>
      <c r="C92" s="74" t="s">
        <v>391</v>
      </c>
      <c r="D92" s="73" t="s">
        <v>243</v>
      </c>
      <c r="E92" s="73" t="s">
        <v>292</v>
      </c>
      <c r="F92" s="75">
        <v>2024130010135</v>
      </c>
      <c r="G92" s="73" t="s">
        <v>300</v>
      </c>
      <c r="H92" s="73" t="s">
        <v>313</v>
      </c>
      <c r="I92" s="73" t="s">
        <v>454</v>
      </c>
      <c r="J92" s="191">
        <v>10014</v>
      </c>
      <c r="K92" s="73"/>
      <c r="L92" s="126">
        <v>1</v>
      </c>
      <c r="M92" s="77" t="s">
        <v>329</v>
      </c>
      <c r="N92" s="76"/>
      <c r="O92" s="77" t="s">
        <v>790</v>
      </c>
      <c r="P92" s="204">
        <v>15000</v>
      </c>
      <c r="Q92" s="204">
        <v>10014</v>
      </c>
      <c r="R92" s="76"/>
      <c r="S92" s="409">
        <v>15578</v>
      </c>
      <c r="T92" s="259">
        <v>1</v>
      </c>
      <c r="U92" s="440">
        <v>0.25540000000000002</v>
      </c>
      <c r="V92" s="230">
        <v>45444</v>
      </c>
      <c r="W92" s="230">
        <v>45657</v>
      </c>
      <c r="X92" s="76">
        <v>213</v>
      </c>
      <c r="Y92" s="73">
        <v>15500</v>
      </c>
      <c r="Z92" s="77" t="s">
        <v>381</v>
      </c>
      <c r="AA92" s="76" t="s">
        <v>389</v>
      </c>
      <c r="AB92" s="73" t="s">
        <v>488</v>
      </c>
      <c r="AC92" s="73" t="s">
        <v>489</v>
      </c>
      <c r="AD92" s="78" t="s">
        <v>380</v>
      </c>
      <c r="AE92" s="148" t="s">
        <v>695</v>
      </c>
      <c r="AF92" s="149">
        <v>500000000</v>
      </c>
      <c r="AG92" s="149" t="s">
        <v>856</v>
      </c>
      <c r="AH92" s="149" t="s">
        <v>868</v>
      </c>
      <c r="AI92" s="149"/>
      <c r="AJ92" s="149" t="s">
        <v>889</v>
      </c>
      <c r="AK92" s="344"/>
      <c r="AL92" s="576"/>
      <c r="AM92" s="76"/>
      <c r="AN92" s="76"/>
      <c r="AO92" s="76"/>
      <c r="AP92" s="579"/>
      <c r="AQ92" s="77" t="s">
        <v>292</v>
      </c>
      <c r="AR92" s="165" t="s">
        <v>551</v>
      </c>
      <c r="AS92" s="546"/>
      <c r="AT92" s="546"/>
      <c r="AU92" s="54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row>
    <row r="93" spans="1:118" s="173" customFormat="1" ht="212.4" customHeight="1">
      <c r="A93" s="392" t="s">
        <v>284</v>
      </c>
      <c r="B93" s="73" t="s">
        <v>225</v>
      </c>
      <c r="C93" s="74" t="s">
        <v>391</v>
      </c>
      <c r="D93" s="73" t="s">
        <v>243</v>
      </c>
      <c r="E93" s="73" t="s">
        <v>292</v>
      </c>
      <c r="F93" s="75">
        <v>2024130010135</v>
      </c>
      <c r="G93" s="73" t="s">
        <v>300</v>
      </c>
      <c r="H93" s="73" t="s">
        <v>313</v>
      </c>
      <c r="I93" s="73" t="s">
        <v>454</v>
      </c>
      <c r="J93" s="191">
        <v>10014</v>
      </c>
      <c r="K93" s="73"/>
      <c r="L93" s="126">
        <v>1</v>
      </c>
      <c r="M93" s="77" t="s">
        <v>331</v>
      </c>
      <c r="N93" s="76"/>
      <c r="O93" s="77" t="s">
        <v>790</v>
      </c>
      <c r="P93" s="204">
        <v>15000</v>
      </c>
      <c r="Q93" s="204">
        <v>10014</v>
      </c>
      <c r="R93" s="76"/>
      <c r="S93" s="409">
        <v>15578</v>
      </c>
      <c r="T93" s="259">
        <v>1</v>
      </c>
      <c r="U93" s="440">
        <v>0.25540000000000002</v>
      </c>
      <c r="V93" s="230">
        <v>45444</v>
      </c>
      <c r="W93" s="230">
        <v>45657</v>
      </c>
      <c r="X93" s="76">
        <v>213</v>
      </c>
      <c r="Y93" s="73">
        <v>15500</v>
      </c>
      <c r="Z93" s="77" t="s">
        <v>381</v>
      </c>
      <c r="AA93" s="76" t="s">
        <v>389</v>
      </c>
      <c r="AB93" s="73" t="s">
        <v>490</v>
      </c>
      <c r="AC93" s="73" t="s">
        <v>491</v>
      </c>
      <c r="AD93" s="78" t="s">
        <v>380</v>
      </c>
      <c r="AE93" s="148" t="s">
        <v>664</v>
      </c>
      <c r="AF93" s="149">
        <v>581988899.64999998</v>
      </c>
      <c r="AG93" s="76"/>
      <c r="AH93" s="76"/>
      <c r="AI93" s="76"/>
      <c r="AJ93" s="76"/>
      <c r="AK93" s="344"/>
      <c r="AL93" s="576"/>
      <c r="AM93" s="76"/>
      <c r="AN93" s="76"/>
      <c r="AO93" s="76"/>
      <c r="AP93" s="579"/>
      <c r="AQ93" s="77" t="s">
        <v>292</v>
      </c>
      <c r="AR93" s="165" t="s">
        <v>554</v>
      </c>
      <c r="AS93" s="546"/>
      <c r="AT93" s="546"/>
      <c r="AU93" s="54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row>
    <row r="94" spans="1:118" s="173" customFormat="1" ht="209.4" customHeight="1">
      <c r="A94" s="392" t="s">
        <v>284</v>
      </c>
      <c r="B94" s="73" t="s">
        <v>225</v>
      </c>
      <c r="C94" s="74" t="s">
        <v>391</v>
      </c>
      <c r="D94" s="73" t="s">
        <v>243</v>
      </c>
      <c r="E94" s="73" t="s">
        <v>292</v>
      </c>
      <c r="F94" s="75">
        <v>2024130010135</v>
      </c>
      <c r="G94" s="73" t="s">
        <v>300</v>
      </c>
      <c r="H94" s="73" t="s">
        <v>313</v>
      </c>
      <c r="I94" s="73" t="s">
        <v>454</v>
      </c>
      <c r="J94" s="191">
        <v>10014</v>
      </c>
      <c r="K94" s="73"/>
      <c r="L94" s="126">
        <v>1</v>
      </c>
      <c r="M94" s="77" t="s">
        <v>332</v>
      </c>
      <c r="N94" s="76"/>
      <c r="O94" s="77" t="s">
        <v>790</v>
      </c>
      <c r="P94" s="204">
        <v>15000</v>
      </c>
      <c r="Q94" s="204">
        <v>10014</v>
      </c>
      <c r="R94" s="76"/>
      <c r="S94" s="409">
        <v>15578</v>
      </c>
      <c r="T94" s="259">
        <v>1</v>
      </c>
      <c r="U94" s="440">
        <v>0.25540000000000002</v>
      </c>
      <c r="V94" s="230">
        <v>45444</v>
      </c>
      <c r="W94" s="230">
        <v>45657</v>
      </c>
      <c r="X94" s="76">
        <v>213</v>
      </c>
      <c r="Y94" s="73">
        <v>15500</v>
      </c>
      <c r="Z94" s="77" t="s">
        <v>381</v>
      </c>
      <c r="AA94" s="76" t="s">
        <v>389</v>
      </c>
      <c r="AB94" s="73" t="s">
        <v>492</v>
      </c>
      <c r="AC94" s="73" t="s">
        <v>493</v>
      </c>
      <c r="AD94" s="78" t="s">
        <v>380</v>
      </c>
      <c r="AE94" s="148" t="s">
        <v>664</v>
      </c>
      <c r="AF94" s="149">
        <v>483000000</v>
      </c>
      <c r="AG94" s="76"/>
      <c r="AH94" s="76"/>
      <c r="AI94" s="76"/>
      <c r="AJ94" s="76"/>
      <c r="AK94" s="344"/>
      <c r="AL94" s="576"/>
      <c r="AM94" s="76"/>
      <c r="AN94" s="76"/>
      <c r="AO94" s="76"/>
      <c r="AP94" s="579"/>
      <c r="AQ94" s="77" t="s">
        <v>292</v>
      </c>
      <c r="AR94" s="165" t="s">
        <v>555</v>
      </c>
      <c r="AS94" s="546"/>
      <c r="AT94" s="546"/>
      <c r="AU94" s="54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row>
    <row r="95" spans="1:118" s="173" customFormat="1" ht="94.2" customHeight="1">
      <c r="A95" s="392" t="s">
        <v>284</v>
      </c>
      <c r="B95" s="73" t="s">
        <v>225</v>
      </c>
      <c r="C95" s="74" t="s">
        <v>391</v>
      </c>
      <c r="D95" s="73" t="s">
        <v>243</v>
      </c>
      <c r="E95" s="73" t="s">
        <v>292</v>
      </c>
      <c r="F95" s="75">
        <v>2024130010135</v>
      </c>
      <c r="G95" s="73" t="s">
        <v>300</v>
      </c>
      <c r="H95" s="73" t="s">
        <v>313</v>
      </c>
      <c r="I95" s="73" t="s">
        <v>454</v>
      </c>
      <c r="J95" s="191">
        <v>10014</v>
      </c>
      <c r="K95" s="73"/>
      <c r="L95" s="126">
        <v>1</v>
      </c>
      <c r="M95" s="77" t="s">
        <v>333</v>
      </c>
      <c r="N95" s="76"/>
      <c r="O95" s="77" t="s">
        <v>790</v>
      </c>
      <c r="P95" s="204">
        <v>15000</v>
      </c>
      <c r="Q95" s="204">
        <v>10014</v>
      </c>
      <c r="R95" s="76"/>
      <c r="S95" s="409">
        <v>15578</v>
      </c>
      <c r="T95" s="259">
        <v>1</v>
      </c>
      <c r="U95" s="441">
        <v>0.25540000000000002</v>
      </c>
      <c r="V95" s="230">
        <v>45444</v>
      </c>
      <c r="W95" s="230">
        <v>45657</v>
      </c>
      <c r="X95" s="76">
        <v>213</v>
      </c>
      <c r="Y95" s="73">
        <v>15500</v>
      </c>
      <c r="Z95" s="77" t="s">
        <v>381</v>
      </c>
      <c r="AA95" s="76" t="s">
        <v>389</v>
      </c>
      <c r="AB95" s="73" t="s">
        <v>494</v>
      </c>
      <c r="AC95" s="73" t="s">
        <v>495</v>
      </c>
      <c r="AD95" s="78" t="s">
        <v>380</v>
      </c>
      <c r="AE95" s="148" t="s">
        <v>664</v>
      </c>
      <c r="AF95" s="149">
        <v>659458000</v>
      </c>
      <c r="AG95" s="76"/>
      <c r="AH95" s="76"/>
      <c r="AI95" s="76"/>
      <c r="AJ95" s="76"/>
      <c r="AK95" s="344"/>
      <c r="AL95" s="576"/>
      <c r="AM95" s="76"/>
      <c r="AN95" s="76"/>
      <c r="AO95" s="76"/>
      <c r="AP95" s="579"/>
      <c r="AQ95" s="77" t="s">
        <v>292</v>
      </c>
      <c r="AR95" s="165" t="s">
        <v>551</v>
      </c>
      <c r="AS95" s="546"/>
      <c r="AT95" s="546"/>
      <c r="AU95" s="54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row>
    <row r="96" spans="1:118" s="173" customFormat="1" ht="42.6" customHeight="1">
      <c r="A96" s="392" t="s">
        <v>284</v>
      </c>
      <c r="B96" s="73" t="s">
        <v>225</v>
      </c>
      <c r="C96" s="74" t="s">
        <v>391</v>
      </c>
      <c r="D96" s="73" t="s">
        <v>243</v>
      </c>
      <c r="E96" s="73" t="s">
        <v>292</v>
      </c>
      <c r="F96" s="75">
        <v>2024130010135</v>
      </c>
      <c r="G96" s="73" t="s">
        <v>300</v>
      </c>
      <c r="H96" s="73" t="s">
        <v>356</v>
      </c>
      <c r="I96" s="73" t="s">
        <v>454</v>
      </c>
      <c r="J96" s="191">
        <v>10014</v>
      </c>
      <c r="K96" s="73"/>
      <c r="L96" s="126">
        <v>1</v>
      </c>
      <c r="M96" s="77" t="s">
        <v>330</v>
      </c>
      <c r="N96" s="76"/>
      <c r="O96" s="77" t="s">
        <v>790</v>
      </c>
      <c r="P96" s="204">
        <v>15000</v>
      </c>
      <c r="Q96" s="204">
        <v>10014</v>
      </c>
      <c r="R96" s="76"/>
      <c r="S96" s="409">
        <v>15578</v>
      </c>
      <c r="T96" s="259">
        <v>1</v>
      </c>
      <c r="U96" s="440">
        <v>0.25540000000000002</v>
      </c>
      <c r="V96" s="230">
        <v>45444</v>
      </c>
      <c r="W96" s="230">
        <v>45657</v>
      </c>
      <c r="X96" s="76">
        <v>213</v>
      </c>
      <c r="Y96" s="73">
        <v>15500</v>
      </c>
      <c r="Z96" s="77" t="s">
        <v>381</v>
      </c>
      <c r="AA96" s="76" t="s">
        <v>389</v>
      </c>
      <c r="AB96" s="73" t="s">
        <v>496</v>
      </c>
      <c r="AC96" s="73" t="s">
        <v>497</v>
      </c>
      <c r="AD96" s="78" t="s">
        <v>380</v>
      </c>
      <c r="AE96" s="148" t="s">
        <v>696</v>
      </c>
      <c r="AF96" s="149">
        <v>288818784.35000038</v>
      </c>
      <c r="AG96" s="76"/>
      <c r="AH96" s="76"/>
      <c r="AI96" s="76"/>
      <c r="AJ96" s="76"/>
      <c r="AK96" s="344"/>
      <c r="AL96" s="576"/>
      <c r="AM96" s="76"/>
      <c r="AN96" s="76"/>
      <c r="AO96" s="76"/>
      <c r="AP96" s="579"/>
      <c r="AQ96" s="77" t="s">
        <v>292</v>
      </c>
      <c r="AR96" s="165" t="s">
        <v>554</v>
      </c>
      <c r="AS96" s="546"/>
      <c r="AT96" s="546"/>
      <c r="AU96" s="54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row>
    <row r="97" spans="1:118" s="173" customFormat="1" ht="42" customHeight="1">
      <c r="A97" s="392" t="s">
        <v>284</v>
      </c>
      <c r="B97" s="73" t="s">
        <v>225</v>
      </c>
      <c r="C97" s="74" t="s">
        <v>391</v>
      </c>
      <c r="D97" s="73" t="s">
        <v>243</v>
      </c>
      <c r="E97" s="73" t="s">
        <v>292</v>
      </c>
      <c r="F97" s="75">
        <v>2024130010135</v>
      </c>
      <c r="G97" s="73" t="s">
        <v>300</v>
      </c>
      <c r="H97" s="73" t="s">
        <v>356</v>
      </c>
      <c r="I97" s="73" t="s">
        <v>454</v>
      </c>
      <c r="J97" s="191">
        <v>10014</v>
      </c>
      <c r="K97" s="73"/>
      <c r="L97" s="126">
        <v>1</v>
      </c>
      <c r="M97" s="77" t="s">
        <v>357</v>
      </c>
      <c r="N97" s="76"/>
      <c r="O97" s="77" t="s">
        <v>790</v>
      </c>
      <c r="P97" s="204">
        <v>15000</v>
      </c>
      <c r="Q97" s="204">
        <v>10014</v>
      </c>
      <c r="R97" s="76"/>
      <c r="S97" s="409">
        <v>15578</v>
      </c>
      <c r="T97" s="259">
        <v>1</v>
      </c>
      <c r="U97" s="440">
        <v>0.25540000000000002</v>
      </c>
      <c r="V97" s="230">
        <v>45444</v>
      </c>
      <c r="W97" s="230">
        <v>45657</v>
      </c>
      <c r="X97" s="76">
        <v>213</v>
      </c>
      <c r="Y97" s="73">
        <v>15500</v>
      </c>
      <c r="Z97" s="77" t="s">
        <v>381</v>
      </c>
      <c r="AA97" s="76" t="s">
        <v>389</v>
      </c>
      <c r="AB97" s="73" t="s">
        <v>465</v>
      </c>
      <c r="AC97" s="73" t="s">
        <v>466</v>
      </c>
      <c r="AD97" s="78" t="s">
        <v>380</v>
      </c>
      <c r="AE97" s="148" t="s">
        <v>664</v>
      </c>
      <c r="AF97" s="149">
        <v>1435674000</v>
      </c>
      <c r="AG97" s="76"/>
      <c r="AH97" s="76"/>
      <c r="AI97" s="76"/>
      <c r="AJ97" s="76"/>
      <c r="AK97" s="344"/>
      <c r="AL97" s="576"/>
      <c r="AM97" s="76"/>
      <c r="AN97" s="76"/>
      <c r="AO97" s="76"/>
      <c r="AP97" s="579"/>
      <c r="AQ97" s="77" t="s">
        <v>292</v>
      </c>
      <c r="AR97" s="165" t="s">
        <v>555</v>
      </c>
      <c r="AS97" s="546"/>
      <c r="AT97" s="546"/>
      <c r="AU97" s="54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row>
    <row r="98" spans="1:118" s="173" customFormat="1" ht="42" customHeight="1">
      <c r="A98" s="392" t="s">
        <v>284</v>
      </c>
      <c r="B98" s="73" t="s">
        <v>225</v>
      </c>
      <c r="C98" s="74" t="s">
        <v>391</v>
      </c>
      <c r="D98" s="73" t="s">
        <v>243</v>
      </c>
      <c r="E98" s="73" t="s">
        <v>292</v>
      </c>
      <c r="F98" s="75">
        <v>2024130010135</v>
      </c>
      <c r="G98" s="73" t="s">
        <v>300</v>
      </c>
      <c r="H98" s="73" t="s">
        <v>356</v>
      </c>
      <c r="I98" s="73" t="s">
        <v>454</v>
      </c>
      <c r="J98" s="191">
        <v>10014</v>
      </c>
      <c r="K98" s="73"/>
      <c r="L98" s="126">
        <v>1</v>
      </c>
      <c r="M98" s="77" t="s">
        <v>357</v>
      </c>
      <c r="N98" s="76"/>
      <c r="O98" s="77" t="s">
        <v>790</v>
      </c>
      <c r="P98" s="204">
        <v>15000</v>
      </c>
      <c r="Q98" s="204">
        <v>10014</v>
      </c>
      <c r="R98" s="76"/>
      <c r="S98" s="409">
        <v>15578</v>
      </c>
      <c r="T98" s="442">
        <v>1</v>
      </c>
      <c r="U98" s="439">
        <v>0.25540000000000002</v>
      </c>
      <c r="V98" s="230">
        <v>45444</v>
      </c>
      <c r="W98" s="230">
        <v>45657</v>
      </c>
      <c r="X98" s="76">
        <v>213</v>
      </c>
      <c r="Y98" s="73">
        <v>15500</v>
      </c>
      <c r="Z98" s="77" t="s">
        <v>381</v>
      </c>
      <c r="AA98" s="76" t="s">
        <v>389</v>
      </c>
      <c r="AB98" s="73" t="s">
        <v>465</v>
      </c>
      <c r="AC98" s="73" t="s">
        <v>466</v>
      </c>
      <c r="AD98" s="78" t="s">
        <v>380</v>
      </c>
      <c r="AE98" s="148" t="s">
        <v>697</v>
      </c>
      <c r="AF98" s="149">
        <v>94505000</v>
      </c>
      <c r="AG98" s="149" t="s">
        <v>856</v>
      </c>
      <c r="AH98" s="149" t="s">
        <v>864</v>
      </c>
      <c r="AI98" s="149"/>
      <c r="AJ98" s="149" t="s">
        <v>881</v>
      </c>
      <c r="AK98" s="344"/>
      <c r="AL98" s="576"/>
      <c r="AM98" s="76"/>
      <c r="AN98" s="76"/>
      <c r="AO98" s="76"/>
      <c r="AP98" s="579"/>
      <c r="AQ98" s="77" t="s">
        <v>292</v>
      </c>
      <c r="AR98" s="165" t="s">
        <v>555</v>
      </c>
      <c r="AS98" s="546"/>
      <c r="AT98" s="546"/>
      <c r="AU98" s="54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row>
    <row r="99" spans="1:118" s="173" customFormat="1" ht="42" customHeight="1">
      <c r="A99" s="392" t="s">
        <v>284</v>
      </c>
      <c r="B99" s="73" t="s">
        <v>225</v>
      </c>
      <c r="C99" s="74" t="s">
        <v>391</v>
      </c>
      <c r="D99" s="73" t="s">
        <v>243</v>
      </c>
      <c r="E99" s="73" t="s">
        <v>292</v>
      </c>
      <c r="F99" s="75">
        <v>2024130010135</v>
      </c>
      <c r="G99" s="73" t="s">
        <v>300</v>
      </c>
      <c r="H99" s="73" t="s">
        <v>356</v>
      </c>
      <c r="I99" s="73" t="s">
        <v>454</v>
      </c>
      <c r="J99" s="191">
        <v>10014</v>
      </c>
      <c r="K99" s="73"/>
      <c r="L99" s="126">
        <v>1</v>
      </c>
      <c r="M99" s="77" t="s">
        <v>357</v>
      </c>
      <c r="N99" s="76"/>
      <c r="O99" s="77" t="s">
        <v>790</v>
      </c>
      <c r="P99" s="204">
        <v>15000</v>
      </c>
      <c r="Q99" s="204">
        <v>10014</v>
      </c>
      <c r="R99" s="76"/>
      <c r="S99" s="409">
        <v>15578</v>
      </c>
      <c r="T99" s="442">
        <v>1</v>
      </c>
      <c r="U99" s="443">
        <v>0.25540000000000002</v>
      </c>
      <c r="V99" s="230">
        <v>45444</v>
      </c>
      <c r="W99" s="230">
        <v>45657</v>
      </c>
      <c r="X99" s="76">
        <v>213</v>
      </c>
      <c r="Y99" s="73">
        <v>15500</v>
      </c>
      <c r="Z99" s="77" t="s">
        <v>381</v>
      </c>
      <c r="AA99" s="76" t="s">
        <v>389</v>
      </c>
      <c r="AB99" s="73" t="s">
        <v>465</v>
      </c>
      <c r="AC99" s="73" t="s">
        <v>466</v>
      </c>
      <c r="AD99" s="78" t="s">
        <v>380</v>
      </c>
      <c r="AE99" s="148" t="s">
        <v>698</v>
      </c>
      <c r="AF99" s="149">
        <v>217500773.71000001</v>
      </c>
      <c r="AG99" s="76"/>
      <c r="AH99" s="76"/>
      <c r="AI99" s="76"/>
      <c r="AJ99" s="76"/>
      <c r="AK99" s="344"/>
      <c r="AL99" s="576"/>
      <c r="AM99" s="76"/>
      <c r="AN99" s="76"/>
      <c r="AO99" s="76"/>
      <c r="AP99" s="579"/>
      <c r="AQ99" s="77" t="s">
        <v>292</v>
      </c>
      <c r="AR99" s="165" t="s">
        <v>555</v>
      </c>
      <c r="AS99" s="546"/>
      <c r="AT99" s="546"/>
      <c r="AU99" s="54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row>
    <row r="100" spans="1:118" s="173" customFormat="1" ht="42" customHeight="1">
      <c r="A100" s="392" t="s">
        <v>284</v>
      </c>
      <c r="B100" s="73" t="s">
        <v>225</v>
      </c>
      <c r="C100" s="74" t="s">
        <v>391</v>
      </c>
      <c r="D100" s="73" t="s">
        <v>243</v>
      </c>
      <c r="E100" s="73" t="s">
        <v>292</v>
      </c>
      <c r="F100" s="75">
        <v>2024130010135</v>
      </c>
      <c r="G100" s="73" t="s">
        <v>300</v>
      </c>
      <c r="H100" s="73" t="s">
        <v>356</v>
      </c>
      <c r="I100" s="73" t="s">
        <v>454</v>
      </c>
      <c r="J100" s="191">
        <v>10014</v>
      </c>
      <c r="K100" s="73"/>
      <c r="L100" s="126">
        <v>1</v>
      </c>
      <c r="M100" s="77" t="s">
        <v>357</v>
      </c>
      <c r="N100" s="76"/>
      <c r="O100" s="77" t="s">
        <v>790</v>
      </c>
      <c r="P100" s="204">
        <v>15000</v>
      </c>
      <c r="Q100" s="204">
        <v>10014</v>
      </c>
      <c r="R100" s="76"/>
      <c r="S100" s="409">
        <v>15578</v>
      </c>
      <c r="T100" s="442">
        <v>1</v>
      </c>
      <c r="U100" s="443">
        <v>0.25540000000000002</v>
      </c>
      <c r="V100" s="230">
        <v>45444</v>
      </c>
      <c r="W100" s="230">
        <v>45657</v>
      </c>
      <c r="X100" s="76">
        <v>213</v>
      </c>
      <c r="Y100" s="73">
        <v>15500</v>
      </c>
      <c r="Z100" s="77" t="s">
        <v>381</v>
      </c>
      <c r="AA100" s="76" t="s">
        <v>389</v>
      </c>
      <c r="AB100" s="73" t="s">
        <v>465</v>
      </c>
      <c r="AC100" s="73" t="s">
        <v>466</v>
      </c>
      <c r="AD100" s="78" t="s">
        <v>380</v>
      </c>
      <c r="AE100" s="148" t="s">
        <v>699</v>
      </c>
      <c r="AF100" s="149">
        <v>619484000</v>
      </c>
      <c r="AG100" s="149" t="s">
        <v>856</v>
      </c>
      <c r="AH100" s="149" t="s">
        <v>861</v>
      </c>
      <c r="AI100" s="149"/>
      <c r="AJ100" s="149" t="s">
        <v>873</v>
      </c>
      <c r="AK100" s="344"/>
      <c r="AL100" s="576"/>
      <c r="AM100" s="76"/>
      <c r="AN100" s="76"/>
      <c r="AO100" s="76"/>
      <c r="AP100" s="579"/>
      <c r="AQ100" s="77" t="s">
        <v>292</v>
      </c>
      <c r="AR100" s="165" t="s">
        <v>555</v>
      </c>
      <c r="AS100" s="546"/>
      <c r="AT100" s="546"/>
      <c r="AU100" s="54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row>
    <row r="101" spans="1:118" s="173" customFormat="1" ht="96.6">
      <c r="A101" s="392" t="s">
        <v>284</v>
      </c>
      <c r="B101" s="73" t="s">
        <v>225</v>
      </c>
      <c r="C101" s="74" t="s">
        <v>391</v>
      </c>
      <c r="D101" s="73" t="s">
        <v>243</v>
      </c>
      <c r="E101" s="73" t="s">
        <v>292</v>
      </c>
      <c r="F101" s="75">
        <v>2024130010135</v>
      </c>
      <c r="G101" s="73" t="s">
        <v>300</v>
      </c>
      <c r="H101" s="73" t="s">
        <v>356</v>
      </c>
      <c r="I101" s="73" t="s">
        <v>454</v>
      </c>
      <c r="J101" s="191">
        <v>10014</v>
      </c>
      <c r="K101" s="73"/>
      <c r="L101" s="126">
        <v>1</v>
      </c>
      <c r="M101" s="77" t="s">
        <v>324</v>
      </c>
      <c r="N101" s="76"/>
      <c r="O101" s="77" t="s">
        <v>790</v>
      </c>
      <c r="P101" s="204">
        <v>15000</v>
      </c>
      <c r="Q101" s="204">
        <v>10014</v>
      </c>
      <c r="R101" s="76"/>
      <c r="S101" s="409">
        <v>15578</v>
      </c>
      <c r="T101" s="442">
        <v>1</v>
      </c>
      <c r="U101" s="443">
        <v>0.25540000000000002</v>
      </c>
      <c r="V101" s="230">
        <v>45444</v>
      </c>
      <c r="W101" s="230">
        <v>45657</v>
      </c>
      <c r="X101" s="76">
        <v>213</v>
      </c>
      <c r="Y101" s="73">
        <v>15500</v>
      </c>
      <c r="Z101" s="77" t="s">
        <v>381</v>
      </c>
      <c r="AA101" s="76" t="s">
        <v>389</v>
      </c>
      <c r="AB101" s="73" t="s">
        <v>465</v>
      </c>
      <c r="AC101" s="73" t="s">
        <v>466</v>
      </c>
      <c r="AD101" s="78" t="s">
        <v>380</v>
      </c>
      <c r="AE101" s="148" t="s">
        <v>667</v>
      </c>
      <c r="AF101" s="149">
        <v>200000000</v>
      </c>
      <c r="AG101" s="76"/>
      <c r="AH101" s="76"/>
      <c r="AI101" s="76"/>
      <c r="AJ101" s="76"/>
      <c r="AK101" s="345"/>
      <c r="AL101" s="577"/>
      <c r="AM101" s="76"/>
      <c r="AN101" s="76"/>
      <c r="AO101" s="76"/>
      <c r="AP101" s="580"/>
      <c r="AQ101" s="77" t="s">
        <v>292</v>
      </c>
      <c r="AR101" s="165" t="s">
        <v>736</v>
      </c>
      <c r="AS101" s="546"/>
      <c r="AT101" s="546"/>
      <c r="AU101" s="54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row>
    <row r="102" spans="1:118" s="173" customFormat="1" ht="43.5" customHeight="1">
      <c r="A102" s="385"/>
      <c r="B102" s="41"/>
      <c r="C102" s="42"/>
      <c r="D102" s="41"/>
      <c r="E102" s="335" t="s">
        <v>819</v>
      </c>
      <c r="F102" s="336"/>
      <c r="G102" s="336"/>
      <c r="H102" s="336"/>
      <c r="I102" s="336"/>
      <c r="J102" s="336"/>
      <c r="K102" s="336"/>
      <c r="L102" s="336"/>
      <c r="M102" s="336"/>
      <c r="N102" s="336"/>
      <c r="O102" s="336"/>
      <c r="P102" s="336"/>
      <c r="Q102" s="337"/>
      <c r="R102" s="44"/>
      <c r="S102" s="44"/>
      <c r="T102" s="445">
        <f>AVERAGE(T91,T93,T94,T95,T96,T97,T101)</f>
        <v>1</v>
      </c>
      <c r="U102" s="446">
        <v>0.25540000000000002</v>
      </c>
      <c r="V102" s="223"/>
      <c r="W102" s="223"/>
      <c r="X102" s="44"/>
      <c r="Y102" s="41"/>
      <c r="Z102" s="45"/>
      <c r="AA102" s="44"/>
      <c r="AB102" s="41"/>
      <c r="AC102" s="41"/>
      <c r="AD102" s="46"/>
      <c r="AE102" s="404"/>
      <c r="AF102" s="400"/>
      <c r="AG102" s="44"/>
      <c r="AH102" s="44"/>
      <c r="AI102" s="44"/>
      <c r="AJ102" s="44"/>
      <c r="AK102" s="363"/>
      <c r="AL102" s="421"/>
      <c r="AM102" s="44"/>
      <c r="AN102" s="44"/>
      <c r="AO102" s="44"/>
      <c r="AP102" s="354"/>
      <c r="AQ102" s="45"/>
      <c r="AR102" s="165"/>
      <c r="AS102" s="547"/>
      <c r="AT102" s="547"/>
      <c r="AU102" s="544"/>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row>
    <row r="103" spans="1:118" s="174" customFormat="1" ht="94.95" customHeight="1">
      <c r="A103" s="393" t="s">
        <v>286</v>
      </c>
      <c r="B103" s="79" t="s">
        <v>226</v>
      </c>
      <c r="C103" s="80" t="s">
        <v>392</v>
      </c>
      <c r="D103" s="79" t="s">
        <v>244</v>
      </c>
      <c r="E103" s="85" t="s">
        <v>293</v>
      </c>
      <c r="F103" s="81">
        <v>2024130010129</v>
      </c>
      <c r="G103" s="79" t="s">
        <v>301</v>
      </c>
      <c r="H103" s="79" t="s">
        <v>334</v>
      </c>
      <c r="I103" s="79" t="s">
        <v>455</v>
      </c>
      <c r="J103" s="218">
        <v>42857</v>
      </c>
      <c r="K103" s="82"/>
      <c r="L103" s="127">
        <v>0.5</v>
      </c>
      <c r="M103" s="82" t="s">
        <v>335</v>
      </c>
      <c r="N103" s="82" t="s">
        <v>776</v>
      </c>
      <c r="O103" s="82" t="s">
        <v>792</v>
      </c>
      <c r="P103" s="205">
        <v>45000</v>
      </c>
      <c r="Q103" s="205">
        <v>40435</v>
      </c>
      <c r="R103" s="83"/>
      <c r="S103" s="411">
        <v>57272</v>
      </c>
      <c r="T103" s="260">
        <v>0.55000000000000004</v>
      </c>
      <c r="U103" s="447">
        <v>0.1754</v>
      </c>
      <c r="V103" s="231">
        <v>45444</v>
      </c>
      <c r="W103" s="231">
        <v>45657</v>
      </c>
      <c r="X103" s="83">
        <v>213</v>
      </c>
      <c r="Y103" s="218">
        <v>45000</v>
      </c>
      <c r="Z103" s="82" t="s">
        <v>381</v>
      </c>
      <c r="AA103" s="83" t="s">
        <v>397</v>
      </c>
      <c r="AB103" s="79" t="s">
        <v>467</v>
      </c>
      <c r="AC103" s="79" t="s">
        <v>468</v>
      </c>
      <c r="AD103" s="84" t="s">
        <v>380</v>
      </c>
      <c r="AE103" s="112" t="s">
        <v>664</v>
      </c>
      <c r="AF103" s="85">
        <v>35200000</v>
      </c>
      <c r="AG103" s="83"/>
      <c r="AH103" s="83"/>
      <c r="AI103" s="83"/>
      <c r="AJ103" s="83"/>
      <c r="AK103" s="346">
        <v>3092948397</v>
      </c>
      <c r="AL103" s="584">
        <v>4486387031</v>
      </c>
      <c r="AM103" s="83"/>
      <c r="AN103" s="83"/>
      <c r="AO103" s="83"/>
      <c r="AP103" s="581" t="s">
        <v>769</v>
      </c>
      <c r="AQ103" s="82" t="s">
        <v>293</v>
      </c>
      <c r="AR103" s="120" t="s">
        <v>556</v>
      </c>
      <c r="AS103" s="545">
        <v>4486387031</v>
      </c>
      <c r="AT103" s="545">
        <v>3036900853.4000001</v>
      </c>
      <c r="AU103" s="553">
        <f>+AT103/AS103</f>
        <v>0.67691459350601002</v>
      </c>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row>
    <row r="104" spans="1:118" s="174" customFormat="1" ht="143.4" customHeight="1">
      <c r="A104" s="393" t="s">
        <v>286</v>
      </c>
      <c r="B104" s="79" t="s">
        <v>226</v>
      </c>
      <c r="C104" s="80" t="s">
        <v>392</v>
      </c>
      <c r="D104" s="79" t="s">
        <v>244</v>
      </c>
      <c r="E104" s="85" t="s">
        <v>293</v>
      </c>
      <c r="F104" s="81">
        <v>2024130010129</v>
      </c>
      <c r="G104" s="79" t="s">
        <v>301</v>
      </c>
      <c r="H104" s="79" t="s">
        <v>334</v>
      </c>
      <c r="I104" s="79" t="s">
        <v>455</v>
      </c>
      <c r="J104" s="218">
        <v>42857</v>
      </c>
      <c r="K104" s="82"/>
      <c r="L104" s="127">
        <v>0.5</v>
      </c>
      <c r="M104" s="82" t="s">
        <v>336</v>
      </c>
      <c r="N104" s="82" t="s">
        <v>776</v>
      </c>
      <c r="O104" s="82" t="s">
        <v>792</v>
      </c>
      <c r="P104" s="205">
        <v>45000</v>
      </c>
      <c r="Q104" s="205">
        <v>40435</v>
      </c>
      <c r="R104" s="83"/>
      <c r="S104" s="411">
        <v>57272</v>
      </c>
      <c r="T104" s="260">
        <v>0.55000000000000004</v>
      </c>
      <c r="U104" s="447">
        <v>0.1754</v>
      </c>
      <c r="V104" s="231">
        <v>45444</v>
      </c>
      <c r="W104" s="231">
        <v>45657</v>
      </c>
      <c r="X104" s="83">
        <v>213</v>
      </c>
      <c r="Y104" s="218">
        <v>45000</v>
      </c>
      <c r="Z104" s="82" t="s">
        <v>381</v>
      </c>
      <c r="AA104" s="83" t="s">
        <v>397</v>
      </c>
      <c r="AB104" s="79" t="s">
        <v>469</v>
      </c>
      <c r="AC104" s="79" t="s">
        <v>470</v>
      </c>
      <c r="AD104" s="84" t="s">
        <v>380</v>
      </c>
      <c r="AE104" s="112" t="s">
        <v>664</v>
      </c>
      <c r="AF104" s="85">
        <v>209408880</v>
      </c>
      <c r="AG104" s="83"/>
      <c r="AH104" s="83"/>
      <c r="AI104" s="83"/>
      <c r="AJ104" s="83"/>
      <c r="AK104" s="347"/>
      <c r="AL104" s="585"/>
      <c r="AM104" s="83"/>
      <c r="AN104" s="83"/>
      <c r="AO104" s="83"/>
      <c r="AP104" s="582"/>
      <c r="AQ104" s="82" t="s">
        <v>293</v>
      </c>
      <c r="AR104" s="120" t="s">
        <v>557</v>
      </c>
      <c r="AS104" s="546"/>
      <c r="AT104" s="546"/>
      <c r="AU104" s="554"/>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row>
    <row r="105" spans="1:118" s="174" customFormat="1" ht="143.4" customHeight="1">
      <c r="A105" s="393" t="s">
        <v>286</v>
      </c>
      <c r="B105" s="79" t="s">
        <v>226</v>
      </c>
      <c r="C105" s="80" t="s">
        <v>392</v>
      </c>
      <c r="D105" s="79" t="s">
        <v>244</v>
      </c>
      <c r="E105" s="85" t="s">
        <v>293</v>
      </c>
      <c r="F105" s="81">
        <v>2024130010129</v>
      </c>
      <c r="G105" s="79" t="s">
        <v>301</v>
      </c>
      <c r="H105" s="79" t="s">
        <v>334</v>
      </c>
      <c r="I105" s="79" t="s">
        <v>455</v>
      </c>
      <c r="J105" s="218">
        <v>42857</v>
      </c>
      <c r="K105" s="82"/>
      <c r="L105" s="127">
        <v>0.5</v>
      </c>
      <c r="M105" s="82" t="s">
        <v>336</v>
      </c>
      <c r="N105" s="82" t="s">
        <v>776</v>
      </c>
      <c r="O105" s="82" t="s">
        <v>792</v>
      </c>
      <c r="P105" s="205">
        <v>45000</v>
      </c>
      <c r="Q105" s="205">
        <v>40435</v>
      </c>
      <c r="R105" s="83"/>
      <c r="S105" s="411">
        <v>57272</v>
      </c>
      <c r="T105" s="448">
        <v>0.55000000000000004</v>
      </c>
      <c r="U105" s="447">
        <v>0.1754</v>
      </c>
      <c r="V105" s="231">
        <v>45444</v>
      </c>
      <c r="W105" s="231">
        <v>45657</v>
      </c>
      <c r="X105" s="83">
        <v>213</v>
      </c>
      <c r="Y105" s="218">
        <v>45000</v>
      </c>
      <c r="Z105" s="82" t="s">
        <v>381</v>
      </c>
      <c r="AA105" s="83" t="s">
        <v>397</v>
      </c>
      <c r="AB105" s="79" t="s">
        <v>469</v>
      </c>
      <c r="AC105" s="79" t="s">
        <v>470</v>
      </c>
      <c r="AD105" s="84" t="s">
        <v>380</v>
      </c>
      <c r="AE105" s="112" t="s">
        <v>700</v>
      </c>
      <c r="AF105" s="85">
        <v>50000000</v>
      </c>
      <c r="AG105" s="83"/>
      <c r="AH105" s="83"/>
      <c r="AI105" s="83"/>
      <c r="AJ105" s="83"/>
      <c r="AK105" s="347"/>
      <c r="AL105" s="585"/>
      <c r="AM105" s="83"/>
      <c r="AN105" s="83"/>
      <c r="AO105" s="83"/>
      <c r="AP105" s="582"/>
      <c r="AQ105" s="82" t="s">
        <v>293</v>
      </c>
      <c r="AR105" s="120" t="s">
        <v>736</v>
      </c>
      <c r="AS105" s="546"/>
      <c r="AT105" s="546"/>
      <c r="AU105" s="554"/>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row>
    <row r="106" spans="1:118" s="174" customFormat="1" ht="83.4" customHeight="1">
      <c r="A106" s="393" t="s">
        <v>286</v>
      </c>
      <c r="B106" s="79" t="s">
        <v>226</v>
      </c>
      <c r="C106" s="80" t="s">
        <v>392</v>
      </c>
      <c r="D106" s="79" t="s">
        <v>244</v>
      </c>
      <c r="E106" s="85" t="s">
        <v>293</v>
      </c>
      <c r="F106" s="81">
        <v>2024130010129</v>
      </c>
      <c r="G106" s="79" t="s">
        <v>301</v>
      </c>
      <c r="H106" s="79" t="s">
        <v>314</v>
      </c>
      <c r="I106" s="79" t="s">
        <v>455</v>
      </c>
      <c r="J106" s="218">
        <v>42857</v>
      </c>
      <c r="K106" s="82"/>
      <c r="L106" s="127">
        <v>0.5</v>
      </c>
      <c r="M106" s="82" t="s">
        <v>341</v>
      </c>
      <c r="N106" s="82" t="s">
        <v>776</v>
      </c>
      <c r="O106" s="82" t="s">
        <v>792</v>
      </c>
      <c r="P106" s="205">
        <v>45000</v>
      </c>
      <c r="Q106" s="205">
        <v>40435</v>
      </c>
      <c r="R106" s="83"/>
      <c r="S106" s="411">
        <v>57272</v>
      </c>
      <c r="T106" s="448">
        <v>0.55000000000000004</v>
      </c>
      <c r="U106" s="447">
        <v>0.1754</v>
      </c>
      <c r="V106" s="231">
        <v>45444</v>
      </c>
      <c r="W106" s="231">
        <v>45657</v>
      </c>
      <c r="X106" s="83">
        <v>213</v>
      </c>
      <c r="Y106" s="218">
        <v>45000</v>
      </c>
      <c r="Z106" s="82" t="s">
        <v>381</v>
      </c>
      <c r="AA106" s="83" t="s">
        <v>397</v>
      </c>
      <c r="AB106" s="79" t="s">
        <v>471</v>
      </c>
      <c r="AC106" s="79" t="s">
        <v>472</v>
      </c>
      <c r="AD106" s="84" t="s">
        <v>380</v>
      </c>
      <c r="AE106" s="112" t="s">
        <v>664</v>
      </c>
      <c r="AF106" s="85">
        <v>66000000</v>
      </c>
      <c r="AG106" s="83"/>
      <c r="AH106" s="83"/>
      <c r="AI106" s="83"/>
      <c r="AJ106" s="83"/>
      <c r="AK106" s="347"/>
      <c r="AL106" s="585"/>
      <c r="AM106" s="83"/>
      <c r="AN106" s="83"/>
      <c r="AO106" s="83"/>
      <c r="AP106" s="582"/>
      <c r="AQ106" s="82" t="s">
        <v>293</v>
      </c>
      <c r="AR106" s="120" t="s">
        <v>558</v>
      </c>
      <c r="AS106" s="546"/>
      <c r="AT106" s="546"/>
      <c r="AU106" s="554"/>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row>
    <row r="107" spans="1:118" s="174" customFormat="1" ht="90" customHeight="1">
      <c r="A107" s="393" t="s">
        <v>286</v>
      </c>
      <c r="B107" s="79" t="s">
        <v>226</v>
      </c>
      <c r="C107" s="80" t="s">
        <v>392</v>
      </c>
      <c r="D107" s="79" t="s">
        <v>244</v>
      </c>
      <c r="E107" s="85" t="s">
        <v>293</v>
      </c>
      <c r="F107" s="81">
        <v>2024130010129</v>
      </c>
      <c r="G107" s="79" t="s">
        <v>301</v>
      </c>
      <c r="H107" s="79" t="s">
        <v>314</v>
      </c>
      <c r="I107" s="79" t="s">
        <v>455</v>
      </c>
      <c r="J107" s="218">
        <v>42857</v>
      </c>
      <c r="K107" s="82"/>
      <c r="L107" s="127">
        <v>0.5</v>
      </c>
      <c r="M107" s="82" t="s">
        <v>341</v>
      </c>
      <c r="N107" s="82" t="s">
        <v>776</v>
      </c>
      <c r="O107" s="82" t="s">
        <v>792</v>
      </c>
      <c r="P107" s="205">
        <v>45000</v>
      </c>
      <c r="Q107" s="205">
        <v>40435</v>
      </c>
      <c r="R107" s="83"/>
      <c r="S107" s="411">
        <v>57272</v>
      </c>
      <c r="T107" s="448">
        <v>0.55000000000000004</v>
      </c>
      <c r="U107" s="447">
        <v>0.1754</v>
      </c>
      <c r="V107" s="231">
        <v>45444</v>
      </c>
      <c r="W107" s="231">
        <v>45657</v>
      </c>
      <c r="X107" s="83">
        <v>213</v>
      </c>
      <c r="Y107" s="218">
        <v>45000</v>
      </c>
      <c r="Z107" s="82" t="s">
        <v>381</v>
      </c>
      <c r="AA107" s="83" t="s">
        <v>397</v>
      </c>
      <c r="AB107" s="79" t="s">
        <v>471</v>
      </c>
      <c r="AC107" s="79" t="s">
        <v>472</v>
      </c>
      <c r="AD107" s="84" t="s">
        <v>380</v>
      </c>
      <c r="AE107" s="112" t="s">
        <v>701</v>
      </c>
      <c r="AF107" s="85">
        <v>300000000</v>
      </c>
      <c r="AG107" s="83"/>
      <c r="AH107" s="83"/>
      <c r="AI107" s="83"/>
      <c r="AJ107" s="83"/>
      <c r="AK107" s="347"/>
      <c r="AL107" s="585"/>
      <c r="AM107" s="83"/>
      <c r="AN107" s="83"/>
      <c r="AO107" s="83"/>
      <c r="AP107" s="582"/>
      <c r="AQ107" s="82" t="s">
        <v>293</v>
      </c>
      <c r="AR107" s="120" t="s">
        <v>558</v>
      </c>
      <c r="AS107" s="546"/>
      <c r="AT107" s="546"/>
      <c r="AU107" s="554"/>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row>
    <row r="108" spans="1:118" s="174" customFormat="1" ht="90" customHeight="1">
      <c r="A108" s="393" t="s">
        <v>286</v>
      </c>
      <c r="B108" s="79" t="s">
        <v>226</v>
      </c>
      <c r="C108" s="80" t="s">
        <v>392</v>
      </c>
      <c r="D108" s="79" t="s">
        <v>244</v>
      </c>
      <c r="E108" s="85" t="s">
        <v>293</v>
      </c>
      <c r="F108" s="81">
        <v>2024130010129</v>
      </c>
      <c r="G108" s="79" t="s">
        <v>301</v>
      </c>
      <c r="H108" s="79" t="s">
        <v>314</v>
      </c>
      <c r="I108" s="79" t="s">
        <v>455</v>
      </c>
      <c r="J108" s="218">
        <v>42857</v>
      </c>
      <c r="K108" s="82"/>
      <c r="L108" s="127">
        <v>0.5</v>
      </c>
      <c r="M108" s="82" t="s">
        <v>341</v>
      </c>
      <c r="N108" s="82" t="s">
        <v>776</v>
      </c>
      <c r="O108" s="82" t="s">
        <v>792</v>
      </c>
      <c r="P108" s="205">
        <v>45000</v>
      </c>
      <c r="Q108" s="205">
        <v>40435</v>
      </c>
      <c r="R108" s="83"/>
      <c r="S108" s="411">
        <v>57272</v>
      </c>
      <c r="T108" s="448">
        <v>0.55000000000000004</v>
      </c>
      <c r="U108" s="447">
        <v>0.1754</v>
      </c>
      <c r="V108" s="231">
        <v>45444</v>
      </c>
      <c r="W108" s="231">
        <v>45657</v>
      </c>
      <c r="X108" s="83">
        <v>213</v>
      </c>
      <c r="Y108" s="218">
        <v>45000</v>
      </c>
      <c r="Z108" s="82" t="s">
        <v>381</v>
      </c>
      <c r="AA108" s="83" t="s">
        <v>397</v>
      </c>
      <c r="AB108" s="79" t="s">
        <v>471</v>
      </c>
      <c r="AC108" s="79" t="s">
        <v>472</v>
      </c>
      <c r="AD108" s="84" t="s">
        <v>380</v>
      </c>
      <c r="AE108" s="112" t="s">
        <v>702</v>
      </c>
      <c r="AF108" s="85">
        <v>20000000</v>
      </c>
      <c r="AG108" s="83"/>
      <c r="AH108" s="83"/>
      <c r="AI108" s="83"/>
      <c r="AJ108" s="83"/>
      <c r="AK108" s="347"/>
      <c r="AL108" s="585"/>
      <c r="AM108" s="83"/>
      <c r="AN108" s="83"/>
      <c r="AO108" s="83"/>
      <c r="AP108" s="582"/>
      <c r="AQ108" s="82" t="s">
        <v>293</v>
      </c>
      <c r="AR108" s="120" t="s">
        <v>558</v>
      </c>
      <c r="AS108" s="546"/>
      <c r="AT108" s="546"/>
      <c r="AU108" s="554"/>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row>
    <row r="109" spans="1:118" s="174" customFormat="1" ht="90" customHeight="1">
      <c r="A109" s="393" t="s">
        <v>286</v>
      </c>
      <c r="B109" s="79" t="s">
        <v>226</v>
      </c>
      <c r="C109" s="80" t="s">
        <v>392</v>
      </c>
      <c r="D109" s="79" t="s">
        <v>244</v>
      </c>
      <c r="E109" s="85" t="s">
        <v>293</v>
      </c>
      <c r="F109" s="81">
        <v>2024130010129</v>
      </c>
      <c r="G109" s="79" t="s">
        <v>301</v>
      </c>
      <c r="H109" s="79" t="s">
        <v>314</v>
      </c>
      <c r="I109" s="79" t="s">
        <v>455</v>
      </c>
      <c r="J109" s="218">
        <v>42857</v>
      </c>
      <c r="K109" s="82"/>
      <c r="L109" s="127">
        <v>0.5</v>
      </c>
      <c r="M109" s="82" t="s">
        <v>341</v>
      </c>
      <c r="N109" s="82" t="s">
        <v>776</v>
      </c>
      <c r="O109" s="82" t="s">
        <v>792</v>
      </c>
      <c r="P109" s="205">
        <v>45000</v>
      </c>
      <c r="Q109" s="205">
        <v>40435</v>
      </c>
      <c r="R109" s="83"/>
      <c r="S109" s="411">
        <v>57272</v>
      </c>
      <c r="T109" s="448">
        <v>0.55000000000000004</v>
      </c>
      <c r="U109" s="447">
        <v>0.1754</v>
      </c>
      <c r="V109" s="231">
        <v>45444</v>
      </c>
      <c r="W109" s="231">
        <v>45657</v>
      </c>
      <c r="X109" s="83">
        <v>213</v>
      </c>
      <c r="Y109" s="218">
        <v>45000</v>
      </c>
      <c r="Z109" s="82" t="s">
        <v>381</v>
      </c>
      <c r="AA109" s="83" t="s">
        <v>397</v>
      </c>
      <c r="AB109" s="79" t="s">
        <v>471</v>
      </c>
      <c r="AC109" s="79" t="s">
        <v>472</v>
      </c>
      <c r="AD109" s="84" t="s">
        <v>380</v>
      </c>
      <c r="AE109" s="112" t="s">
        <v>703</v>
      </c>
      <c r="AF109" s="85">
        <v>80000000</v>
      </c>
      <c r="AG109" s="83"/>
      <c r="AH109" s="83"/>
      <c r="AI109" s="83"/>
      <c r="AJ109" s="83"/>
      <c r="AK109" s="347"/>
      <c r="AL109" s="585"/>
      <c r="AM109" s="83"/>
      <c r="AN109" s="83"/>
      <c r="AO109" s="83"/>
      <c r="AP109" s="582"/>
      <c r="AQ109" s="82" t="s">
        <v>293</v>
      </c>
      <c r="AR109" s="120" t="s">
        <v>558</v>
      </c>
      <c r="AS109" s="546"/>
      <c r="AT109" s="546"/>
      <c r="AU109" s="554"/>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row>
    <row r="110" spans="1:118" s="174" customFormat="1" ht="45.6" customHeight="1">
      <c r="A110" s="393" t="s">
        <v>286</v>
      </c>
      <c r="B110" s="79" t="s">
        <v>226</v>
      </c>
      <c r="C110" s="80" t="s">
        <v>392</v>
      </c>
      <c r="D110" s="79" t="s">
        <v>244</v>
      </c>
      <c r="E110" s="85" t="s">
        <v>293</v>
      </c>
      <c r="F110" s="81">
        <v>2024130010129</v>
      </c>
      <c r="G110" s="79" t="s">
        <v>301</v>
      </c>
      <c r="H110" s="79" t="s">
        <v>314</v>
      </c>
      <c r="I110" s="79" t="s">
        <v>455</v>
      </c>
      <c r="J110" s="218">
        <v>42857</v>
      </c>
      <c r="K110" s="82"/>
      <c r="L110" s="127">
        <v>0.5</v>
      </c>
      <c r="M110" s="82" t="s">
        <v>337</v>
      </c>
      <c r="N110" s="82" t="s">
        <v>776</v>
      </c>
      <c r="O110" s="82" t="s">
        <v>792</v>
      </c>
      <c r="P110" s="205">
        <v>45000</v>
      </c>
      <c r="Q110" s="205">
        <v>40435</v>
      </c>
      <c r="R110" s="83"/>
      <c r="S110" s="411">
        <v>57272</v>
      </c>
      <c r="T110" s="448">
        <v>0.55000000000000004</v>
      </c>
      <c r="U110" s="447">
        <v>0.1754</v>
      </c>
      <c r="V110" s="231">
        <v>45444</v>
      </c>
      <c r="W110" s="231">
        <v>45657</v>
      </c>
      <c r="X110" s="83">
        <v>213</v>
      </c>
      <c r="Y110" s="218">
        <v>45000</v>
      </c>
      <c r="Z110" s="82" t="s">
        <v>381</v>
      </c>
      <c r="AA110" s="83" t="s">
        <v>397</v>
      </c>
      <c r="AB110" s="79" t="s">
        <v>473</v>
      </c>
      <c r="AC110" s="79" t="s">
        <v>474</v>
      </c>
      <c r="AD110" s="84" t="s">
        <v>380</v>
      </c>
      <c r="AE110" s="112" t="s">
        <v>664</v>
      </c>
      <c r="AF110" s="85">
        <v>66000000</v>
      </c>
      <c r="AG110" s="83"/>
      <c r="AH110" s="83"/>
      <c r="AI110" s="83"/>
      <c r="AJ110" s="83"/>
      <c r="AK110" s="347"/>
      <c r="AL110" s="585"/>
      <c r="AM110" s="83"/>
      <c r="AN110" s="83"/>
      <c r="AO110" s="83"/>
      <c r="AP110" s="582"/>
      <c r="AQ110" s="82" t="s">
        <v>293</v>
      </c>
      <c r="AR110" s="120" t="s">
        <v>556</v>
      </c>
      <c r="AS110" s="546"/>
      <c r="AT110" s="546"/>
      <c r="AU110" s="554"/>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row>
    <row r="111" spans="1:118" s="174" customFormat="1" ht="45.6" customHeight="1">
      <c r="A111" s="393" t="s">
        <v>286</v>
      </c>
      <c r="B111" s="79" t="s">
        <v>226</v>
      </c>
      <c r="C111" s="80" t="s">
        <v>392</v>
      </c>
      <c r="D111" s="79" t="s">
        <v>244</v>
      </c>
      <c r="E111" s="85" t="s">
        <v>293</v>
      </c>
      <c r="F111" s="81">
        <v>2024130010129</v>
      </c>
      <c r="G111" s="79" t="s">
        <v>301</v>
      </c>
      <c r="H111" s="79" t="s">
        <v>314</v>
      </c>
      <c r="I111" s="79" t="s">
        <v>455</v>
      </c>
      <c r="J111" s="218">
        <v>42857</v>
      </c>
      <c r="K111" s="82"/>
      <c r="L111" s="127">
        <v>0.5</v>
      </c>
      <c r="M111" s="82" t="s">
        <v>337</v>
      </c>
      <c r="N111" s="82" t="s">
        <v>776</v>
      </c>
      <c r="O111" s="82" t="s">
        <v>792</v>
      </c>
      <c r="P111" s="205">
        <v>45000</v>
      </c>
      <c r="Q111" s="205">
        <v>40435</v>
      </c>
      <c r="R111" s="83"/>
      <c r="S111" s="411">
        <v>57272</v>
      </c>
      <c r="T111" s="448">
        <v>0.55000000000000004</v>
      </c>
      <c r="U111" s="447">
        <v>0.1754</v>
      </c>
      <c r="V111" s="231">
        <v>45444</v>
      </c>
      <c r="W111" s="231">
        <v>45657</v>
      </c>
      <c r="X111" s="83">
        <v>213</v>
      </c>
      <c r="Y111" s="218">
        <v>45000</v>
      </c>
      <c r="Z111" s="82" t="s">
        <v>381</v>
      </c>
      <c r="AA111" s="83" t="s">
        <v>397</v>
      </c>
      <c r="AB111" s="79" t="s">
        <v>473</v>
      </c>
      <c r="AC111" s="79" t="s">
        <v>474</v>
      </c>
      <c r="AD111" s="84" t="s">
        <v>380</v>
      </c>
      <c r="AE111" s="112" t="s">
        <v>664</v>
      </c>
      <c r="AF111" s="85">
        <v>35200000</v>
      </c>
      <c r="AG111" s="83"/>
      <c r="AH111" s="83"/>
      <c r="AI111" s="83"/>
      <c r="AJ111" s="83"/>
      <c r="AK111" s="347"/>
      <c r="AL111" s="585"/>
      <c r="AM111" s="83"/>
      <c r="AN111" s="83"/>
      <c r="AO111" s="83"/>
      <c r="AP111" s="582"/>
      <c r="AQ111" s="82" t="s">
        <v>293</v>
      </c>
      <c r="AR111" s="120" t="s">
        <v>556</v>
      </c>
      <c r="AS111" s="546"/>
      <c r="AT111" s="546"/>
      <c r="AU111" s="554"/>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row>
    <row r="112" spans="1:118" s="174" customFormat="1" ht="45.6" customHeight="1">
      <c r="A112" s="393" t="s">
        <v>286</v>
      </c>
      <c r="B112" s="79" t="s">
        <v>226</v>
      </c>
      <c r="C112" s="80" t="s">
        <v>392</v>
      </c>
      <c r="D112" s="79" t="s">
        <v>244</v>
      </c>
      <c r="E112" s="85" t="s">
        <v>293</v>
      </c>
      <c r="F112" s="81">
        <v>2024130010129</v>
      </c>
      <c r="G112" s="79" t="s">
        <v>301</v>
      </c>
      <c r="H112" s="79" t="s">
        <v>314</v>
      </c>
      <c r="I112" s="79" t="s">
        <v>455</v>
      </c>
      <c r="J112" s="218">
        <v>42857</v>
      </c>
      <c r="K112" s="82"/>
      <c r="L112" s="127">
        <v>0.5</v>
      </c>
      <c r="M112" s="82" t="s">
        <v>337</v>
      </c>
      <c r="N112" s="82" t="s">
        <v>776</v>
      </c>
      <c r="O112" s="82" t="s">
        <v>792</v>
      </c>
      <c r="P112" s="205">
        <v>45000</v>
      </c>
      <c r="Q112" s="205">
        <v>40435</v>
      </c>
      <c r="R112" s="83"/>
      <c r="S112" s="411">
        <v>57272</v>
      </c>
      <c r="T112" s="448">
        <v>0.55000000000000004</v>
      </c>
      <c r="U112" s="447">
        <v>0.1754</v>
      </c>
      <c r="V112" s="231">
        <v>45444</v>
      </c>
      <c r="W112" s="231">
        <v>45657</v>
      </c>
      <c r="X112" s="83">
        <v>213</v>
      </c>
      <c r="Y112" s="218">
        <v>45000</v>
      </c>
      <c r="Z112" s="82" t="s">
        <v>381</v>
      </c>
      <c r="AA112" s="83" t="s">
        <v>397</v>
      </c>
      <c r="AB112" s="79" t="s">
        <v>473</v>
      </c>
      <c r="AC112" s="79" t="s">
        <v>474</v>
      </c>
      <c r="AD112" s="84" t="s">
        <v>380</v>
      </c>
      <c r="AE112" s="112" t="s">
        <v>701</v>
      </c>
      <c r="AF112" s="85">
        <v>80000000</v>
      </c>
      <c r="AG112" s="83"/>
      <c r="AH112" s="83"/>
      <c r="AI112" s="83"/>
      <c r="AJ112" s="83"/>
      <c r="AK112" s="347"/>
      <c r="AL112" s="585"/>
      <c r="AM112" s="83"/>
      <c r="AN112" s="83"/>
      <c r="AO112" s="83"/>
      <c r="AP112" s="582"/>
      <c r="AQ112" s="82" t="s">
        <v>293</v>
      </c>
      <c r="AR112" s="120" t="s">
        <v>556</v>
      </c>
      <c r="AS112" s="546"/>
      <c r="AT112" s="546"/>
      <c r="AU112" s="554"/>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row>
    <row r="113" spans="1:118" s="174" customFormat="1" ht="45.6" customHeight="1">
      <c r="A113" s="393" t="s">
        <v>286</v>
      </c>
      <c r="B113" s="79" t="s">
        <v>226</v>
      </c>
      <c r="C113" s="80" t="s">
        <v>392</v>
      </c>
      <c r="D113" s="79" t="s">
        <v>244</v>
      </c>
      <c r="E113" s="85" t="s">
        <v>293</v>
      </c>
      <c r="F113" s="81">
        <v>2024130010129</v>
      </c>
      <c r="G113" s="79" t="s">
        <v>301</v>
      </c>
      <c r="H113" s="79" t="s">
        <v>314</v>
      </c>
      <c r="I113" s="79" t="s">
        <v>455</v>
      </c>
      <c r="J113" s="218">
        <v>42857</v>
      </c>
      <c r="K113" s="82"/>
      <c r="L113" s="127">
        <v>0.5</v>
      </c>
      <c r="M113" s="82" t="s">
        <v>337</v>
      </c>
      <c r="N113" s="82" t="s">
        <v>776</v>
      </c>
      <c r="O113" s="82" t="s">
        <v>792</v>
      </c>
      <c r="P113" s="205">
        <v>45000</v>
      </c>
      <c r="Q113" s="205">
        <v>40435</v>
      </c>
      <c r="R113" s="83"/>
      <c r="S113" s="411">
        <v>57272</v>
      </c>
      <c r="T113" s="448">
        <v>0.55000000000000004</v>
      </c>
      <c r="U113" s="447">
        <v>0.1754</v>
      </c>
      <c r="V113" s="231">
        <v>45444</v>
      </c>
      <c r="W113" s="231">
        <v>45657</v>
      </c>
      <c r="X113" s="83">
        <v>213</v>
      </c>
      <c r="Y113" s="218">
        <v>45000</v>
      </c>
      <c r="Z113" s="82" t="s">
        <v>381</v>
      </c>
      <c r="AA113" s="83" t="s">
        <v>397</v>
      </c>
      <c r="AB113" s="79" t="s">
        <v>473</v>
      </c>
      <c r="AC113" s="79" t="s">
        <v>474</v>
      </c>
      <c r="AD113" s="84" t="s">
        <v>380</v>
      </c>
      <c r="AE113" s="112" t="s">
        <v>702</v>
      </c>
      <c r="AF113" s="85">
        <v>20000000</v>
      </c>
      <c r="AG113" s="83"/>
      <c r="AH113" s="83"/>
      <c r="AI113" s="83"/>
      <c r="AJ113" s="83"/>
      <c r="AK113" s="347"/>
      <c r="AL113" s="585"/>
      <c r="AM113" s="83"/>
      <c r="AN113" s="83"/>
      <c r="AO113" s="83"/>
      <c r="AP113" s="582"/>
      <c r="AQ113" s="82" t="s">
        <v>293</v>
      </c>
      <c r="AR113" s="120" t="s">
        <v>556</v>
      </c>
      <c r="AS113" s="546"/>
      <c r="AT113" s="546"/>
      <c r="AU113" s="554"/>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row>
    <row r="114" spans="1:118" s="174" customFormat="1" ht="45.6" customHeight="1">
      <c r="A114" s="393" t="s">
        <v>286</v>
      </c>
      <c r="B114" s="79" t="s">
        <v>226</v>
      </c>
      <c r="C114" s="80" t="s">
        <v>392</v>
      </c>
      <c r="D114" s="79" t="s">
        <v>244</v>
      </c>
      <c r="E114" s="85" t="s">
        <v>293</v>
      </c>
      <c r="F114" s="81">
        <v>2024130010129</v>
      </c>
      <c r="G114" s="79" t="s">
        <v>301</v>
      </c>
      <c r="H114" s="79" t="s">
        <v>314</v>
      </c>
      <c r="I114" s="79" t="s">
        <v>455</v>
      </c>
      <c r="J114" s="218">
        <v>42857</v>
      </c>
      <c r="K114" s="82"/>
      <c r="L114" s="127">
        <v>0.5</v>
      </c>
      <c r="M114" s="82" t="s">
        <v>338</v>
      </c>
      <c r="N114" s="82" t="s">
        <v>776</v>
      </c>
      <c r="O114" s="82" t="s">
        <v>792</v>
      </c>
      <c r="P114" s="205">
        <v>45000</v>
      </c>
      <c r="Q114" s="205">
        <v>40435</v>
      </c>
      <c r="R114" s="83"/>
      <c r="S114" s="411">
        <v>57272</v>
      </c>
      <c r="T114" s="448">
        <v>0.55000000000000004</v>
      </c>
      <c r="U114" s="447">
        <v>0.1754</v>
      </c>
      <c r="V114" s="231">
        <v>45444</v>
      </c>
      <c r="W114" s="231">
        <v>45657</v>
      </c>
      <c r="X114" s="83">
        <v>213</v>
      </c>
      <c r="Y114" s="218">
        <v>45000</v>
      </c>
      <c r="Z114" s="82" t="s">
        <v>381</v>
      </c>
      <c r="AA114" s="83" t="s">
        <v>397</v>
      </c>
      <c r="AB114" s="79" t="s">
        <v>475</v>
      </c>
      <c r="AC114" s="79" t="s">
        <v>476</v>
      </c>
      <c r="AD114" s="84" t="s">
        <v>380</v>
      </c>
      <c r="AE114" s="112" t="s">
        <v>703</v>
      </c>
      <c r="AF114" s="85">
        <v>70000000</v>
      </c>
      <c r="AG114" s="83"/>
      <c r="AH114" s="83"/>
      <c r="AI114" s="83"/>
      <c r="AJ114" s="83"/>
      <c r="AK114" s="347"/>
      <c r="AL114" s="585"/>
      <c r="AM114" s="83"/>
      <c r="AN114" s="83"/>
      <c r="AO114" s="83"/>
      <c r="AP114" s="582"/>
      <c r="AQ114" s="82" t="s">
        <v>293</v>
      </c>
      <c r="AR114" s="120" t="s">
        <v>557</v>
      </c>
      <c r="AS114" s="546"/>
      <c r="AT114" s="546"/>
      <c r="AU114" s="554"/>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row>
    <row r="115" spans="1:118" s="174" customFormat="1" ht="45.6" customHeight="1">
      <c r="A115" s="393" t="s">
        <v>286</v>
      </c>
      <c r="B115" s="79" t="s">
        <v>226</v>
      </c>
      <c r="C115" s="80" t="s">
        <v>392</v>
      </c>
      <c r="D115" s="79" t="s">
        <v>244</v>
      </c>
      <c r="E115" s="85" t="s">
        <v>293</v>
      </c>
      <c r="F115" s="81">
        <v>2024130010129</v>
      </c>
      <c r="G115" s="79" t="s">
        <v>301</v>
      </c>
      <c r="H115" s="79" t="s">
        <v>314</v>
      </c>
      <c r="I115" s="79" t="s">
        <v>455</v>
      </c>
      <c r="J115" s="218">
        <v>42857</v>
      </c>
      <c r="K115" s="82"/>
      <c r="L115" s="127">
        <v>0.5</v>
      </c>
      <c r="M115" s="82" t="s">
        <v>343</v>
      </c>
      <c r="N115" s="82" t="s">
        <v>776</v>
      </c>
      <c r="O115" s="82" t="s">
        <v>792</v>
      </c>
      <c r="P115" s="205">
        <v>45000</v>
      </c>
      <c r="Q115" s="205">
        <v>40435</v>
      </c>
      <c r="R115" s="83"/>
      <c r="S115" s="411">
        <v>57272</v>
      </c>
      <c r="T115" s="448">
        <v>0.55000000000000004</v>
      </c>
      <c r="U115" s="447">
        <v>0.1754</v>
      </c>
      <c r="V115" s="231">
        <v>45444</v>
      </c>
      <c r="W115" s="231">
        <v>45657</v>
      </c>
      <c r="X115" s="83">
        <v>213</v>
      </c>
      <c r="Y115" s="218">
        <v>45000</v>
      </c>
      <c r="Z115" s="82" t="s">
        <v>381</v>
      </c>
      <c r="AA115" s="83" t="s">
        <v>397</v>
      </c>
      <c r="AB115" s="84" t="s">
        <v>477</v>
      </c>
      <c r="AC115" s="79" t="s">
        <v>476</v>
      </c>
      <c r="AD115" s="84" t="s">
        <v>380</v>
      </c>
      <c r="AE115" s="112" t="s">
        <v>664</v>
      </c>
      <c r="AF115" s="85">
        <v>315900000</v>
      </c>
      <c r="AG115" s="83"/>
      <c r="AH115" s="83"/>
      <c r="AI115" s="83"/>
      <c r="AJ115" s="83"/>
      <c r="AK115" s="347"/>
      <c r="AL115" s="585"/>
      <c r="AM115" s="83"/>
      <c r="AN115" s="83"/>
      <c r="AO115" s="83"/>
      <c r="AP115" s="582"/>
      <c r="AQ115" s="82" t="s">
        <v>293</v>
      </c>
      <c r="AR115" s="120" t="s">
        <v>558</v>
      </c>
      <c r="AS115" s="546"/>
      <c r="AT115" s="546"/>
      <c r="AU115" s="554"/>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row>
    <row r="116" spans="1:118" s="174" customFormat="1" ht="45.6" customHeight="1">
      <c r="A116" s="393" t="s">
        <v>286</v>
      </c>
      <c r="B116" s="79" t="s">
        <v>226</v>
      </c>
      <c r="C116" s="80" t="s">
        <v>392</v>
      </c>
      <c r="D116" s="79" t="s">
        <v>244</v>
      </c>
      <c r="E116" s="85" t="s">
        <v>293</v>
      </c>
      <c r="F116" s="81">
        <v>2024130010129</v>
      </c>
      <c r="G116" s="79" t="s">
        <v>301</v>
      </c>
      <c r="H116" s="79" t="s">
        <v>314</v>
      </c>
      <c r="I116" s="79" t="s">
        <v>455</v>
      </c>
      <c r="J116" s="218">
        <v>42857</v>
      </c>
      <c r="K116" s="82"/>
      <c r="L116" s="127">
        <v>0.5</v>
      </c>
      <c r="M116" s="82" t="s">
        <v>343</v>
      </c>
      <c r="N116" s="82" t="s">
        <v>776</v>
      </c>
      <c r="O116" s="82" t="s">
        <v>792</v>
      </c>
      <c r="P116" s="205">
        <v>45000</v>
      </c>
      <c r="Q116" s="205">
        <v>40435</v>
      </c>
      <c r="R116" s="83"/>
      <c r="S116" s="411">
        <v>57272</v>
      </c>
      <c r="T116" s="448">
        <v>0.55000000000000004</v>
      </c>
      <c r="U116" s="447">
        <v>0.1754</v>
      </c>
      <c r="V116" s="231">
        <v>45444</v>
      </c>
      <c r="W116" s="231">
        <v>45657</v>
      </c>
      <c r="X116" s="83">
        <v>213</v>
      </c>
      <c r="Y116" s="218">
        <v>45000</v>
      </c>
      <c r="Z116" s="82" t="s">
        <v>381</v>
      </c>
      <c r="AA116" s="83" t="s">
        <v>397</v>
      </c>
      <c r="AB116" s="84" t="s">
        <v>477</v>
      </c>
      <c r="AC116" s="79" t="s">
        <v>476</v>
      </c>
      <c r="AD116" s="84" t="s">
        <v>380</v>
      </c>
      <c r="AE116" s="112" t="s">
        <v>703</v>
      </c>
      <c r="AF116" s="85">
        <v>50000000</v>
      </c>
      <c r="AG116" s="83"/>
      <c r="AH116" s="83"/>
      <c r="AI116" s="83"/>
      <c r="AJ116" s="83"/>
      <c r="AK116" s="347"/>
      <c r="AL116" s="585"/>
      <c r="AM116" s="83"/>
      <c r="AN116" s="83"/>
      <c r="AO116" s="83"/>
      <c r="AP116" s="582"/>
      <c r="AQ116" s="82" t="s">
        <v>293</v>
      </c>
      <c r="AR116" s="120" t="s">
        <v>558</v>
      </c>
      <c r="AS116" s="546"/>
      <c r="AT116" s="546"/>
      <c r="AU116" s="554"/>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row>
    <row r="117" spans="1:118" s="174" customFormat="1" ht="45.6" customHeight="1">
      <c r="A117" s="393" t="s">
        <v>286</v>
      </c>
      <c r="B117" s="79" t="s">
        <v>226</v>
      </c>
      <c r="C117" s="80" t="s">
        <v>392</v>
      </c>
      <c r="D117" s="79" t="s">
        <v>244</v>
      </c>
      <c r="E117" s="85" t="s">
        <v>293</v>
      </c>
      <c r="F117" s="81">
        <v>2024130010129</v>
      </c>
      <c r="G117" s="79" t="s">
        <v>301</v>
      </c>
      <c r="H117" s="79" t="s">
        <v>314</v>
      </c>
      <c r="I117" s="79" t="s">
        <v>455</v>
      </c>
      <c r="J117" s="218">
        <v>42857</v>
      </c>
      <c r="K117" s="82"/>
      <c r="L117" s="127">
        <v>0.5</v>
      </c>
      <c r="M117" s="82" t="s">
        <v>342</v>
      </c>
      <c r="N117" s="82" t="s">
        <v>776</v>
      </c>
      <c r="O117" s="82" t="s">
        <v>792</v>
      </c>
      <c r="P117" s="205">
        <v>45000</v>
      </c>
      <c r="Q117" s="205">
        <v>40435</v>
      </c>
      <c r="R117" s="83"/>
      <c r="S117" s="411">
        <v>57273</v>
      </c>
      <c r="T117" s="448">
        <v>0.55000000000000004</v>
      </c>
      <c r="U117" s="447">
        <v>0.1754</v>
      </c>
      <c r="V117" s="231">
        <v>45444</v>
      </c>
      <c r="W117" s="231">
        <v>45657</v>
      </c>
      <c r="X117" s="83">
        <v>213</v>
      </c>
      <c r="Y117" s="218">
        <v>45000</v>
      </c>
      <c r="Z117" s="82" t="s">
        <v>381</v>
      </c>
      <c r="AA117" s="83" t="s">
        <v>397</v>
      </c>
      <c r="AB117" s="79" t="s">
        <v>479</v>
      </c>
      <c r="AC117" s="79" t="s">
        <v>478</v>
      </c>
      <c r="AD117" s="84" t="s">
        <v>380</v>
      </c>
      <c r="AE117" s="112" t="s">
        <v>664</v>
      </c>
      <c r="AF117" s="85">
        <v>145000000</v>
      </c>
      <c r="AG117" s="83"/>
      <c r="AH117" s="83"/>
      <c r="AI117" s="83"/>
      <c r="AJ117" s="83"/>
      <c r="AK117" s="347"/>
      <c r="AL117" s="585"/>
      <c r="AM117" s="83"/>
      <c r="AN117" s="83"/>
      <c r="AO117" s="83"/>
      <c r="AP117" s="582"/>
      <c r="AQ117" s="82" t="s">
        <v>293</v>
      </c>
      <c r="AR117" s="120" t="s">
        <v>556</v>
      </c>
      <c r="AS117" s="546"/>
      <c r="AT117" s="546"/>
      <c r="AU117" s="554"/>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row>
    <row r="118" spans="1:118" s="174" customFormat="1" ht="45.6" customHeight="1">
      <c r="A118" s="393" t="s">
        <v>286</v>
      </c>
      <c r="B118" s="79" t="s">
        <v>226</v>
      </c>
      <c r="C118" s="80" t="s">
        <v>392</v>
      </c>
      <c r="D118" s="79" t="s">
        <v>244</v>
      </c>
      <c r="E118" s="85" t="s">
        <v>293</v>
      </c>
      <c r="F118" s="81">
        <v>2024130010129</v>
      </c>
      <c r="G118" s="79" t="s">
        <v>301</v>
      </c>
      <c r="H118" s="79" t="s">
        <v>314</v>
      </c>
      <c r="I118" s="79" t="s">
        <v>455</v>
      </c>
      <c r="J118" s="218">
        <v>42857</v>
      </c>
      <c r="K118" s="82"/>
      <c r="L118" s="127">
        <v>0.5</v>
      </c>
      <c r="M118" s="82" t="s">
        <v>342</v>
      </c>
      <c r="N118" s="82" t="s">
        <v>776</v>
      </c>
      <c r="O118" s="82" t="s">
        <v>792</v>
      </c>
      <c r="P118" s="205">
        <v>45000</v>
      </c>
      <c r="Q118" s="205">
        <v>40435</v>
      </c>
      <c r="R118" s="83"/>
      <c r="S118" s="411">
        <v>52272</v>
      </c>
      <c r="T118" s="448">
        <v>0.55000000000000004</v>
      </c>
      <c r="U118" s="447">
        <v>0.1754</v>
      </c>
      <c r="V118" s="231">
        <v>45444</v>
      </c>
      <c r="W118" s="231">
        <v>45657</v>
      </c>
      <c r="X118" s="83">
        <v>213</v>
      </c>
      <c r="Y118" s="218">
        <v>45000</v>
      </c>
      <c r="Z118" s="82" t="s">
        <v>381</v>
      </c>
      <c r="AA118" s="83" t="s">
        <v>397</v>
      </c>
      <c r="AB118" s="79" t="s">
        <v>479</v>
      </c>
      <c r="AC118" s="79" t="s">
        <v>478</v>
      </c>
      <c r="AD118" s="84" t="s">
        <v>380</v>
      </c>
      <c r="AE118" s="112" t="s">
        <v>701</v>
      </c>
      <c r="AF118" s="85">
        <v>243144757</v>
      </c>
      <c r="AG118" s="83"/>
      <c r="AH118" s="83"/>
      <c r="AI118" s="83"/>
      <c r="AJ118" s="83"/>
      <c r="AK118" s="347"/>
      <c r="AL118" s="585"/>
      <c r="AM118" s="83"/>
      <c r="AN118" s="83"/>
      <c r="AO118" s="83"/>
      <c r="AP118" s="582"/>
      <c r="AQ118" s="82" t="s">
        <v>293</v>
      </c>
      <c r="AR118" s="120" t="s">
        <v>556</v>
      </c>
      <c r="AS118" s="546"/>
      <c r="AT118" s="546"/>
      <c r="AU118" s="554"/>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row>
    <row r="119" spans="1:118" s="174" customFormat="1" ht="45.6" customHeight="1">
      <c r="A119" s="393" t="s">
        <v>286</v>
      </c>
      <c r="B119" s="79" t="s">
        <v>226</v>
      </c>
      <c r="C119" s="80" t="s">
        <v>392</v>
      </c>
      <c r="D119" s="79" t="s">
        <v>244</v>
      </c>
      <c r="E119" s="85" t="s">
        <v>293</v>
      </c>
      <c r="F119" s="81">
        <v>2024130010129</v>
      </c>
      <c r="G119" s="79" t="s">
        <v>301</v>
      </c>
      <c r="H119" s="79" t="s">
        <v>314</v>
      </c>
      <c r="I119" s="79" t="s">
        <v>455</v>
      </c>
      <c r="J119" s="218">
        <v>42857</v>
      </c>
      <c r="K119" s="82"/>
      <c r="L119" s="127">
        <v>0.5</v>
      </c>
      <c r="M119" s="82" t="s">
        <v>342</v>
      </c>
      <c r="N119" s="82" t="s">
        <v>776</v>
      </c>
      <c r="O119" s="82" t="s">
        <v>792</v>
      </c>
      <c r="P119" s="205">
        <v>45000</v>
      </c>
      <c r="Q119" s="205">
        <v>40435</v>
      </c>
      <c r="R119" s="83"/>
      <c r="S119" s="411">
        <v>52272</v>
      </c>
      <c r="T119" s="448">
        <v>0.55000000000000004</v>
      </c>
      <c r="U119" s="447">
        <v>0.1754</v>
      </c>
      <c r="V119" s="231">
        <v>45444</v>
      </c>
      <c r="W119" s="231">
        <v>45657</v>
      </c>
      <c r="X119" s="83">
        <v>213</v>
      </c>
      <c r="Y119" s="218">
        <v>45000</v>
      </c>
      <c r="Z119" s="82" t="s">
        <v>381</v>
      </c>
      <c r="AA119" s="83" t="s">
        <v>397</v>
      </c>
      <c r="AB119" s="79" t="s">
        <v>479</v>
      </c>
      <c r="AC119" s="79" t="s">
        <v>478</v>
      </c>
      <c r="AD119" s="84" t="s">
        <v>380</v>
      </c>
      <c r="AE119" s="112" t="s">
        <v>702</v>
      </c>
      <c r="AF119" s="85">
        <v>20000000</v>
      </c>
      <c r="AG119" s="83"/>
      <c r="AH119" s="83"/>
      <c r="AI119" s="83"/>
      <c r="AJ119" s="83"/>
      <c r="AK119" s="347"/>
      <c r="AL119" s="585"/>
      <c r="AM119" s="83"/>
      <c r="AN119" s="83"/>
      <c r="AO119" s="83"/>
      <c r="AP119" s="582"/>
      <c r="AQ119" s="82" t="s">
        <v>293</v>
      </c>
      <c r="AR119" s="120" t="s">
        <v>556</v>
      </c>
      <c r="AS119" s="546"/>
      <c r="AT119" s="546"/>
      <c r="AU119" s="554"/>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row>
    <row r="120" spans="1:118" s="174" customFormat="1" ht="45.6" customHeight="1">
      <c r="A120" s="393" t="s">
        <v>286</v>
      </c>
      <c r="B120" s="79" t="s">
        <v>226</v>
      </c>
      <c r="C120" s="80" t="s">
        <v>392</v>
      </c>
      <c r="D120" s="79" t="s">
        <v>244</v>
      </c>
      <c r="E120" s="85" t="s">
        <v>293</v>
      </c>
      <c r="F120" s="81">
        <v>2024130010129</v>
      </c>
      <c r="G120" s="79" t="s">
        <v>301</v>
      </c>
      <c r="H120" s="79" t="s">
        <v>314</v>
      </c>
      <c r="I120" s="79" t="s">
        <v>455</v>
      </c>
      <c r="J120" s="218">
        <v>42857</v>
      </c>
      <c r="K120" s="82"/>
      <c r="L120" s="127">
        <v>0.5</v>
      </c>
      <c r="M120" s="82" t="s">
        <v>342</v>
      </c>
      <c r="N120" s="82" t="s">
        <v>776</v>
      </c>
      <c r="O120" s="82" t="s">
        <v>792</v>
      </c>
      <c r="P120" s="205">
        <v>45000</v>
      </c>
      <c r="Q120" s="205">
        <v>40435</v>
      </c>
      <c r="R120" s="83"/>
      <c r="S120" s="411">
        <v>52272</v>
      </c>
      <c r="T120" s="448">
        <v>0.55000000000000004</v>
      </c>
      <c r="U120" s="447">
        <v>0.1754</v>
      </c>
      <c r="V120" s="231">
        <v>45444</v>
      </c>
      <c r="W120" s="231">
        <v>45657</v>
      </c>
      <c r="X120" s="83">
        <v>213</v>
      </c>
      <c r="Y120" s="218">
        <v>45000</v>
      </c>
      <c r="Z120" s="82" t="s">
        <v>381</v>
      </c>
      <c r="AA120" s="83" t="s">
        <v>397</v>
      </c>
      <c r="AB120" s="79" t="s">
        <v>479</v>
      </c>
      <c r="AC120" s="79" t="s">
        <v>478</v>
      </c>
      <c r="AD120" s="84" t="s">
        <v>380</v>
      </c>
      <c r="AE120" s="112" t="s">
        <v>703</v>
      </c>
      <c r="AF120" s="85">
        <v>40000000</v>
      </c>
      <c r="AG120" s="83"/>
      <c r="AH120" s="83"/>
      <c r="AI120" s="83"/>
      <c r="AJ120" s="83"/>
      <c r="AK120" s="347"/>
      <c r="AL120" s="585"/>
      <c r="AM120" s="83"/>
      <c r="AN120" s="83"/>
      <c r="AO120" s="83"/>
      <c r="AP120" s="582"/>
      <c r="AQ120" s="82" t="s">
        <v>293</v>
      </c>
      <c r="AR120" s="120" t="s">
        <v>556</v>
      </c>
      <c r="AS120" s="546"/>
      <c r="AT120" s="546"/>
      <c r="AU120" s="554"/>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row>
    <row r="121" spans="1:118" s="174" customFormat="1" ht="45.6" customHeight="1">
      <c r="A121" s="393" t="s">
        <v>286</v>
      </c>
      <c r="B121" s="79" t="s">
        <v>226</v>
      </c>
      <c r="C121" s="80" t="s">
        <v>392</v>
      </c>
      <c r="D121" s="79" t="s">
        <v>244</v>
      </c>
      <c r="E121" s="85" t="s">
        <v>293</v>
      </c>
      <c r="F121" s="81">
        <v>2024130010129</v>
      </c>
      <c r="G121" s="79" t="s">
        <v>301</v>
      </c>
      <c r="H121" s="79" t="s">
        <v>314</v>
      </c>
      <c r="I121" s="79" t="s">
        <v>455</v>
      </c>
      <c r="J121" s="218">
        <v>42857</v>
      </c>
      <c r="K121" s="82"/>
      <c r="L121" s="127">
        <v>0.5</v>
      </c>
      <c r="M121" s="82" t="s">
        <v>339</v>
      </c>
      <c r="N121" s="82" t="s">
        <v>776</v>
      </c>
      <c r="O121" s="82" t="s">
        <v>792</v>
      </c>
      <c r="P121" s="205">
        <v>45000</v>
      </c>
      <c r="Q121" s="205">
        <v>40435</v>
      </c>
      <c r="R121" s="83"/>
      <c r="S121" s="411">
        <v>52272</v>
      </c>
      <c r="T121" s="448">
        <v>0.55000000000000004</v>
      </c>
      <c r="U121" s="447">
        <v>0.1754</v>
      </c>
      <c r="V121" s="231">
        <v>45444</v>
      </c>
      <c r="W121" s="231">
        <v>45657</v>
      </c>
      <c r="X121" s="83">
        <v>213</v>
      </c>
      <c r="Y121" s="218">
        <v>45000</v>
      </c>
      <c r="Z121" s="82" t="s">
        <v>381</v>
      </c>
      <c r="AA121" s="83" t="s">
        <v>397</v>
      </c>
      <c r="AB121" s="79" t="s">
        <v>487</v>
      </c>
      <c r="AC121" s="79" t="s">
        <v>478</v>
      </c>
      <c r="AD121" s="84" t="s">
        <v>380</v>
      </c>
      <c r="AE121" s="112" t="s">
        <v>664</v>
      </c>
      <c r="AF121" s="85">
        <v>252600000</v>
      </c>
      <c r="AG121" s="83"/>
      <c r="AH121" s="83"/>
      <c r="AI121" s="83"/>
      <c r="AJ121" s="83"/>
      <c r="AK121" s="347"/>
      <c r="AL121" s="585"/>
      <c r="AM121" s="83"/>
      <c r="AN121" s="83"/>
      <c r="AO121" s="83"/>
      <c r="AP121" s="582"/>
      <c r="AQ121" s="82" t="s">
        <v>293</v>
      </c>
      <c r="AR121" s="120" t="s">
        <v>557</v>
      </c>
      <c r="AS121" s="546"/>
      <c r="AT121" s="546"/>
      <c r="AU121" s="554"/>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row>
    <row r="122" spans="1:118" s="174" customFormat="1" ht="45.6" customHeight="1">
      <c r="A122" s="393" t="s">
        <v>286</v>
      </c>
      <c r="B122" s="79" t="s">
        <v>226</v>
      </c>
      <c r="C122" s="80" t="s">
        <v>392</v>
      </c>
      <c r="D122" s="79" t="s">
        <v>244</v>
      </c>
      <c r="E122" s="85" t="s">
        <v>293</v>
      </c>
      <c r="F122" s="81">
        <v>2024130010129</v>
      </c>
      <c r="G122" s="79" t="s">
        <v>301</v>
      </c>
      <c r="H122" s="79" t="s">
        <v>314</v>
      </c>
      <c r="I122" s="79" t="s">
        <v>455</v>
      </c>
      <c r="J122" s="218">
        <v>42857</v>
      </c>
      <c r="K122" s="82"/>
      <c r="L122" s="127">
        <v>0.5</v>
      </c>
      <c r="M122" s="82" t="s">
        <v>339</v>
      </c>
      <c r="N122" s="82" t="s">
        <v>776</v>
      </c>
      <c r="O122" s="82" t="s">
        <v>792</v>
      </c>
      <c r="P122" s="205">
        <v>45000</v>
      </c>
      <c r="Q122" s="205">
        <v>40435</v>
      </c>
      <c r="R122" s="83"/>
      <c r="S122" s="411">
        <v>52272</v>
      </c>
      <c r="T122" s="448">
        <v>0.55000000000000004</v>
      </c>
      <c r="U122" s="447">
        <v>0.1754</v>
      </c>
      <c r="V122" s="231">
        <v>45444</v>
      </c>
      <c r="W122" s="231">
        <v>45657</v>
      </c>
      <c r="X122" s="83">
        <v>213</v>
      </c>
      <c r="Y122" s="218">
        <v>45000</v>
      </c>
      <c r="Z122" s="82" t="s">
        <v>381</v>
      </c>
      <c r="AA122" s="83" t="s">
        <v>397</v>
      </c>
      <c r="AB122" s="79" t="s">
        <v>487</v>
      </c>
      <c r="AC122" s="79" t="s">
        <v>478</v>
      </c>
      <c r="AD122" s="84" t="s">
        <v>380</v>
      </c>
      <c r="AE122" s="112" t="s">
        <v>701</v>
      </c>
      <c r="AF122" s="85">
        <v>59689000</v>
      </c>
      <c r="AG122" s="83"/>
      <c r="AH122" s="83"/>
      <c r="AI122" s="83"/>
      <c r="AJ122" s="83"/>
      <c r="AK122" s="347"/>
      <c r="AL122" s="585"/>
      <c r="AM122" s="83"/>
      <c r="AN122" s="83"/>
      <c r="AO122" s="83"/>
      <c r="AP122" s="582"/>
      <c r="AQ122" s="82" t="s">
        <v>293</v>
      </c>
      <c r="AR122" s="120" t="s">
        <v>557</v>
      </c>
      <c r="AS122" s="546"/>
      <c r="AT122" s="546"/>
      <c r="AU122" s="554"/>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row>
    <row r="123" spans="1:118" s="174" customFormat="1" ht="45.6" customHeight="1">
      <c r="A123" s="393" t="s">
        <v>286</v>
      </c>
      <c r="B123" s="79" t="s">
        <v>226</v>
      </c>
      <c r="C123" s="80" t="s">
        <v>392</v>
      </c>
      <c r="D123" s="79" t="s">
        <v>244</v>
      </c>
      <c r="E123" s="85" t="s">
        <v>293</v>
      </c>
      <c r="F123" s="81">
        <v>2024130010129</v>
      </c>
      <c r="G123" s="79" t="s">
        <v>301</v>
      </c>
      <c r="H123" s="79" t="s">
        <v>314</v>
      </c>
      <c r="I123" s="79" t="s">
        <v>455</v>
      </c>
      <c r="J123" s="218">
        <v>42857</v>
      </c>
      <c r="K123" s="82"/>
      <c r="L123" s="127">
        <v>0.5</v>
      </c>
      <c r="M123" s="82" t="s">
        <v>339</v>
      </c>
      <c r="N123" s="82" t="s">
        <v>776</v>
      </c>
      <c r="O123" s="82" t="s">
        <v>792</v>
      </c>
      <c r="P123" s="205">
        <v>45000</v>
      </c>
      <c r="Q123" s="205">
        <v>40435</v>
      </c>
      <c r="R123" s="83"/>
      <c r="S123" s="411">
        <v>52272</v>
      </c>
      <c r="T123" s="448">
        <v>0.55000000000000004</v>
      </c>
      <c r="U123" s="447">
        <v>0.1754</v>
      </c>
      <c r="V123" s="231">
        <v>45444</v>
      </c>
      <c r="W123" s="231">
        <v>45657</v>
      </c>
      <c r="X123" s="83">
        <v>213</v>
      </c>
      <c r="Y123" s="218">
        <v>45000</v>
      </c>
      <c r="Z123" s="82" t="s">
        <v>381</v>
      </c>
      <c r="AA123" s="83" t="s">
        <v>397</v>
      </c>
      <c r="AB123" s="79" t="s">
        <v>487</v>
      </c>
      <c r="AC123" s="79" t="s">
        <v>478</v>
      </c>
      <c r="AD123" s="84" t="s">
        <v>380</v>
      </c>
      <c r="AE123" s="112" t="s">
        <v>702</v>
      </c>
      <c r="AF123" s="85">
        <v>20000000</v>
      </c>
      <c r="AG123" s="83"/>
      <c r="AH123" s="83"/>
      <c r="AI123" s="83"/>
      <c r="AJ123" s="83"/>
      <c r="AK123" s="347"/>
      <c r="AL123" s="585"/>
      <c r="AM123" s="83"/>
      <c r="AN123" s="83"/>
      <c r="AO123" s="83"/>
      <c r="AP123" s="582"/>
      <c r="AQ123" s="82" t="s">
        <v>293</v>
      </c>
      <c r="AR123" s="120" t="s">
        <v>557</v>
      </c>
      <c r="AS123" s="546"/>
      <c r="AT123" s="546"/>
      <c r="AU123" s="554"/>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row>
    <row r="124" spans="1:118" s="174" customFormat="1" ht="45.6" customHeight="1">
      <c r="A124" s="393" t="s">
        <v>286</v>
      </c>
      <c r="B124" s="79" t="s">
        <v>226</v>
      </c>
      <c r="C124" s="80" t="s">
        <v>392</v>
      </c>
      <c r="D124" s="79" t="s">
        <v>244</v>
      </c>
      <c r="E124" s="85" t="s">
        <v>293</v>
      </c>
      <c r="F124" s="81">
        <v>2024130010129</v>
      </c>
      <c r="G124" s="79" t="s">
        <v>301</v>
      </c>
      <c r="H124" s="79" t="s">
        <v>314</v>
      </c>
      <c r="I124" s="79" t="s">
        <v>455</v>
      </c>
      <c r="J124" s="218">
        <v>42857</v>
      </c>
      <c r="K124" s="82"/>
      <c r="L124" s="127">
        <v>0.5</v>
      </c>
      <c r="M124" s="82" t="s">
        <v>339</v>
      </c>
      <c r="N124" s="82" t="s">
        <v>776</v>
      </c>
      <c r="O124" s="82" t="s">
        <v>792</v>
      </c>
      <c r="P124" s="205">
        <v>45000</v>
      </c>
      <c r="Q124" s="205">
        <v>40435</v>
      </c>
      <c r="R124" s="83"/>
      <c r="S124" s="411">
        <v>52272</v>
      </c>
      <c r="T124" s="448">
        <v>0.55000000000000004</v>
      </c>
      <c r="U124" s="447">
        <v>0.1754</v>
      </c>
      <c r="V124" s="231">
        <v>45444</v>
      </c>
      <c r="W124" s="231">
        <v>45657</v>
      </c>
      <c r="X124" s="83">
        <v>213</v>
      </c>
      <c r="Y124" s="218">
        <v>45000</v>
      </c>
      <c r="Z124" s="82" t="s">
        <v>381</v>
      </c>
      <c r="AA124" s="83" t="s">
        <v>397</v>
      </c>
      <c r="AB124" s="79" t="s">
        <v>487</v>
      </c>
      <c r="AC124" s="79" t="s">
        <v>478</v>
      </c>
      <c r="AD124" s="84" t="s">
        <v>380</v>
      </c>
      <c r="AE124" s="112" t="s">
        <v>703</v>
      </c>
      <c r="AF124" s="85">
        <v>100000000</v>
      </c>
      <c r="AG124" s="83"/>
      <c r="AH124" s="83"/>
      <c r="AI124" s="83"/>
      <c r="AJ124" s="83"/>
      <c r="AK124" s="347"/>
      <c r="AL124" s="585"/>
      <c r="AM124" s="83"/>
      <c r="AN124" s="83"/>
      <c r="AO124" s="83"/>
      <c r="AP124" s="582"/>
      <c r="AQ124" s="82" t="s">
        <v>293</v>
      </c>
      <c r="AR124" s="120" t="s">
        <v>557</v>
      </c>
      <c r="AS124" s="546"/>
      <c r="AT124" s="546"/>
      <c r="AU124" s="554"/>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row>
    <row r="125" spans="1:118" s="174" customFormat="1" ht="67.95" customHeight="1">
      <c r="A125" s="393" t="s">
        <v>286</v>
      </c>
      <c r="B125" s="79" t="s">
        <v>226</v>
      </c>
      <c r="C125" s="80" t="s">
        <v>392</v>
      </c>
      <c r="D125" s="79" t="s">
        <v>244</v>
      </c>
      <c r="E125" s="85" t="s">
        <v>293</v>
      </c>
      <c r="F125" s="81">
        <v>2024130010129</v>
      </c>
      <c r="G125" s="79" t="s">
        <v>301</v>
      </c>
      <c r="H125" s="112" t="s">
        <v>334</v>
      </c>
      <c r="I125" s="79" t="s">
        <v>455</v>
      </c>
      <c r="J125" s="218">
        <v>42857</v>
      </c>
      <c r="K125" s="82"/>
      <c r="L125" s="127">
        <v>0.5</v>
      </c>
      <c r="M125" s="82" t="s">
        <v>340</v>
      </c>
      <c r="N125" s="82" t="s">
        <v>776</v>
      </c>
      <c r="O125" s="82" t="s">
        <v>792</v>
      </c>
      <c r="P125" s="205">
        <v>45000</v>
      </c>
      <c r="Q125" s="205">
        <v>40435</v>
      </c>
      <c r="R125" s="83"/>
      <c r="S125" s="411">
        <v>52272</v>
      </c>
      <c r="T125" s="448">
        <v>0.55000000000000004</v>
      </c>
      <c r="U125" s="447">
        <v>0.1754</v>
      </c>
      <c r="V125" s="231">
        <v>45444</v>
      </c>
      <c r="W125" s="231">
        <v>45657</v>
      </c>
      <c r="X125" s="83">
        <v>213</v>
      </c>
      <c r="Y125" s="218">
        <v>45000</v>
      </c>
      <c r="Z125" s="82" t="s">
        <v>381</v>
      </c>
      <c r="AA125" s="83" t="s">
        <v>397</v>
      </c>
      <c r="AB125" s="79" t="s">
        <v>487</v>
      </c>
      <c r="AC125" s="79" t="s">
        <v>476</v>
      </c>
      <c r="AD125" s="84" t="s">
        <v>380</v>
      </c>
      <c r="AE125" s="112" t="s">
        <v>664</v>
      </c>
      <c r="AF125" s="85">
        <v>40000000</v>
      </c>
      <c r="AG125" s="83"/>
      <c r="AH125" s="83"/>
      <c r="AI125" s="83"/>
      <c r="AJ125" s="83"/>
      <c r="AK125" s="347"/>
      <c r="AL125" s="585"/>
      <c r="AM125" s="83"/>
      <c r="AN125" s="83"/>
      <c r="AO125" s="83"/>
      <c r="AP125" s="582"/>
      <c r="AQ125" s="82" t="s">
        <v>293</v>
      </c>
      <c r="AR125" s="120" t="s">
        <v>558</v>
      </c>
      <c r="AS125" s="546"/>
      <c r="AT125" s="546"/>
      <c r="AU125" s="554"/>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row>
    <row r="126" spans="1:118" s="174" customFormat="1" ht="67.95" customHeight="1">
      <c r="A126" s="393" t="s">
        <v>286</v>
      </c>
      <c r="B126" s="79" t="s">
        <v>226</v>
      </c>
      <c r="C126" s="80" t="s">
        <v>392</v>
      </c>
      <c r="D126" s="79" t="s">
        <v>244</v>
      </c>
      <c r="E126" s="85" t="s">
        <v>293</v>
      </c>
      <c r="F126" s="81">
        <v>2024130010129</v>
      </c>
      <c r="G126" s="79" t="s">
        <v>301</v>
      </c>
      <c r="H126" s="112" t="s">
        <v>334</v>
      </c>
      <c r="I126" s="79" t="s">
        <v>455</v>
      </c>
      <c r="J126" s="218">
        <v>42857</v>
      </c>
      <c r="K126" s="82"/>
      <c r="L126" s="127">
        <v>0.5</v>
      </c>
      <c r="M126" s="82" t="s">
        <v>340</v>
      </c>
      <c r="N126" s="82" t="s">
        <v>776</v>
      </c>
      <c r="O126" s="82" t="s">
        <v>792</v>
      </c>
      <c r="P126" s="205">
        <v>45000</v>
      </c>
      <c r="Q126" s="205">
        <v>40435</v>
      </c>
      <c r="R126" s="83"/>
      <c r="S126" s="411">
        <v>52272</v>
      </c>
      <c r="T126" s="448">
        <v>0.55000000000000004</v>
      </c>
      <c r="U126" s="447">
        <v>0.1754</v>
      </c>
      <c r="V126" s="231">
        <v>45444</v>
      </c>
      <c r="W126" s="231">
        <v>45657</v>
      </c>
      <c r="X126" s="83">
        <v>213</v>
      </c>
      <c r="Y126" s="218">
        <v>45000</v>
      </c>
      <c r="Z126" s="82" t="s">
        <v>381</v>
      </c>
      <c r="AA126" s="83" t="s">
        <v>397</v>
      </c>
      <c r="AB126" s="79" t="s">
        <v>487</v>
      </c>
      <c r="AC126" s="79" t="s">
        <v>476</v>
      </c>
      <c r="AD126" s="84" t="s">
        <v>380</v>
      </c>
      <c r="AE126" s="112" t="s">
        <v>699</v>
      </c>
      <c r="AF126" s="85">
        <v>261350000</v>
      </c>
      <c r="AG126" s="85" t="s">
        <v>856</v>
      </c>
      <c r="AH126" s="85" t="s">
        <v>861</v>
      </c>
      <c r="AI126" s="85"/>
      <c r="AJ126" s="85" t="s">
        <v>873</v>
      </c>
      <c r="AK126" s="347"/>
      <c r="AL126" s="585"/>
      <c r="AM126" s="83"/>
      <c r="AN126" s="83"/>
      <c r="AO126" s="83"/>
      <c r="AP126" s="582"/>
      <c r="AQ126" s="82" t="s">
        <v>293</v>
      </c>
      <c r="AR126" s="120" t="s">
        <v>558</v>
      </c>
      <c r="AS126" s="546"/>
      <c r="AT126" s="546"/>
      <c r="AU126" s="554"/>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row>
    <row r="127" spans="1:118" s="174" customFormat="1" ht="96.6">
      <c r="A127" s="393" t="s">
        <v>286</v>
      </c>
      <c r="B127" s="79" t="s">
        <v>226</v>
      </c>
      <c r="C127" s="80" t="s">
        <v>392</v>
      </c>
      <c r="D127" s="79" t="s">
        <v>244</v>
      </c>
      <c r="E127" s="85" t="s">
        <v>293</v>
      </c>
      <c r="F127" s="81">
        <v>2024130010129</v>
      </c>
      <c r="G127" s="79" t="s">
        <v>301</v>
      </c>
      <c r="H127" s="112" t="s">
        <v>334</v>
      </c>
      <c r="I127" s="79" t="s">
        <v>455</v>
      </c>
      <c r="J127" s="218">
        <v>42857</v>
      </c>
      <c r="K127" s="82"/>
      <c r="L127" s="127">
        <v>0.5</v>
      </c>
      <c r="M127" s="82" t="s">
        <v>340</v>
      </c>
      <c r="N127" s="82" t="s">
        <v>776</v>
      </c>
      <c r="O127" s="82" t="s">
        <v>792</v>
      </c>
      <c r="P127" s="205">
        <v>45000</v>
      </c>
      <c r="Q127" s="205">
        <v>40435</v>
      </c>
      <c r="R127" s="83"/>
      <c r="S127" s="411">
        <v>52272</v>
      </c>
      <c r="T127" s="448">
        <v>0.55000000000000004</v>
      </c>
      <c r="U127" s="447">
        <v>0.1754</v>
      </c>
      <c r="V127" s="231">
        <v>45444</v>
      </c>
      <c r="W127" s="231">
        <v>45657</v>
      </c>
      <c r="X127" s="83">
        <v>213</v>
      </c>
      <c r="Y127" s="218">
        <v>45000</v>
      </c>
      <c r="Z127" s="82" t="s">
        <v>381</v>
      </c>
      <c r="AA127" s="83" t="s">
        <v>397</v>
      </c>
      <c r="AB127" s="79" t="s">
        <v>487</v>
      </c>
      <c r="AC127" s="79" t="s">
        <v>476</v>
      </c>
      <c r="AD127" s="84" t="s">
        <v>380</v>
      </c>
      <c r="AE127" s="112" t="s">
        <v>704</v>
      </c>
      <c r="AF127" s="85">
        <v>304000000</v>
      </c>
      <c r="AG127" s="85" t="s">
        <v>858</v>
      </c>
      <c r="AH127" s="85" t="s">
        <v>868</v>
      </c>
      <c r="AI127" s="85"/>
      <c r="AJ127" s="85" t="s">
        <v>894</v>
      </c>
      <c r="AK127" s="347"/>
      <c r="AL127" s="585"/>
      <c r="AM127" s="83"/>
      <c r="AN127" s="83"/>
      <c r="AO127" s="83"/>
      <c r="AP127" s="582"/>
      <c r="AQ127" s="82" t="s">
        <v>293</v>
      </c>
      <c r="AR127" s="120" t="s">
        <v>558</v>
      </c>
      <c r="AS127" s="546"/>
      <c r="AT127" s="546"/>
      <c r="AU127" s="554"/>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row>
    <row r="128" spans="1:118" s="174" customFormat="1" ht="67.95" customHeight="1">
      <c r="A128" s="393" t="s">
        <v>286</v>
      </c>
      <c r="B128" s="79" t="s">
        <v>226</v>
      </c>
      <c r="C128" s="80" t="s">
        <v>392</v>
      </c>
      <c r="D128" s="79" t="s">
        <v>244</v>
      </c>
      <c r="E128" s="85" t="s">
        <v>293</v>
      </c>
      <c r="F128" s="81">
        <v>2024130010129</v>
      </c>
      <c r="G128" s="79" t="s">
        <v>301</v>
      </c>
      <c r="H128" s="112" t="s">
        <v>334</v>
      </c>
      <c r="I128" s="79" t="s">
        <v>455</v>
      </c>
      <c r="J128" s="218">
        <v>42857</v>
      </c>
      <c r="K128" s="82"/>
      <c r="L128" s="127">
        <v>0.5</v>
      </c>
      <c r="M128" s="82" t="s">
        <v>340</v>
      </c>
      <c r="N128" s="82" t="s">
        <v>776</v>
      </c>
      <c r="O128" s="82" t="s">
        <v>792</v>
      </c>
      <c r="P128" s="205">
        <v>45000</v>
      </c>
      <c r="Q128" s="205">
        <v>40435</v>
      </c>
      <c r="R128" s="83"/>
      <c r="S128" s="411">
        <v>52272</v>
      </c>
      <c r="T128" s="448">
        <v>0.55000000000000004</v>
      </c>
      <c r="U128" s="447">
        <v>0.1754</v>
      </c>
      <c r="V128" s="231">
        <v>45444</v>
      </c>
      <c r="W128" s="231">
        <v>45657</v>
      </c>
      <c r="X128" s="83">
        <v>213</v>
      </c>
      <c r="Y128" s="218">
        <v>45000</v>
      </c>
      <c r="Z128" s="82" t="s">
        <v>381</v>
      </c>
      <c r="AA128" s="83" t="s">
        <v>397</v>
      </c>
      <c r="AB128" s="79" t="s">
        <v>487</v>
      </c>
      <c r="AC128" s="79" t="s">
        <v>476</v>
      </c>
      <c r="AD128" s="84" t="s">
        <v>380</v>
      </c>
      <c r="AE128" s="112" t="s">
        <v>701</v>
      </c>
      <c r="AF128" s="85">
        <v>79455760</v>
      </c>
      <c r="AG128" s="83"/>
      <c r="AH128" s="83"/>
      <c r="AI128" s="83"/>
      <c r="AJ128" s="83"/>
      <c r="AK128" s="347"/>
      <c r="AL128" s="585"/>
      <c r="AM128" s="83"/>
      <c r="AN128" s="83"/>
      <c r="AO128" s="83"/>
      <c r="AP128" s="582"/>
      <c r="AQ128" s="82" t="s">
        <v>293</v>
      </c>
      <c r="AR128" s="120" t="s">
        <v>558</v>
      </c>
      <c r="AS128" s="546"/>
      <c r="AT128" s="546"/>
      <c r="AU128" s="554"/>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row>
    <row r="129" spans="1:118" s="174" customFormat="1" ht="67.95" customHeight="1">
      <c r="A129" s="393" t="s">
        <v>286</v>
      </c>
      <c r="B129" s="79" t="s">
        <v>226</v>
      </c>
      <c r="C129" s="80" t="s">
        <v>392</v>
      </c>
      <c r="D129" s="79" t="s">
        <v>244</v>
      </c>
      <c r="E129" s="85" t="s">
        <v>293</v>
      </c>
      <c r="F129" s="81">
        <v>2024130010129</v>
      </c>
      <c r="G129" s="79" t="s">
        <v>301</v>
      </c>
      <c r="H129" s="112" t="s">
        <v>334</v>
      </c>
      <c r="I129" s="79" t="s">
        <v>455</v>
      </c>
      <c r="J129" s="218">
        <v>42857</v>
      </c>
      <c r="K129" s="82"/>
      <c r="L129" s="127">
        <v>0.5</v>
      </c>
      <c r="M129" s="82" t="s">
        <v>340</v>
      </c>
      <c r="N129" s="82" t="s">
        <v>776</v>
      </c>
      <c r="O129" s="82" t="s">
        <v>792</v>
      </c>
      <c r="P129" s="205">
        <v>45000</v>
      </c>
      <c r="Q129" s="205">
        <v>40435</v>
      </c>
      <c r="R129" s="83"/>
      <c r="S129" s="411">
        <v>52272</v>
      </c>
      <c r="T129" s="448">
        <v>0.55000000000000004</v>
      </c>
      <c r="U129" s="447">
        <v>0.1754</v>
      </c>
      <c r="V129" s="231">
        <v>45444</v>
      </c>
      <c r="W129" s="231">
        <v>45657</v>
      </c>
      <c r="X129" s="83">
        <v>213</v>
      </c>
      <c r="Y129" s="218">
        <v>45000</v>
      </c>
      <c r="Z129" s="82" t="s">
        <v>381</v>
      </c>
      <c r="AA129" s="83" t="s">
        <v>397</v>
      </c>
      <c r="AB129" s="79" t="s">
        <v>487</v>
      </c>
      <c r="AC129" s="79" t="s">
        <v>476</v>
      </c>
      <c r="AD129" s="84" t="s">
        <v>380</v>
      </c>
      <c r="AE129" s="112" t="s">
        <v>702</v>
      </c>
      <c r="AF129" s="85">
        <v>30000000</v>
      </c>
      <c r="AG129" s="83"/>
      <c r="AH129" s="83"/>
      <c r="AI129" s="83"/>
      <c r="AJ129" s="83"/>
      <c r="AK129" s="347"/>
      <c r="AL129" s="585"/>
      <c r="AM129" s="83"/>
      <c r="AN129" s="83"/>
      <c r="AO129" s="83"/>
      <c r="AP129" s="582"/>
      <c r="AQ129" s="82" t="s">
        <v>293</v>
      </c>
      <c r="AR129" s="120" t="s">
        <v>558</v>
      </c>
      <c r="AS129" s="546"/>
      <c r="AT129" s="546"/>
      <c r="AU129" s="554"/>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row>
    <row r="130" spans="1:118" s="174" customFormat="1" ht="67.95" customHeight="1">
      <c r="A130" s="393" t="s">
        <v>286</v>
      </c>
      <c r="B130" s="79" t="s">
        <v>226</v>
      </c>
      <c r="C130" s="80" t="s">
        <v>392</v>
      </c>
      <c r="D130" s="79" t="s">
        <v>244</v>
      </c>
      <c r="E130" s="85" t="s">
        <v>293</v>
      </c>
      <c r="F130" s="81">
        <v>2024130010129</v>
      </c>
      <c r="G130" s="79" t="s">
        <v>301</v>
      </c>
      <c r="H130" s="112" t="s">
        <v>334</v>
      </c>
      <c r="I130" s="79" t="s">
        <v>455</v>
      </c>
      <c r="J130" s="218">
        <v>42857</v>
      </c>
      <c r="K130" s="82"/>
      <c r="L130" s="127">
        <v>0.5</v>
      </c>
      <c r="M130" s="82" t="s">
        <v>340</v>
      </c>
      <c r="N130" s="82" t="s">
        <v>776</v>
      </c>
      <c r="O130" s="82" t="s">
        <v>792</v>
      </c>
      <c r="P130" s="205">
        <v>45000</v>
      </c>
      <c r="Q130" s="205">
        <v>40435</v>
      </c>
      <c r="R130" s="83"/>
      <c r="S130" s="411">
        <v>52272</v>
      </c>
      <c r="T130" s="448">
        <v>0.55000000000000004</v>
      </c>
      <c r="U130" s="447">
        <v>0.1754</v>
      </c>
      <c r="V130" s="231">
        <v>45444</v>
      </c>
      <c r="W130" s="231">
        <v>45657</v>
      </c>
      <c r="X130" s="83">
        <v>213</v>
      </c>
      <c r="Y130" s="218">
        <v>45000</v>
      </c>
      <c r="Z130" s="82" t="s">
        <v>381</v>
      </c>
      <c r="AA130" s="83" t="s">
        <v>397</v>
      </c>
      <c r="AB130" s="79" t="s">
        <v>487</v>
      </c>
      <c r="AC130" s="79" t="s">
        <v>476</v>
      </c>
      <c r="AD130" s="84" t="s">
        <v>380</v>
      </c>
      <c r="AE130" s="112" t="s">
        <v>703</v>
      </c>
      <c r="AF130" s="85">
        <v>100000000</v>
      </c>
      <c r="AG130" s="83"/>
      <c r="AH130" s="83"/>
      <c r="AI130" s="83"/>
      <c r="AJ130" s="83"/>
      <c r="AK130" s="348"/>
      <c r="AL130" s="349"/>
      <c r="AM130" s="83"/>
      <c r="AN130" s="83"/>
      <c r="AO130" s="83"/>
      <c r="AP130" s="583"/>
      <c r="AQ130" s="82" t="s">
        <v>293</v>
      </c>
      <c r="AR130" s="120" t="s">
        <v>558</v>
      </c>
      <c r="AS130" s="546"/>
      <c r="AT130" s="546"/>
      <c r="AU130" s="554"/>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row>
    <row r="131" spans="1:118" s="176" customFormat="1" ht="201.6" customHeight="1">
      <c r="A131" s="394" t="s">
        <v>286</v>
      </c>
      <c r="B131" s="86" t="s">
        <v>226</v>
      </c>
      <c r="C131" s="87" t="s">
        <v>392</v>
      </c>
      <c r="D131" s="86" t="s">
        <v>245</v>
      </c>
      <c r="E131" s="86" t="s">
        <v>294</v>
      </c>
      <c r="F131" s="219">
        <v>2024130010139</v>
      </c>
      <c r="G131" s="86" t="s">
        <v>302</v>
      </c>
      <c r="H131" s="86" t="s">
        <v>315</v>
      </c>
      <c r="I131" s="86" t="s">
        <v>274</v>
      </c>
      <c r="J131" s="192">
        <v>15796</v>
      </c>
      <c r="K131" s="88"/>
      <c r="L131" s="128">
        <v>0.5</v>
      </c>
      <c r="M131" s="88" t="s">
        <v>344</v>
      </c>
      <c r="N131" s="89"/>
      <c r="O131" s="88" t="s">
        <v>793</v>
      </c>
      <c r="P131" s="206">
        <v>27944</v>
      </c>
      <c r="Q131" s="206">
        <v>15796</v>
      </c>
      <c r="R131" s="89"/>
      <c r="S131" s="412">
        <v>33718</v>
      </c>
      <c r="T131" s="261">
        <v>0.45</v>
      </c>
      <c r="U131" s="449">
        <v>0.12640000000000001</v>
      </c>
      <c r="V131" s="232">
        <v>45444</v>
      </c>
      <c r="W131" s="232">
        <v>45657</v>
      </c>
      <c r="X131" s="89">
        <v>213</v>
      </c>
      <c r="Y131" s="86">
        <v>30000</v>
      </c>
      <c r="Z131" s="88" t="s">
        <v>381</v>
      </c>
      <c r="AA131" s="89" t="s">
        <v>397</v>
      </c>
      <c r="AB131" s="220" t="s">
        <v>480</v>
      </c>
      <c r="AC131" s="88" t="s">
        <v>481</v>
      </c>
      <c r="AD131" s="90" t="s">
        <v>380</v>
      </c>
      <c r="AE131" s="150" t="s">
        <v>705</v>
      </c>
      <c r="AF131" s="151">
        <v>251816884</v>
      </c>
      <c r="AG131" s="89"/>
      <c r="AH131" s="89"/>
      <c r="AI131" s="89"/>
      <c r="AJ131" s="89"/>
      <c r="AK131" s="338">
        <v>3645275667.7399998</v>
      </c>
      <c r="AL131" s="595">
        <v>4060275007.7399998</v>
      </c>
      <c r="AM131" s="89"/>
      <c r="AN131" s="89"/>
      <c r="AO131" s="89"/>
      <c r="AP131" s="586" t="s">
        <v>774</v>
      </c>
      <c r="AQ131" s="88" t="s">
        <v>294</v>
      </c>
      <c r="AR131" s="175" t="s">
        <v>559</v>
      </c>
      <c r="AS131" s="545">
        <v>4060275007.7399998</v>
      </c>
      <c r="AT131" s="550">
        <v>3171825754.1599998</v>
      </c>
      <c r="AU131" s="553">
        <f>+AT131/AS131</f>
        <v>0.78118495621937634</v>
      </c>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row>
    <row r="132" spans="1:118" s="176" customFormat="1" ht="67.95" customHeight="1">
      <c r="A132" s="394" t="s">
        <v>286</v>
      </c>
      <c r="B132" s="86" t="s">
        <v>226</v>
      </c>
      <c r="C132" s="87" t="s">
        <v>392</v>
      </c>
      <c r="D132" s="86" t="s">
        <v>245</v>
      </c>
      <c r="E132" s="86" t="s">
        <v>294</v>
      </c>
      <c r="F132" s="219">
        <v>2024130010139</v>
      </c>
      <c r="G132" s="86" t="s">
        <v>302</v>
      </c>
      <c r="H132" s="86" t="s">
        <v>315</v>
      </c>
      <c r="I132" s="86" t="s">
        <v>274</v>
      </c>
      <c r="J132" s="192">
        <v>15796</v>
      </c>
      <c r="K132" s="88"/>
      <c r="L132" s="128">
        <v>0.5</v>
      </c>
      <c r="M132" s="88" t="s">
        <v>344</v>
      </c>
      <c r="N132" s="89"/>
      <c r="O132" s="88" t="s">
        <v>793</v>
      </c>
      <c r="P132" s="206">
        <v>27944</v>
      </c>
      <c r="Q132" s="206">
        <v>15796</v>
      </c>
      <c r="R132" s="89"/>
      <c r="S132" s="412">
        <v>33718</v>
      </c>
      <c r="T132" s="261">
        <v>0.45</v>
      </c>
      <c r="U132" s="449">
        <v>0.12640000000000001</v>
      </c>
      <c r="V132" s="232">
        <v>45444</v>
      </c>
      <c r="W132" s="232">
        <v>45657</v>
      </c>
      <c r="X132" s="89">
        <v>213</v>
      </c>
      <c r="Y132" s="86">
        <v>30000</v>
      </c>
      <c r="Z132" s="88" t="s">
        <v>381</v>
      </c>
      <c r="AA132" s="89" t="s">
        <v>397</v>
      </c>
      <c r="AB132" s="88" t="s">
        <v>482</v>
      </c>
      <c r="AC132" s="88" t="s">
        <v>483</v>
      </c>
      <c r="AD132" s="90" t="s">
        <v>380</v>
      </c>
      <c r="AE132" s="150" t="s">
        <v>706</v>
      </c>
      <c r="AF132" s="151">
        <v>270207578</v>
      </c>
      <c r="AG132" s="151" t="s">
        <v>856</v>
      </c>
      <c r="AH132" s="151" t="s">
        <v>863</v>
      </c>
      <c r="AI132" s="151"/>
      <c r="AJ132" s="151" t="s">
        <v>877</v>
      </c>
      <c r="AK132" s="339"/>
      <c r="AL132" s="596"/>
      <c r="AM132" s="89"/>
      <c r="AN132" s="89"/>
      <c r="AO132" s="89"/>
      <c r="AP132" s="587"/>
      <c r="AQ132" s="88" t="s">
        <v>294</v>
      </c>
      <c r="AR132" s="175" t="s">
        <v>560</v>
      </c>
      <c r="AS132" s="546"/>
      <c r="AT132" s="551"/>
      <c r="AU132" s="554"/>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row>
    <row r="133" spans="1:118" s="176" customFormat="1" ht="67.95" customHeight="1">
      <c r="A133" s="394" t="s">
        <v>286</v>
      </c>
      <c r="B133" s="86" t="s">
        <v>226</v>
      </c>
      <c r="C133" s="87" t="s">
        <v>392</v>
      </c>
      <c r="D133" s="86" t="s">
        <v>245</v>
      </c>
      <c r="E133" s="86" t="s">
        <v>294</v>
      </c>
      <c r="F133" s="219">
        <v>2024130010139</v>
      </c>
      <c r="G133" s="86" t="s">
        <v>302</v>
      </c>
      <c r="H133" s="86" t="s">
        <v>315</v>
      </c>
      <c r="I133" s="86" t="s">
        <v>274</v>
      </c>
      <c r="J133" s="192">
        <v>15796</v>
      </c>
      <c r="K133" s="88"/>
      <c r="L133" s="128">
        <v>0.5</v>
      </c>
      <c r="M133" s="88" t="s">
        <v>345</v>
      </c>
      <c r="N133" s="89"/>
      <c r="O133" s="88" t="s">
        <v>793</v>
      </c>
      <c r="P133" s="206">
        <v>27944</v>
      </c>
      <c r="Q133" s="206">
        <v>15796</v>
      </c>
      <c r="R133" s="89"/>
      <c r="S133" s="412">
        <v>33718</v>
      </c>
      <c r="T133" s="261">
        <v>0.45</v>
      </c>
      <c r="U133" s="449">
        <v>0.12640000000000001</v>
      </c>
      <c r="V133" s="232">
        <v>45444</v>
      </c>
      <c r="W133" s="232">
        <v>45657</v>
      </c>
      <c r="X133" s="89">
        <v>213</v>
      </c>
      <c r="Y133" s="86">
        <v>30000</v>
      </c>
      <c r="Z133" s="88" t="s">
        <v>381</v>
      </c>
      <c r="AA133" s="89" t="s">
        <v>397</v>
      </c>
      <c r="AB133" s="88" t="s">
        <v>463</v>
      </c>
      <c r="AC133" s="88" t="s">
        <v>484</v>
      </c>
      <c r="AD133" s="90" t="s">
        <v>380</v>
      </c>
      <c r="AE133" s="150" t="s">
        <v>664</v>
      </c>
      <c r="AF133" s="151">
        <v>53750000</v>
      </c>
      <c r="AG133" s="89"/>
      <c r="AH133" s="89"/>
      <c r="AI133" s="89"/>
      <c r="AJ133" s="89"/>
      <c r="AK133" s="339"/>
      <c r="AL133" s="596"/>
      <c r="AM133" s="89"/>
      <c r="AN133" s="89"/>
      <c r="AO133" s="89"/>
      <c r="AP133" s="587"/>
      <c r="AQ133" s="88" t="s">
        <v>294</v>
      </c>
      <c r="AR133" s="175" t="s">
        <v>561</v>
      </c>
      <c r="AS133" s="546"/>
      <c r="AT133" s="551"/>
      <c r="AU133" s="554"/>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row>
    <row r="134" spans="1:118" s="176" customFormat="1" ht="67.95" customHeight="1">
      <c r="A134" s="394" t="s">
        <v>286</v>
      </c>
      <c r="B134" s="86" t="s">
        <v>226</v>
      </c>
      <c r="C134" s="87" t="s">
        <v>392</v>
      </c>
      <c r="D134" s="86" t="s">
        <v>245</v>
      </c>
      <c r="E134" s="86" t="s">
        <v>294</v>
      </c>
      <c r="F134" s="219">
        <v>2024130010139</v>
      </c>
      <c r="G134" s="86" t="s">
        <v>302</v>
      </c>
      <c r="H134" s="86" t="s">
        <v>315</v>
      </c>
      <c r="I134" s="86" t="s">
        <v>274</v>
      </c>
      <c r="J134" s="192">
        <v>15796</v>
      </c>
      <c r="K134" s="88"/>
      <c r="L134" s="128">
        <v>0.5</v>
      </c>
      <c r="M134" s="88" t="s">
        <v>345</v>
      </c>
      <c r="N134" s="89"/>
      <c r="O134" s="88" t="s">
        <v>793</v>
      </c>
      <c r="P134" s="206">
        <v>27944</v>
      </c>
      <c r="Q134" s="206">
        <v>15796</v>
      </c>
      <c r="R134" s="89"/>
      <c r="S134" s="412">
        <v>33718</v>
      </c>
      <c r="T134" s="261">
        <v>0.45</v>
      </c>
      <c r="U134" s="449">
        <v>0.12640000000000001</v>
      </c>
      <c r="V134" s="232">
        <v>45444</v>
      </c>
      <c r="W134" s="232">
        <v>45657</v>
      </c>
      <c r="X134" s="89">
        <v>213</v>
      </c>
      <c r="Y134" s="86">
        <v>30000</v>
      </c>
      <c r="Z134" s="88" t="s">
        <v>381</v>
      </c>
      <c r="AA134" s="89" t="s">
        <v>397</v>
      </c>
      <c r="AB134" s="88" t="s">
        <v>463</v>
      </c>
      <c r="AC134" s="88" t="s">
        <v>484</v>
      </c>
      <c r="AD134" s="90" t="s">
        <v>380</v>
      </c>
      <c r="AE134" s="150" t="s">
        <v>680</v>
      </c>
      <c r="AF134" s="151">
        <v>50000000</v>
      </c>
      <c r="AG134" s="89"/>
      <c r="AH134" s="89"/>
      <c r="AI134" s="89"/>
      <c r="AJ134" s="89"/>
      <c r="AK134" s="339"/>
      <c r="AL134" s="596"/>
      <c r="AM134" s="89"/>
      <c r="AN134" s="89"/>
      <c r="AO134" s="89"/>
      <c r="AP134" s="587"/>
      <c r="AQ134" s="88" t="s">
        <v>294</v>
      </c>
      <c r="AR134" s="175" t="s">
        <v>561</v>
      </c>
      <c r="AS134" s="546"/>
      <c r="AT134" s="551"/>
      <c r="AU134" s="554"/>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row>
    <row r="135" spans="1:118" s="176" customFormat="1" ht="67.95" customHeight="1">
      <c r="A135" s="394" t="s">
        <v>286</v>
      </c>
      <c r="B135" s="86" t="s">
        <v>226</v>
      </c>
      <c r="C135" s="87" t="s">
        <v>392</v>
      </c>
      <c r="D135" s="86" t="s">
        <v>245</v>
      </c>
      <c r="E135" s="86" t="s">
        <v>294</v>
      </c>
      <c r="F135" s="219">
        <v>2024130010139</v>
      </c>
      <c r="G135" s="86" t="s">
        <v>302</v>
      </c>
      <c r="H135" s="86" t="s">
        <v>315</v>
      </c>
      <c r="I135" s="86" t="s">
        <v>274</v>
      </c>
      <c r="J135" s="192">
        <v>15796</v>
      </c>
      <c r="K135" s="88"/>
      <c r="L135" s="128">
        <v>0.5</v>
      </c>
      <c r="M135" s="88" t="s">
        <v>345</v>
      </c>
      <c r="N135" s="89"/>
      <c r="O135" s="88" t="s">
        <v>793</v>
      </c>
      <c r="P135" s="206">
        <v>27944</v>
      </c>
      <c r="Q135" s="206">
        <v>15796</v>
      </c>
      <c r="R135" s="89"/>
      <c r="S135" s="412">
        <v>33718</v>
      </c>
      <c r="T135" s="261">
        <v>0.45</v>
      </c>
      <c r="U135" s="449">
        <v>0.12640000000000001</v>
      </c>
      <c r="V135" s="232">
        <v>45444</v>
      </c>
      <c r="W135" s="232">
        <v>45657</v>
      </c>
      <c r="X135" s="89">
        <v>213</v>
      </c>
      <c r="Y135" s="86">
        <v>30000</v>
      </c>
      <c r="Z135" s="88" t="s">
        <v>381</v>
      </c>
      <c r="AA135" s="89" t="s">
        <v>397</v>
      </c>
      <c r="AB135" s="88" t="s">
        <v>463</v>
      </c>
      <c r="AC135" s="88" t="s">
        <v>484</v>
      </c>
      <c r="AD135" s="90" t="s">
        <v>380</v>
      </c>
      <c r="AE135" s="150" t="s">
        <v>707</v>
      </c>
      <c r="AF135" s="151">
        <v>50000000</v>
      </c>
      <c r="AG135" s="89"/>
      <c r="AH135" s="89"/>
      <c r="AI135" s="89"/>
      <c r="AJ135" s="89"/>
      <c r="AK135" s="339"/>
      <c r="AL135" s="596"/>
      <c r="AM135" s="89"/>
      <c r="AN135" s="89"/>
      <c r="AO135" s="89"/>
      <c r="AP135" s="587"/>
      <c r="AQ135" s="88" t="s">
        <v>294</v>
      </c>
      <c r="AR135" s="175" t="s">
        <v>561</v>
      </c>
      <c r="AS135" s="546"/>
      <c r="AT135" s="551"/>
      <c r="AU135" s="554"/>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row>
    <row r="136" spans="1:118" s="176" customFormat="1" ht="67.95" customHeight="1">
      <c r="A136" s="394" t="s">
        <v>286</v>
      </c>
      <c r="B136" s="86" t="s">
        <v>226</v>
      </c>
      <c r="C136" s="87" t="s">
        <v>392</v>
      </c>
      <c r="D136" s="86" t="s">
        <v>245</v>
      </c>
      <c r="E136" s="86" t="s">
        <v>294</v>
      </c>
      <c r="F136" s="219">
        <v>2024130010139</v>
      </c>
      <c r="G136" s="86" t="s">
        <v>302</v>
      </c>
      <c r="H136" s="86" t="s">
        <v>315</v>
      </c>
      <c r="I136" s="86" t="s">
        <v>274</v>
      </c>
      <c r="J136" s="192">
        <v>15796</v>
      </c>
      <c r="K136" s="88"/>
      <c r="L136" s="128">
        <v>0.5</v>
      </c>
      <c r="M136" s="88" t="s">
        <v>346</v>
      </c>
      <c r="N136" s="89"/>
      <c r="O136" s="88" t="s">
        <v>793</v>
      </c>
      <c r="P136" s="206">
        <v>27944</v>
      </c>
      <c r="Q136" s="206">
        <v>15796</v>
      </c>
      <c r="R136" s="89"/>
      <c r="S136" s="412">
        <v>33718</v>
      </c>
      <c r="T136" s="261">
        <v>0.45</v>
      </c>
      <c r="U136" s="449">
        <v>0.12640000000000001</v>
      </c>
      <c r="V136" s="232">
        <v>45444</v>
      </c>
      <c r="W136" s="232">
        <v>45657</v>
      </c>
      <c r="X136" s="89">
        <v>213</v>
      </c>
      <c r="Y136" s="86">
        <v>30000</v>
      </c>
      <c r="Z136" s="88" t="s">
        <v>381</v>
      </c>
      <c r="AA136" s="89" t="s">
        <v>397</v>
      </c>
      <c r="AB136" s="88" t="s">
        <v>485</v>
      </c>
      <c r="AC136" s="88" t="s">
        <v>486</v>
      </c>
      <c r="AD136" s="90" t="s">
        <v>380</v>
      </c>
      <c r="AE136" s="150" t="s">
        <v>664</v>
      </c>
      <c r="AF136" s="151">
        <v>261370000</v>
      </c>
      <c r="AG136" s="89"/>
      <c r="AH136" s="89"/>
      <c r="AI136" s="89"/>
      <c r="AJ136" s="89"/>
      <c r="AK136" s="339"/>
      <c r="AL136" s="596"/>
      <c r="AM136" s="89"/>
      <c r="AN136" s="89"/>
      <c r="AO136" s="89"/>
      <c r="AP136" s="587"/>
      <c r="AQ136" s="88" t="s">
        <v>294</v>
      </c>
      <c r="AR136" s="175" t="s">
        <v>559</v>
      </c>
      <c r="AS136" s="546"/>
      <c r="AT136" s="551"/>
      <c r="AU136" s="554"/>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row>
    <row r="137" spans="1:118" s="176" customFormat="1" ht="67.95" customHeight="1">
      <c r="A137" s="394" t="s">
        <v>286</v>
      </c>
      <c r="B137" s="86" t="s">
        <v>226</v>
      </c>
      <c r="C137" s="87" t="s">
        <v>392</v>
      </c>
      <c r="D137" s="86" t="s">
        <v>245</v>
      </c>
      <c r="E137" s="86" t="s">
        <v>294</v>
      </c>
      <c r="F137" s="219">
        <v>2024130010139</v>
      </c>
      <c r="G137" s="86" t="s">
        <v>302</v>
      </c>
      <c r="H137" s="86" t="s">
        <v>315</v>
      </c>
      <c r="I137" s="86" t="s">
        <v>274</v>
      </c>
      <c r="J137" s="192">
        <v>15796</v>
      </c>
      <c r="K137" s="88"/>
      <c r="L137" s="128">
        <v>0.5</v>
      </c>
      <c r="M137" s="88" t="s">
        <v>346</v>
      </c>
      <c r="N137" s="89"/>
      <c r="O137" s="88" t="s">
        <v>793</v>
      </c>
      <c r="P137" s="206">
        <v>27944</v>
      </c>
      <c r="Q137" s="206">
        <v>15796</v>
      </c>
      <c r="R137" s="89"/>
      <c r="S137" s="412">
        <v>33718</v>
      </c>
      <c r="T137" s="261">
        <v>0.45</v>
      </c>
      <c r="U137" s="449">
        <v>0.12640000000000001</v>
      </c>
      <c r="V137" s="232">
        <v>45444</v>
      </c>
      <c r="W137" s="232">
        <v>45657</v>
      </c>
      <c r="X137" s="89">
        <v>213</v>
      </c>
      <c r="Y137" s="86">
        <v>30000</v>
      </c>
      <c r="Z137" s="88" t="s">
        <v>381</v>
      </c>
      <c r="AA137" s="89" t="s">
        <v>397</v>
      </c>
      <c r="AB137" s="88" t="s">
        <v>485</v>
      </c>
      <c r="AC137" s="88" t="s">
        <v>486</v>
      </c>
      <c r="AD137" s="90" t="s">
        <v>380</v>
      </c>
      <c r="AE137" s="150" t="s">
        <v>663</v>
      </c>
      <c r="AF137" s="151">
        <v>20000000</v>
      </c>
      <c r="AG137" s="89"/>
      <c r="AH137" s="89"/>
      <c r="AI137" s="89"/>
      <c r="AJ137" s="89"/>
      <c r="AK137" s="339"/>
      <c r="AL137" s="596"/>
      <c r="AM137" s="89"/>
      <c r="AN137" s="89"/>
      <c r="AO137" s="89"/>
      <c r="AP137" s="587"/>
      <c r="AQ137" s="88" t="s">
        <v>294</v>
      </c>
      <c r="AR137" s="175" t="s">
        <v>559</v>
      </c>
      <c r="AS137" s="546"/>
      <c r="AT137" s="551"/>
      <c r="AU137" s="554"/>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row>
    <row r="138" spans="1:118" s="176" customFormat="1" ht="67.95" customHeight="1">
      <c r="A138" s="394" t="s">
        <v>286</v>
      </c>
      <c r="B138" s="86" t="s">
        <v>226</v>
      </c>
      <c r="C138" s="87" t="s">
        <v>392</v>
      </c>
      <c r="D138" s="86" t="s">
        <v>245</v>
      </c>
      <c r="E138" s="86" t="s">
        <v>294</v>
      </c>
      <c r="F138" s="219">
        <v>2024130010139</v>
      </c>
      <c r="G138" s="86" t="s">
        <v>302</v>
      </c>
      <c r="H138" s="86" t="s">
        <v>315</v>
      </c>
      <c r="I138" s="86" t="s">
        <v>274</v>
      </c>
      <c r="J138" s="192">
        <v>15796</v>
      </c>
      <c r="K138" s="88"/>
      <c r="L138" s="128">
        <v>0.5</v>
      </c>
      <c r="M138" s="88" t="s">
        <v>346</v>
      </c>
      <c r="N138" s="89"/>
      <c r="O138" s="88" t="s">
        <v>793</v>
      </c>
      <c r="P138" s="206">
        <v>27944</v>
      </c>
      <c r="Q138" s="206">
        <v>15796</v>
      </c>
      <c r="R138" s="89"/>
      <c r="S138" s="412">
        <v>33718</v>
      </c>
      <c r="T138" s="261">
        <v>0.45</v>
      </c>
      <c r="U138" s="449">
        <v>0.12640000000000001</v>
      </c>
      <c r="V138" s="232">
        <v>45444</v>
      </c>
      <c r="W138" s="232">
        <v>45657</v>
      </c>
      <c r="X138" s="89">
        <v>213</v>
      </c>
      <c r="Y138" s="86">
        <v>30000</v>
      </c>
      <c r="Z138" s="88" t="s">
        <v>381</v>
      </c>
      <c r="AA138" s="89" t="s">
        <v>397</v>
      </c>
      <c r="AB138" s="88" t="s">
        <v>485</v>
      </c>
      <c r="AC138" s="88" t="s">
        <v>486</v>
      </c>
      <c r="AD138" s="90" t="s">
        <v>380</v>
      </c>
      <c r="AE138" s="150" t="s">
        <v>708</v>
      </c>
      <c r="AF138" s="151">
        <v>51323975</v>
      </c>
      <c r="AG138" s="89"/>
      <c r="AH138" s="89"/>
      <c r="AI138" s="89"/>
      <c r="AJ138" s="89"/>
      <c r="AK138" s="339"/>
      <c r="AL138" s="596"/>
      <c r="AM138" s="89"/>
      <c r="AN138" s="89"/>
      <c r="AO138" s="89"/>
      <c r="AP138" s="587"/>
      <c r="AQ138" s="88" t="s">
        <v>294</v>
      </c>
      <c r="AR138" s="175" t="s">
        <v>559</v>
      </c>
      <c r="AS138" s="546"/>
      <c r="AT138" s="551"/>
      <c r="AU138" s="554"/>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row>
    <row r="139" spans="1:118" s="176" customFormat="1" ht="67.95" customHeight="1">
      <c r="A139" s="394" t="s">
        <v>286</v>
      </c>
      <c r="B139" s="86" t="s">
        <v>226</v>
      </c>
      <c r="C139" s="87" t="s">
        <v>392</v>
      </c>
      <c r="D139" s="86" t="s">
        <v>245</v>
      </c>
      <c r="E139" s="86" t="s">
        <v>294</v>
      </c>
      <c r="F139" s="219">
        <v>2024130010139</v>
      </c>
      <c r="G139" s="86" t="s">
        <v>302</v>
      </c>
      <c r="H139" s="86" t="s">
        <v>315</v>
      </c>
      <c r="I139" s="86" t="s">
        <v>274</v>
      </c>
      <c r="J139" s="192">
        <v>15796</v>
      </c>
      <c r="K139" s="88"/>
      <c r="L139" s="128">
        <v>0.5</v>
      </c>
      <c r="M139" s="88" t="s">
        <v>346</v>
      </c>
      <c r="N139" s="89"/>
      <c r="O139" s="88" t="s">
        <v>793</v>
      </c>
      <c r="P139" s="206">
        <v>27944</v>
      </c>
      <c r="Q139" s="206">
        <v>15796</v>
      </c>
      <c r="R139" s="89"/>
      <c r="S139" s="412">
        <v>33718</v>
      </c>
      <c r="T139" s="261">
        <v>0.45</v>
      </c>
      <c r="U139" s="449">
        <v>0.12640000000000001</v>
      </c>
      <c r="V139" s="232">
        <v>45444</v>
      </c>
      <c r="W139" s="232">
        <v>45657</v>
      </c>
      <c r="X139" s="89">
        <v>213</v>
      </c>
      <c r="Y139" s="86">
        <v>30000</v>
      </c>
      <c r="Z139" s="88" t="s">
        <v>381</v>
      </c>
      <c r="AA139" s="89" t="s">
        <v>397</v>
      </c>
      <c r="AB139" s="88" t="s">
        <v>485</v>
      </c>
      <c r="AC139" s="88" t="s">
        <v>486</v>
      </c>
      <c r="AD139" s="90" t="s">
        <v>380</v>
      </c>
      <c r="AE139" s="150" t="s">
        <v>709</v>
      </c>
      <c r="AF139" s="151">
        <v>61323975</v>
      </c>
      <c r="AG139" s="89"/>
      <c r="AH139" s="89"/>
      <c r="AI139" s="89"/>
      <c r="AJ139" s="89"/>
      <c r="AK139" s="339"/>
      <c r="AL139" s="596"/>
      <c r="AM139" s="89"/>
      <c r="AN139" s="89"/>
      <c r="AO139" s="89"/>
      <c r="AP139" s="587"/>
      <c r="AQ139" s="88" t="s">
        <v>294</v>
      </c>
      <c r="AR139" s="175" t="s">
        <v>559</v>
      </c>
      <c r="AS139" s="546"/>
      <c r="AT139" s="551"/>
      <c r="AU139" s="554"/>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row>
    <row r="140" spans="1:118" s="176" customFormat="1" ht="67.95" customHeight="1">
      <c r="A140" s="394" t="s">
        <v>286</v>
      </c>
      <c r="B140" s="86" t="s">
        <v>226</v>
      </c>
      <c r="C140" s="87" t="s">
        <v>392</v>
      </c>
      <c r="D140" s="86" t="s">
        <v>245</v>
      </c>
      <c r="E140" s="86" t="s">
        <v>294</v>
      </c>
      <c r="F140" s="219">
        <v>2024130010139</v>
      </c>
      <c r="G140" s="86" t="s">
        <v>302</v>
      </c>
      <c r="H140" s="86" t="s">
        <v>315</v>
      </c>
      <c r="I140" s="86" t="s">
        <v>274</v>
      </c>
      <c r="J140" s="192">
        <v>15796</v>
      </c>
      <c r="K140" s="88"/>
      <c r="L140" s="128">
        <v>0.5</v>
      </c>
      <c r="M140" s="88" t="s">
        <v>347</v>
      </c>
      <c r="N140" s="89"/>
      <c r="O140" s="88" t="s">
        <v>793</v>
      </c>
      <c r="P140" s="206">
        <v>27944</v>
      </c>
      <c r="Q140" s="206">
        <v>15796</v>
      </c>
      <c r="R140" s="89"/>
      <c r="S140" s="412">
        <v>33718</v>
      </c>
      <c r="T140" s="261">
        <v>0.45</v>
      </c>
      <c r="U140" s="449">
        <v>0.12640000000000001</v>
      </c>
      <c r="V140" s="232">
        <v>45444</v>
      </c>
      <c r="W140" s="232">
        <v>45657</v>
      </c>
      <c r="X140" s="89">
        <v>213</v>
      </c>
      <c r="Y140" s="86">
        <v>30000</v>
      </c>
      <c r="Z140" s="88" t="s">
        <v>381</v>
      </c>
      <c r="AA140" s="89" t="s">
        <v>397</v>
      </c>
      <c r="AB140" s="88" t="s">
        <v>475</v>
      </c>
      <c r="AC140" s="89" t="s">
        <v>476</v>
      </c>
      <c r="AD140" s="90" t="s">
        <v>380</v>
      </c>
      <c r="AE140" s="150" t="s">
        <v>664</v>
      </c>
      <c r="AF140" s="151">
        <v>12000000</v>
      </c>
      <c r="AG140" s="89"/>
      <c r="AH140" s="89"/>
      <c r="AI140" s="89"/>
      <c r="AJ140" s="89"/>
      <c r="AK140" s="339"/>
      <c r="AL140" s="596"/>
      <c r="AM140" s="89"/>
      <c r="AN140" s="89"/>
      <c r="AO140" s="89"/>
      <c r="AP140" s="587"/>
      <c r="AQ140" s="88" t="s">
        <v>294</v>
      </c>
      <c r="AR140" s="175" t="s">
        <v>560</v>
      </c>
      <c r="AS140" s="546"/>
      <c r="AT140" s="551"/>
      <c r="AU140" s="554"/>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row>
    <row r="141" spans="1:118" s="176" customFormat="1" ht="67.95" customHeight="1">
      <c r="A141" s="394" t="s">
        <v>286</v>
      </c>
      <c r="B141" s="86" t="s">
        <v>226</v>
      </c>
      <c r="C141" s="87" t="s">
        <v>392</v>
      </c>
      <c r="D141" s="86" t="s">
        <v>245</v>
      </c>
      <c r="E141" s="86" t="s">
        <v>294</v>
      </c>
      <c r="F141" s="219">
        <v>2024130010139</v>
      </c>
      <c r="G141" s="86" t="s">
        <v>302</v>
      </c>
      <c r="H141" s="86" t="s">
        <v>315</v>
      </c>
      <c r="I141" s="86" t="s">
        <v>274</v>
      </c>
      <c r="J141" s="192">
        <v>15796</v>
      </c>
      <c r="K141" s="88"/>
      <c r="L141" s="128">
        <v>0.5</v>
      </c>
      <c r="M141" s="88" t="s">
        <v>347</v>
      </c>
      <c r="N141" s="89"/>
      <c r="O141" s="88" t="s">
        <v>793</v>
      </c>
      <c r="P141" s="206">
        <v>27944</v>
      </c>
      <c r="Q141" s="206">
        <v>15796</v>
      </c>
      <c r="R141" s="89"/>
      <c r="S141" s="412">
        <v>33718</v>
      </c>
      <c r="T141" s="261">
        <v>0.45</v>
      </c>
      <c r="U141" s="449">
        <v>0.12640000000000001</v>
      </c>
      <c r="V141" s="232">
        <v>45444</v>
      </c>
      <c r="W141" s="232">
        <v>45657</v>
      </c>
      <c r="X141" s="89">
        <v>213</v>
      </c>
      <c r="Y141" s="86">
        <v>30000</v>
      </c>
      <c r="Z141" s="88" t="s">
        <v>381</v>
      </c>
      <c r="AA141" s="89" t="s">
        <v>397</v>
      </c>
      <c r="AB141" s="88" t="s">
        <v>475</v>
      </c>
      <c r="AC141" s="89" t="s">
        <v>476</v>
      </c>
      <c r="AD141" s="90" t="s">
        <v>380</v>
      </c>
      <c r="AE141" s="150" t="s">
        <v>709</v>
      </c>
      <c r="AF141" s="151">
        <v>30661988</v>
      </c>
      <c r="AG141" s="89"/>
      <c r="AH141" s="89"/>
      <c r="AI141" s="89"/>
      <c r="AJ141" s="89"/>
      <c r="AK141" s="339"/>
      <c r="AL141" s="596"/>
      <c r="AM141" s="89"/>
      <c r="AN141" s="89"/>
      <c r="AO141" s="89"/>
      <c r="AP141" s="587"/>
      <c r="AQ141" s="88" t="s">
        <v>294</v>
      </c>
      <c r="AR141" s="175" t="s">
        <v>560</v>
      </c>
      <c r="AS141" s="546"/>
      <c r="AT141" s="551"/>
      <c r="AU141" s="554"/>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row>
    <row r="142" spans="1:118" s="176" customFormat="1" ht="67.95" customHeight="1">
      <c r="A142" s="394" t="s">
        <v>286</v>
      </c>
      <c r="B142" s="86" t="s">
        <v>226</v>
      </c>
      <c r="C142" s="87" t="s">
        <v>392</v>
      </c>
      <c r="D142" s="86" t="s">
        <v>245</v>
      </c>
      <c r="E142" s="86" t="s">
        <v>294</v>
      </c>
      <c r="F142" s="219">
        <v>2024130010139</v>
      </c>
      <c r="G142" s="86" t="s">
        <v>302</v>
      </c>
      <c r="H142" s="86" t="s">
        <v>315</v>
      </c>
      <c r="I142" s="86" t="s">
        <v>274</v>
      </c>
      <c r="J142" s="192">
        <v>15796</v>
      </c>
      <c r="K142" s="88"/>
      <c r="L142" s="128">
        <v>0.5</v>
      </c>
      <c r="M142" s="88" t="s">
        <v>348</v>
      </c>
      <c r="N142" s="89"/>
      <c r="O142" s="88" t="s">
        <v>793</v>
      </c>
      <c r="P142" s="206">
        <v>27944</v>
      </c>
      <c r="Q142" s="206">
        <v>15796</v>
      </c>
      <c r="R142" s="89"/>
      <c r="S142" s="412">
        <v>33718</v>
      </c>
      <c r="T142" s="261">
        <v>0.45</v>
      </c>
      <c r="U142" s="449">
        <v>0.12640000000000001</v>
      </c>
      <c r="V142" s="232">
        <v>45444</v>
      </c>
      <c r="W142" s="232">
        <v>45657</v>
      </c>
      <c r="X142" s="89">
        <v>213</v>
      </c>
      <c r="Y142" s="86">
        <v>30000</v>
      </c>
      <c r="Z142" s="88" t="s">
        <v>381</v>
      </c>
      <c r="AA142" s="89" t="s">
        <v>397</v>
      </c>
      <c r="AB142" s="88" t="s">
        <v>477</v>
      </c>
      <c r="AC142" s="88" t="s">
        <v>478</v>
      </c>
      <c r="AD142" s="90" t="s">
        <v>380</v>
      </c>
      <c r="AE142" s="150" t="s">
        <v>664</v>
      </c>
      <c r="AF142" s="151">
        <v>281560000</v>
      </c>
      <c r="AG142" s="89"/>
      <c r="AH142" s="89"/>
      <c r="AI142" s="89"/>
      <c r="AJ142" s="89"/>
      <c r="AK142" s="339"/>
      <c r="AL142" s="596"/>
      <c r="AM142" s="89"/>
      <c r="AN142" s="89"/>
      <c r="AO142" s="89"/>
      <c r="AP142" s="587"/>
      <c r="AQ142" s="88" t="s">
        <v>294</v>
      </c>
      <c r="AR142" s="175" t="s">
        <v>561</v>
      </c>
      <c r="AS142" s="546"/>
      <c r="AT142" s="551"/>
      <c r="AU142" s="554"/>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row>
    <row r="143" spans="1:118" s="176" customFormat="1" ht="67.95" customHeight="1">
      <c r="A143" s="394" t="s">
        <v>286</v>
      </c>
      <c r="B143" s="86" t="s">
        <v>226</v>
      </c>
      <c r="C143" s="87" t="s">
        <v>392</v>
      </c>
      <c r="D143" s="86" t="s">
        <v>245</v>
      </c>
      <c r="E143" s="86" t="s">
        <v>294</v>
      </c>
      <c r="F143" s="219">
        <v>2024130010139</v>
      </c>
      <c r="G143" s="86" t="s">
        <v>302</v>
      </c>
      <c r="H143" s="86" t="s">
        <v>315</v>
      </c>
      <c r="I143" s="86" t="s">
        <v>274</v>
      </c>
      <c r="J143" s="192">
        <v>15796</v>
      </c>
      <c r="K143" s="88"/>
      <c r="L143" s="128">
        <v>0.5</v>
      </c>
      <c r="M143" s="88" t="s">
        <v>348</v>
      </c>
      <c r="N143" s="89"/>
      <c r="O143" s="88" t="s">
        <v>793</v>
      </c>
      <c r="P143" s="206">
        <v>27944</v>
      </c>
      <c r="Q143" s="206">
        <v>15796</v>
      </c>
      <c r="R143" s="89"/>
      <c r="S143" s="412">
        <v>33718</v>
      </c>
      <c r="T143" s="261">
        <v>0.45</v>
      </c>
      <c r="U143" s="449">
        <v>0.12640000000000001</v>
      </c>
      <c r="V143" s="232">
        <v>45444</v>
      </c>
      <c r="W143" s="232">
        <v>45657</v>
      </c>
      <c r="X143" s="89">
        <v>213</v>
      </c>
      <c r="Y143" s="86">
        <v>30000</v>
      </c>
      <c r="Z143" s="88" t="s">
        <v>381</v>
      </c>
      <c r="AA143" s="89" t="s">
        <v>397</v>
      </c>
      <c r="AB143" s="88" t="s">
        <v>477</v>
      </c>
      <c r="AC143" s="88" t="s">
        <v>478</v>
      </c>
      <c r="AD143" s="90" t="s">
        <v>380</v>
      </c>
      <c r="AE143" s="150" t="s">
        <v>710</v>
      </c>
      <c r="AF143" s="151">
        <v>51323975</v>
      </c>
      <c r="AG143" s="89"/>
      <c r="AH143" s="89"/>
      <c r="AI143" s="89"/>
      <c r="AJ143" s="89"/>
      <c r="AK143" s="339"/>
      <c r="AL143" s="596"/>
      <c r="AM143" s="89"/>
      <c r="AN143" s="89"/>
      <c r="AO143" s="89"/>
      <c r="AP143" s="587"/>
      <c r="AQ143" s="88" t="s">
        <v>294</v>
      </c>
      <c r="AR143" s="175" t="s">
        <v>561</v>
      </c>
      <c r="AS143" s="546"/>
      <c r="AT143" s="551"/>
      <c r="AU143" s="554"/>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row>
    <row r="144" spans="1:118" s="176" customFormat="1" ht="67.95" customHeight="1">
      <c r="A144" s="394" t="s">
        <v>286</v>
      </c>
      <c r="B144" s="86" t="s">
        <v>226</v>
      </c>
      <c r="C144" s="87" t="s">
        <v>392</v>
      </c>
      <c r="D144" s="86" t="s">
        <v>245</v>
      </c>
      <c r="E144" s="86" t="s">
        <v>294</v>
      </c>
      <c r="F144" s="219">
        <v>2024130010139</v>
      </c>
      <c r="G144" s="86" t="s">
        <v>302</v>
      </c>
      <c r="H144" s="86" t="s">
        <v>315</v>
      </c>
      <c r="I144" s="86" t="s">
        <v>274</v>
      </c>
      <c r="J144" s="192">
        <v>15796</v>
      </c>
      <c r="K144" s="88"/>
      <c r="L144" s="128">
        <v>0.5</v>
      </c>
      <c r="M144" s="88" t="s">
        <v>348</v>
      </c>
      <c r="N144" s="89"/>
      <c r="O144" s="88" t="s">
        <v>793</v>
      </c>
      <c r="P144" s="206">
        <v>27944</v>
      </c>
      <c r="Q144" s="206">
        <v>15796</v>
      </c>
      <c r="R144" s="89"/>
      <c r="S144" s="412">
        <v>33718</v>
      </c>
      <c r="T144" s="261">
        <v>0.45</v>
      </c>
      <c r="U144" s="449">
        <v>0.12640000000000001</v>
      </c>
      <c r="V144" s="232">
        <v>45444</v>
      </c>
      <c r="W144" s="232">
        <v>45657</v>
      </c>
      <c r="X144" s="89">
        <v>213</v>
      </c>
      <c r="Y144" s="86">
        <v>30000</v>
      </c>
      <c r="Z144" s="88" t="s">
        <v>381</v>
      </c>
      <c r="AA144" s="89" t="s">
        <v>397</v>
      </c>
      <c r="AB144" s="88" t="s">
        <v>477</v>
      </c>
      <c r="AC144" s="88" t="s">
        <v>478</v>
      </c>
      <c r="AD144" s="90" t="s">
        <v>380</v>
      </c>
      <c r="AE144" s="150" t="s">
        <v>709</v>
      </c>
      <c r="AF144" s="151">
        <v>153309940</v>
      </c>
      <c r="AG144" s="89"/>
      <c r="AH144" s="89"/>
      <c r="AI144" s="89"/>
      <c r="AJ144" s="89"/>
      <c r="AK144" s="339"/>
      <c r="AL144" s="596"/>
      <c r="AM144" s="89"/>
      <c r="AN144" s="89"/>
      <c r="AO144" s="89"/>
      <c r="AP144" s="587"/>
      <c r="AQ144" s="88" t="s">
        <v>294</v>
      </c>
      <c r="AR144" s="175" t="s">
        <v>561</v>
      </c>
      <c r="AS144" s="546"/>
      <c r="AT144" s="551"/>
      <c r="AU144" s="554"/>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row>
    <row r="145" spans="1:118" s="176" customFormat="1" ht="67.95" customHeight="1">
      <c r="A145" s="394" t="s">
        <v>286</v>
      </c>
      <c r="B145" s="86" t="s">
        <v>226</v>
      </c>
      <c r="C145" s="87" t="s">
        <v>392</v>
      </c>
      <c r="D145" s="86" t="s">
        <v>245</v>
      </c>
      <c r="E145" s="86" t="s">
        <v>294</v>
      </c>
      <c r="F145" s="219">
        <v>2024130010139</v>
      </c>
      <c r="G145" s="86" t="s">
        <v>302</v>
      </c>
      <c r="H145" s="86" t="s">
        <v>315</v>
      </c>
      <c r="I145" s="86" t="s">
        <v>274</v>
      </c>
      <c r="J145" s="192">
        <v>15796</v>
      </c>
      <c r="K145" s="88"/>
      <c r="L145" s="128">
        <v>0.5</v>
      </c>
      <c r="M145" s="88" t="s">
        <v>349</v>
      </c>
      <c r="N145" s="89"/>
      <c r="O145" s="88" t="s">
        <v>793</v>
      </c>
      <c r="P145" s="206">
        <v>27944</v>
      </c>
      <c r="Q145" s="206">
        <v>15796</v>
      </c>
      <c r="R145" s="89"/>
      <c r="S145" s="412">
        <v>33718</v>
      </c>
      <c r="T145" s="261">
        <v>0.45</v>
      </c>
      <c r="U145" s="449">
        <v>0.12640000000000001</v>
      </c>
      <c r="V145" s="232">
        <v>45444</v>
      </c>
      <c r="W145" s="232">
        <v>45657</v>
      </c>
      <c r="X145" s="89">
        <v>213</v>
      </c>
      <c r="Y145" s="86">
        <v>30000</v>
      </c>
      <c r="Z145" s="88" t="s">
        <v>381</v>
      </c>
      <c r="AA145" s="89" t="s">
        <v>397</v>
      </c>
      <c r="AB145" s="88" t="s">
        <v>479</v>
      </c>
      <c r="AC145" s="88" t="s">
        <v>478</v>
      </c>
      <c r="AD145" s="90" t="s">
        <v>380</v>
      </c>
      <c r="AE145" s="150" t="s">
        <v>664</v>
      </c>
      <c r="AF145" s="151">
        <v>986413068</v>
      </c>
      <c r="AG145" s="89"/>
      <c r="AH145" s="89"/>
      <c r="AI145" s="89"/>
      <c r="AJ145" s="89"/>
      <c r="AK145" s="339"/>
      <c r="AL145" s="596"/>
      <c r="AM145" s="89"/>
      <c r="AN145" s="89"/>
      <c r="AO145" s="89"/>
      <c r="AP145" s="587"/>
      <c r="AQ145" s="88" t="s">
        <v>294</v>
      </c>
      <c r="AR145" s="175" t="s">
        <v>559</v>
      </c>
      <c r="AS145" s="546"/>
      <c r="AT145" s="551"/>
      <c r="AU145" s="554"/>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row>
    <row r="146" spans="1:118" s="176" customFormat="1" ht="67.95" customHeight="1">
      <c r="A146" s="394" t="s">
        <v>286</v>
      </c>
      <c r="B146" s="86" t="s">
        <v>226</v>
      </c>
      <c r="C146" s="87" t="s">
        <v>392</v>
      </c>
      <c r="D146" s="86" t="s">
        <v>245</v>
      </c>
      <c r="E146" s="86" t="s">
        <v>294</v>
      </c>
      <c r="F146" s="219">
        <v>2024130010139</v>
      </c>
      <c r="G146" s="86" t="s">
        <v>302</v>
      </c>
      <c r="H146" s="86" t="s">
        <v>315</v>
      </c>
      <c r="I146" s="86" t="s">
        <v>274</v>
      </c>
      <c r="J146" s="192">
        <v>15796</v>
      </c>
      <c r="K146" s="88"/>
      <c r="L146" s="128">
        <v>0.5</v>
      </c>
      <c r="M146" s="88" t="s">
        <v>349</v>
      </c>
      <c r="N146" s="89"/>
      <c r="O146" s="88" t="s">
        <v>793</v>
      </c>
      <c r="P146" s="206">
        <v>27944</v>
      </c>
      <c r="Q146" s="206">
        <v>15796</v>
      </c>
      <c r="R146" s="89"/>
      <c r="S146" s="412">
        <v>33718</v>
      </c>
      <c r="T146" s="261">
        <v>0.45</v>
      </c>
      <c r="U146" s="449">
        <v>0.12640000000000001</v>
      </c>
      <c r="V146" s="232">
        <v>45444</v>
      </c>
      <c r="W146" s="232">
        <v>45657</v>
      </c>
      <c r="X146" s="89">
        <v>213</v>
      </c>
      <c r="Y146" s="86">
        <v>30000</v>
      </c>
      <c r="Z146" s="88" t="s">
        <v>381</v>
      </c>
      <c r="AA146" s="89" t="s">
        <v>397</v>
      </c>
      <c r="AB146" s="88" t="s">
        <v>479</v>
      </c>
      <c r="AC146" s="88" t="s">
        <v>478</v>
      </c>
      <c r="AD146" s="90" t="s">
        <v>380</v>
      </c>
      <c r="AE146" s="150" t="s">
        <v>711</v>
      </c>
      <c r="AF146" s="151">
        <v>102434500</v>
      </c>
      <c r="AG146" s="151" t="s">
        <v>858</v>
      </c>
      <c r="AH146" s="151" t="s">
        <v>863</v>
      </c>
      <c r="AI146" s="151"/>
      <c r="AJ146" s="151" t="s">
        <v>879</v>
      </c>
      <c r="AK146" s="339"/>
      <c r="AL146" s="596"/>
      <c r="AM146" s="89"/>
      <c r="AN146" s="89"/>
      <c r="AO146" s="89"/>
      <c r="AP146" s="587"/>
      <c r="AQ146" s="88" t="s">
        <v>294</v>
      </c>
      <c r="AR146" s="175" t="s">
        <v>559</v>
      </c>
      <c r="AS146" s="546"/>
      <c r="AT146" s="551"/>
      <c r="AU146" s="554"/>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row>
    <row r="147" spans="1:118" s="176" customFormat="1" ht="67.95" customHeight="1">
      <c r="A147" s="394" t="s">
        <v>286</v>
      </c>
      <c r="B147" s="86" t="s">
        <v>226</v>
      </c>
      <c r="C147" s="87" t="s">
        <v>392</v>
      </c>
      <c r="D147" s="86" t="s">
        <v>245</v>
      </c>
      <c r="E147" s="86" t="s">
        <v>294</v>
      </c>
      <c r="F147" s="219">
        <v>2024130010139</v>
      </c>
      <c r="G147" s="86" t="s">
        <v>302</v>
      </c>
      <c r="H147" s="86" t="s">
        <v>315</v>
      </c>
      <c r="I147" s="86" t="s">
        <v>274</v>
      </c>
      <c r="J147" s="192">
        <v>15796</v>
      </c>
      <c r="K147" s="88"/>
      <c r="L147" s="128">
        <v>0.5</v>
      </c>
      <c r="M147" s="88" t="s">
        <v>349</v>
      </c>
      <c r="N147" s="89"/>
      <c r="O147" s="88" t="s">
        <v>793</v>
      </c>
      <c r="P147" s="206">
        <v>27944</v>
      </c>
      <c r="Q147" s="206">
        <v>15796</v>
      </c>
      <c r="R147" s="89"/>
      <c r="S147" s="412">
        <v>33718</v>
      </c>
      <c r="T147" s="261">
        <v>0.45</v>
      </c>
      <c r="U147" s="449">
        <v>0.12640000000000001</v>
      </c>
      <c r="V147" s="232">
        <v>45444</v>
      </c>
      <c r="W147" s="232">
        <v>45657</v>
      </c>
      <c r="X147" s="89">
        <v>213</v>
      </c>
      <c r="Y147" s="86">
        <v>30000</v>
      </c>
      <c r="Z147" s="88" t="s">
        <v>381</v>
      </c>
      <c r="AA147" s="89" t="s">
        <v>397</v>
      </c>
      <c r="AB147" s="88" t="s">
        <v>479</v>
      </c>
      <c r="AC147" s="88" t="s">
        <v>478</v>
      </c>
      <c r="AD147" s="90" t="s">
        <v>380</v>
      </c>
      <c r="AE147" s="150" t="s">
        <v>663</v>
      </c>
      <c r="AF147" s="151">
        <v>40000000</v>
      </c>
      <c r="AG147" s="89"/>
      <c r="AH147" s="89"/>
      <c r="AI147" s="89"/>
      <c r="AJ147" s="89"/>
      <c r="AK147" s="339"/>
      <c r="AL147" s="596"/>
      <c r="AM147" s="89"/>
      <c r="AN147" s="89"/>
      <c r="AO147" s="89"/>
      <c r="AP147" s="587"/>
      <c r="AQ147" s="88" t="s">
        <v>294</v>
      </c>
      <c r="AR147" s="175" t="s">
        <v>559</v>
      </c>
      <c r="AS147" s="546"/>
      <c r="AT147" s="551"/>
      <c r="AU147" s="554"/>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row>
    <row r="148" spans="1:118" s="176" customFormat="1" ht="67.95" customHeight="1">
      <c r="A148" s="394" t="s">
        <v>286</v>
      </c>
      <c r="B148" s="86" t="s">
        <v>226</v>
      </c>
      <c r="C148" s="87" t="s">
        <v>392</v>
      </c>
      <c r="D148" s="86" t="s">
        <v>245</v>
      </c>
      <c r="E148" s="86" t="s">
        <v>294</v>
      </c>
      <c r="F148" s="219">
        <v>2024130010139</v>
      </c>
      <c r="G148" s="86" t="s">
        <v>302</v>
      </c>
      <c r="H148" s="86" t="s">
        <v>315</v>
      </c>
      <c r="I148" s="86" t="s">
        <v>274</v>
      </c>
      <c r="J148" s="192">
        <v>15796</v>
      </c>
      <c r="K148" s="88"/>
      <c r="L148" s="128">
        <v>0.5</v>
      </c>
      <c r="M148" s="88" t="s">
        <v>349</v>
      </c>
      <c r="N148" s="89"/>
      <c r="O148" s="88" t="s">
        <v>793</v>
      </c>
      <c r="P148" s="206">
        <v>27944</v>
      </c>
      <c r="Q148" s="206">
        <v>15796</v>
      </c>
      <c r="R148" s="89"/>
      <c r="S148" s="412">
        <v>33718</v>
      </c>
      <c r="T148" s="261">
        <v>0.45</v>
      </c>
      <c r="U148" s="449">
        <v>0.12640000000000001</v>
      </c>
      <c r="V148" s="232">
        <v>45444</v>
      </c>
      <c r="W148" s="232">
        <v>45657</v>
      </c>
      <c r="X148" s="89">
        <v>213</v>
      </c>
      <c r="Y148" s="86">
        <v>30000</v>
      </c>
      <c r="Z148" s="88" t="s">
        <v>381</v>
      </c>
      <c r="AA148" s="89" t="s">
        <v>397</v>
      </c>
      <c r="AB148" s="88" t="s">
        <v>479</v>
      </c>
      <c r="AC148" s="88" t="s">
        <v>478</v>
      </c>
      <c r="AD148" s="90" t="s">
        <v>380</v>
      </c>
      <c r="AE148" s="150" t="s">
        <v>712</v>
      </c>
      <c r="AF148" s="151">
        <v>324354453.5</v>
      </c>
      <c r="AG148" s="89"/>
      <c r="AH148" s="89"/>
      <c r="AI148" s="89"/>
      <c r="AJ148" s="89"/>
      <c r="AK148" s="339"/>
      <c r="AL148" s="596"/>
      <c r="AM148" s="89"/>
      <c r="AN148" s="89"/>
      <c r="AO148" s="89"/>
      <c r="AP148" s="587"/>
      <c r="AQ148" s="88" t="s">
        <v>294</v>
      </c>
      <c r="AR148" s="175" t="s">
        <v>559</v>
      </c>
      <c r="AS148" s="546"/>
      <c r="AT148" s="551"/>
      <c r="AU148" s="554"/>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row>
    <row r="149" spans="1:118" s="176" customFormat="1" ht="67.95" customHeight="1">
      <c r="A149" s="394" t="s">
        <v>286</v>
      </c>
      <c r="B149" s="86" t="s">
        <v>226</v>
      </c>
      <c r="C149" s="87" t="s">
        <v>392</v>
      </c>
      <c r="D149" s="86" t="s">
        <v>245</v>
      </c>
      <c r="E149" s="86" t="s">
        <v>294</v>
      </c>
      <c r="F149" s="219">
        <v>2024130010139</v>
      </c>
      <c r="G149" s="86" t="s">
        <v>302</v>
      </c>
      <c r="H149" s="86" t="s">
        <v>315</v>
      </c>
      <c r="I149" s="86" t="s">
        <v>274</v>
      </c>
      <c r="J149" s="192">
        <v>15796</v>
      </c>
      <c r="K149" s="88"/>
      <c r="L149" s="128">
        <v>0.5</v>
      </c>
      <c r="M149" s="88" t="s">
        <v>349</v>
      </c>
      <c r="N149" s="89"/>
      <c r="O149" s="88" t="s">
        <v>793</v>
      </c>
      <c r="P149" s="206">
        <v>27944</v>
      </c>
      <c r="Q149" s="206">
        <v>15796</v>
      </c>
      <c r="R149" s="89"/>
      <c r="S149" s="412">
        <v>33718</v>
      </c>
      <c r="T149" s="261">
        <v>0.45</v>
      </c>
      <c r="U149" s="449">
        <v>0.12640000000000001</v>
      </c>
      <c r="V149" s="232">
        <v>45444</v>
      </c>
      <c r="W149" s="232">
        <v>45657</v>
      </c>
      <c r="X149" s="89">
        <v>213</v>
      </c>
      <c r="Y149" s="86">
        <v>30000</v>
      </c>
      <c r="Z149" s="88" t="s">
        <v>381</v>
      </c>
      <c r="AA149" s="89" t="s">
        <v>397</v>
      </c>
      <c r="AB149" s="88" t="s">
        <v>479</v>
      </c>
      <c r="AC149" s="88" t="s">
        <v>478</v>
      </c>
      <c r="AD149" s="90" t="s">
        <v>380</v>
      </c>
      <c r="AE149" s="150" t="s">
        <v>709</v>
      </c>
      <c r="AF149" s="151">
        <v>163930382.74000001</v>
      </c>
      <c r="AG149" s="89"/>
      <c r="AH149" s="89"/>
      <c r="AI149" s="89"/>
      <c r="AJ149" s="89"/>
      <c r="AK149" s="339"/>
      <c r="AL149" s="596"/>
      <c r="AM149" s="89"/>
      <c r="AN149" s="89"/>
      <c r="AO149" s="89"/>
      <c r="AP149" s="587"/>
      <c r="AQ149" s="88" t="s">
        <v>294</v>
      </c>
      <c r="AR149" s="175" t="s">
        <v>559</v>
      </c>
      <c r="AS149" s="546"/>
      <c r="AT149" s="551"/>
      <c r="AU149" s="554"/>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row>
    <row r="150" spans="1:118" s="176" customFormat="1" ht="54.6" customHeight="1">
      <c r="A150" s="394" t="s">
        <v>286</v>
      </c>
      <c r="B150" s="86" t="s">
        <v>226</v>
      </c>
      <c r="C150" s="87" t="s">
        <v>392</v>
      </c>
      <c r="D150" s="86" t="s">
        <v>245</v>
      </c>
      <c r="E150" s="86" t="s">
        <v>294</v>
      </c>
      <c r="F150" s="219">
        <v>2024130010139</v>
      </c>
      <c r="G150" s="86" t="s">
        <v>302</v>
      </c>
      <c r="H150" s="86" t="s">
        <v>456</v>
      </c>
      <c r="I150" s="86" t="s">
        <v>274</v>
      </c>
      <c r="J150" s="192">
        <v>15796</v>
      </c>
      <c r="K150" s="88"/>
      <c r="L150" s="128">
        <v>0.5</v>
      </c>
      <c r="M150" s="88" t="s">
        <v>350</v>
      </c>
      <c r="N150" s="89"/>
      <c r="O150" s="88" t="s">
        <v>793</v>
      </c>
      <c r="P150" s="206">
        <v>27944</v>
      </c>
      <c r="Q150" s="206">
        <v>15796</v>
      </c>
      <c r="R150" s="89"/>
      <c r="S150" s="412">
        <v>33718</v>
      </c>
      <c r="T150" s="261">
        <v>0.45</v>
      </c>
      <c r="U150" s="449">
        <v>0.12640000000000001</v>
      </c>
      <c r="V150" s="232">
        <v>45444</v>
      </c>
      <c r="W150" s="232">
        <v>45657</v>
      </c>
      <c r="X150" s="89">
        <v>213</v>
      </c>
      <c r="Y150" s="86">
        <v>30000</v>
      </c>
      <c r="Z150" s="88" t="s">
        <v>381</v>
      </c>
      <c r="AA150" s="89" t="s">
        <v>397</v>
      </c>
      <c r="AB150" s="88" t="s">
        <v>487</v>
      </c>
      <c r="AC150" s="88" t="s">
        <v>478</v>
      </c>
      <c r="AD150" s="90" t="s">
        <v>380</v>
      </c>
      <c r="AE150" s="150" t="s">
        <v>664</v>
      </c>
      <c r="AF150" s="151">
        <v>322420000</v>
      </c>
      <c r="AG150" s="89"/>
      <c r="AH150" s="89"/>
      <c r="AI150" s="89"/>
      <c r="AJ150" s="89"/>
      <c r="AK150" s="339"/>
      <c r="AL150" s="596"/>
      <c r="AM150" s="89"/>
      <c r="AN150" s="89"/>
      <c r="AO150" s="89"/>
      <c r="AP150" s="587"/>
      <c r="AQ150" s="88" t="s">
        <v>294</v>
      </c>
      <c r="AR150" s="175" t="s">
        <v>560</v>
      </c>
      <c r="AS150" s="546"/>
      <c r="AT150" s="551"/>
      <c r="AU150" s="554"/>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row>
    <row r="151" spans="1:118" s="176" customFormat="1" ht="54.6" customHeight="1">
      <c r="A151" s="394" t="s">
        <v>286</v>
      </c>
      <c r="B151" s="86" t="s">
        <v>226</v>
      </c>
      <c r="C151" s="87" t="s">
        <v>392</v>
      </c>
      <c r="D151" s="86" t="s">
        <v>245</v>
      </c>
      <c r="E151" s="86" t="s">
        <v>294</v>
      </c>
      <c r="F151" s="219">
        <v>2024130010139</v>
      </c>
      <c r="G151" s="86" t="s">
        <v>302</v>
      </c>
      <c r="H151" s="86" t="s">
        <v>456</v>
      </c>
      <c r="I151" s="86" t="s">
        <v>274</v>
      </c>
      <c r="J151" s="192">
        <v>15796</v>
      </c>
      <c r="K151" s="88"/>
      <c r="L151" s="128">
        <v>0.5</v>
      </c>
      <c r="M151" s="88" t="s">
        <v>350</v>
      </c>
      <c r="N151" s="89"/>
      <c r="O151" s="88" t="s">
        <v>793</v>
      </c>
      <c r="P151" s="206">
        <v>27944</v>
      </c>
      <c r="Q151" s="206">
        <v>15796</v>
      </c>
      <c r="R151" s="89"/>
      <c r="S151" s="412">
        <v>33718</v>
      </c>
      <c r="T151" s="261">
        <v>0.45</v>
      </c>
      <c r="U151" s="449">
        <v>0.12640000000000001</v>
      </c>
      <c r="V151" s="232">
        <v>45444</v>
      </c>
      <c r="W151" s="232">
        <v>45657</v>
      </c>
      <c r="X151" s="89">
        <v>213</v>
      </c>
      <c r="Y151" s="86">
        <v>30000</v>
      </c>
      <c r="Z151" s="88" t="s">
        <v>381</v>
      </c>
      <c r="AA151" s="89" t="s">
        <v>397</v>
      </c>
      <c r="AB151" s="88" t="s">
        <v>487</v>
      </c>
      <c r="AC151" s="88" t="s">
        <v>478</v>
      </c>
      <c r="AD151" s="90" t="s">
        <v>380</v>
      </c>
      <c r="AE151" s="150" t="s">
        <v>663</v>
      </c>
      <c r="AF151" s="151">
        <v>20000000</v>
      </c>
      <c r="AG151" s="89"/>
      <c r="AH151" s="89"/>
      <c r="AI151" s="89"/>
      <c r="AJ151" s="89"/>
      <c r="AK151" s="339"/>
      <c r="AL151" s="596"/>
      <c r="AM151" s="89"/>
      <c r="AN151" s="89"/>
      <c r="AO151" s="89"/>
      <c r="AP151" s="587"/>
      <c r="AQ151" s="88" t="s">
        <v>294</v>
      </c>
      <c r="AR151" s="175" t="s">
        <v>560</v>
      </c>
      <c r="AS151" s="546"/>
      <c r="AT151" s="551"/>
      <c r="AU151" s="554"/>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row>
    <row r="152" spans="1:118" s="176" customFormat="1" ht="54.6" customHeight="1">
      <c r="A152" s="394" t="s">
        <v>286</v>
      </c>
      <c r="B152" s="86" t="s">
        <v>226</v>
      </c>
      <c r="C152" s="87" t="s">
        <v>392</v>
      </c>
      <c r="D152" s="86" t="s">
        <v>245</v>
      </c>
      <c r="E152" s="86" t="s">
        <v>294</v>
      </c>
      <c r="F152" s="219">
        <v>2024130010139</v>
      </c>
      <c r="G152" s="86" t="s">
        <v>302</v>
      </c>
      <c r="H152" s="86" t="s">
        <v>456</v>
      </c>
      <c r="I152" s="86" t="s">
        <v>274</v>
      </c>
      <c r="J152" s="192">
        <v>15796</v>
      </c>
      <c r="K152" s="88"/>
      <c r="L152" s="128">
        <v>0.5</v>
      </c>
      <c r="M152" s="88" t="s">
        <v>350</v>
      </c>
      <c r="N152" s="89"/>
      <c r="O152" s="88" t="s">
        <v>793</v>
      </c>
      <c r="P152" s="206">
        <v>27944</v>
      </c>
      <c r="Q152" s="206">
        <v>15796</v>
      </c>
      <c r="R152" s="89"/>
      <c r="S152" s="412">
        <v>33718</v>
      </c>
      <c r="T152" s="261">
        <v>0.45</v>
      </c>
      <c r="U152" s="449">
        <v>0.12640000000000001</v>
      </c>
      <c r="V152" s="232">
        <v>45444</v>
      </c>
      <c r="W152" s="232">
        <v>45657</v>
      </c>
      <c r="X152" s="89">
        <v>213</v>
      </c>
      <c r="Y152" s="86">
        <v>30000</v>
      </c>
      <c r="Z152" s="88" t="s">
        <v>381</v>
      </c>
      <c r="AA152" s="89" t="s">
        <v>397</v>
      </c>
      <c r="AB152" s="88" t="s">
        <v>487</v>
      </c>
      <c r="AC152" s="88" t="s">
        <v>478</v>
      </c>
      <c r="AD152" s="90" t="s">
        <v>380</v>
      </c>
      <c r="AE152" s="150" t="s">
        <v>713</v>
      </c>
      <c r="AF152" s="151">
        <v>20000000</v>
      </c>
      <c r="AG152" s="89"/>
      <c r="AH152" s="89"/>
      <c r="AI152" s="89"/>
      <c r="AJ152" s="89"/>
      <c r="AK152" s="339"/>
      <c r="AL152" s="596"/>
      <c r="AM152" s="89"/>
      <c r="AN152" s="89"/>
      <c r="AO152" s="89"/>
      <c r="AP152" s="587"/>
      <c r="AQ152" s="88" t="s">
        <v>294</v>
      </c>
      <c r="AR152" s="175" t="s">
        <v>560</v>
      </c>
      <c r="AS152" s="546"/>
      <c r="AT152" s="551"/>
      <c r="AU152" s="554"/>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row>
    <row r="153" spans="1:118" s="176" customFormat="1" ht="54.6" customHeight="1">
      <c r="A153" s="394" t="s">
        <v>286</v>
      </c>
      <c r="B153" s="86" t="s">
        <v>226</v>
      </c>
      <c r="C153" s="87" t="s">
        <v>392</v>
      </c>
      <c r="D153" s="86" t="s">
        <v>245</v>
      </c>
      <c r="E153" s="86" t="s">
        <v>294</v>
      </c>
      <c r="F153" s="219">
        <v>2024130010139</v>
      </c>
      <c r="G153" s="86" t="s">
        <v>302</v>
      </c>
      <c r="H153" s="86" t="s">
        <v>456</v>
      </c>
      <c r="I153" s="86" t="s">
        <v>274</v>
      </c>
      <c r="J153" s="192">
        <v>15796</v>
      </c>
      <c r="K153" s="88"/>
      <c r="L153" s="128">
        <v>0.5</v>
      </c>
      <c r="M153" s="88" t="s">
        <v>350</v>
      </c>
      <c r="N153" s="89"/>
      <c r="O153" s="88" t="s">
        <v>793</v>
      </c>
      <c r="P153" s="206">
        <v>27944</v>
      </c>
      <c r="Q153" s="206">
        <v>15796</v>
      </c>
      <c r="R153" s="89"/>
      <c r="S153" s="412">
        <v>33718</v>
      </c>
      <c r="T153" s="261">
        <v>0.45</v>
      </c>
      <c r="U153" s="449">
        <v>0.12640000000000001</v>
      </c>
      <c r="V153" s="232">
        <v>45444</v>
      </c>
      <c r="W153" s="232">
        <v>45657</v>
      </c>
      <c r="X153" s="89">
        <v>213</v>
      </c>
      <c r="Y153" s="86">
        <v>30000</v>
      </c>
      <c r="Z153" s="88" t="s">
        <v>381</v>
      </c>
      <c r="AA153" s="89" t="s">
        <v>397</v>
      </c>
      <c r="AB153" s="88" t="s">
        <v>487</v>
      </c>
      <c r="AC153" s="88" t="s">
        <v>478</v>
      </c>
      <c r="AD153" s="90" t="s">
        <v>380</v>
      </c>
      <c r="AE153" s="150" t="s">
        <v>709</v>
      </c>
      <c r="AF153" s="151">
        <v>67074288.5</v>
      </c>
      <c r="AG153" s="89"/>
      <c r="AH153" s="89"/>
      <c r="AI153" s="89"/>
      <c r="AJ153" s="89"/>
      <c r="AK153" s="340"/>
      <c r="AL153" s="341"/>
      <c r="AM153" s="89"/>
      <c r="AN153" s="89"/>
      <c r="AO153" s="89"/>
      <c r="AP153" s="588"/>
      <c r="AQ153" s="88" t="s">
        <v>294</v>
      </c>
      <c r="AR153" s="175" t="s">
        <v>560</v>
      </c>
      <c r="AS153" s="546"/>
      <c r="AT153" s="551"/>
      <c r="AU153" s="554"/>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row>
    <row r="154" spans="1:118" s="176" customFormat="1" ht="54.6" customHeight="1">
      <c r="A154" s="385"/>
      <c r="B154" s="41"/>
      <c r="C154" s="42"/>
      <c r="D154" s="41"/>
      <c r="E154" s="335" t="s">
        <v>901</v>
      </c>
      <c r="F154" s="336"/>
      <c r="G154" s="336"/>
      <c r="H154" s="336"/>
      <c r="I154" s="336"/>
      <c r="J154" s="336"/>
      <c r="K154" s="336"/>
      <c r="L154" s="336"/>
      <c r="M154" s="336"/>
      <c r="N154" s="336"/>
      <c r="O154" s="336"/>
      <c r="P154" s="336"/>
      <c r="Q154" s="337"/>
      <c r="R154" s="44"/>
      <c r="S154" s="44"/>
      <c r="T154" s="254">
        <v>1</v>
      </c>
      <c r="U154" s="254">
        <v>0.3</v>
      </c>
      <c r="V154" s="223"/>
      <c r="W154" s="223"/>
      <c r="X154" s="44"/>
      <c r="Y154" s="41"/>
      <c r="Z154" s="45"/>
      <c r="AA154" s="44"/>
      <c r="AB154" s="45"/>
      <c r="AC154" s="45"/>
      <c r="AD154" s="46"/>
      <c r="AE154" s="404"/>
      <c r="AF154" s="400"/>
      <c r="AG154" s="44"/>
      <c r="AH154" s="44"/>
      <c r="AI154" s="44"/>
      <c r="AJ154" s="44"/>
      <c r="AK154" s="405"/>
      <c r="AL154" s="421"/>
      <c r="AM154" s="44"/>
      <c r="AN154" s="44"/>
      <c r="AO154" s="44"/>
      <c r="AP154" s="354"/>
      <c r="AQ154" s="45"/>
      <c r="AR154" s="175"/>
      <c r="AS154" s="547"/>
      <c r="AT154" s="552"/>
      <c r="AU154" s="555"/>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row>
    <row r="155" spans="1:118" s="177" customFormat="1" ht="78.599999999999994" customHeight="1">
      <c r="A155" s="395" t="s">
        <v>284</v>
      </c>
      <c r="B155" s="91" t="s">
        <v>227</v>
      </c>
      <c r="C155" s="92" t="s">
        <v>393</v>
      </c>
      <c r="D155" s="91" t="s">
        <v>246</v>
      </c>
      <c r="E155" s="91" t="s">
        <v>295</v>
      </c>
      <c r="F155" s="93">
        <v>2024130010142</v>
      </c>
      <c r="G155" s="91" t="s">
        <v>303</v>
      </c>
      <c r="H155" s="91" t="s">
        <v>316</v>
      </c>
      <c r="I155" s="91" t="s">
        <v>275</v>
      </c>
      <c r="J155" s="193">
        <v>40</v>
      </c>
      <c r="K155" s="94"/>
      <c r="L155" s="221">
        <v>0.25</v>
      </c>
      <c r="M155" s="431" t="s">
        <v>691</v>
      </c>
      <c r="N155" s="95"/>
      <c r="O155" s="94" t="s">
        <v>794</v>
      </c>
      <c r="P155" s="207">
        <v>20</v>
      </c>
      <c r="Q155" s="207">
        <v>40</v>
      </c>
      <c r="R155" s="95"/>
      <c r="S155" s="95">
        <v>70</v>
      </c>
      <c r="T155" s="262">
        <v>0.2</v>
      </c>
      <c r="U155" s="450">
        <v>7.0000000000000007E-2</v>
      </c>
      <c r="V155" s="233">
        <v>45444</v>
      </c>
      <c r="W155" s="233">
        <v>45657</v>
      </c>
      <c r="X155" s="95">
        <v>213</v>
      </c>
      <c r="Y155" s="95">
        <v>60</v>
      </c>
      <c r="Z155" s="94" t="s">
        <v>381</v>
      </c>
      <c r="AA155" s="94" t="s">
        <v>398</v>
      </c>
      <c r="AB155" s="91" t="s">
        <v>457</v>
      </c>
      <c r="AC155" s="91" t="s">
        <v>458</v>
      </c>
      <c r="AD155" s="96" t="s">
        <v>380</v>
      </c>
      <c r="AE155" s="94" t="s">
        <v>693</v>
      </c>
      <c r="AF155" s="144">
        <v>300000000</v>
      </c>
      <c r="AG155" s="144" t="s">
        <v>858</v>
      </c>
      <c r="AH155" s="144" t="s">
        <v>863</v>
      </c>
      <c r="AI155" s="144"/>
      <c r="AJ155" s="144" t="s">
        <v>893</v>
      </c>
      <c r="AK155" s="600">
        <v>500000000</v>
      </c>
      <c r="AL155" s="600">
        <v>500000000</v>
      </c>
      <c r="AM155" s="95"/>
      <c r="AN155" s="95"/>
      <c r="AO155" s="95"/>
      <c r="AP155" s="597" t="s">
        <v>775</v>
      </c>
      <c r="AQ155" s="94" t="s">
        <v>295</v>
      </c>
      <c r="AR155" s="166" t="s">
        <v>563</v>
      </c>
      <c r="AS155" s="548">
        <v>500000000</v>
      </c>
      <c r="AT155" s="545">
        <v>500000000</v>
      </c>
      <c r="AU155" s="549">
        <f>+AT155/AS155</f>
        <v>1</v>
      </c>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row>
    <row r="156" spans="1:118" s="177" customFormat="1" ht="55.2" customHeight="1">
      <c r="A156" s="395" t="s">
        <v>284</v>
      </c>
      <c r="B156" s="91" t="s">
        <v>227</v>
      </c>
      <c r="C156" s="92" t="s">
        <v>393</v>
      </c>
      <c r="D156" s="91" t="s">
        <v>247</v>
      </c>
      <c r="E156" s="91" t="s">
        <v>295</v>
      </c>
      <c r="F156" s="93">
        <v>2024130010142</v>
      </c>
      <c r="G156" s="91" t="s">
        <v>303</v>
      </c>
      <c r="H156" s="91" t="s">
        <v>316</v>
      </c>
      <c r="I156" s="91" t="s">
        <v>276</v>
      </c>
      <c r="J156" s="193">
        <v>18000</v>
      </c>
      <c r="K156" s="94"/>
      <c r="L156" s="221">
        <v>0.25</v>
      </c>
      <c r="M156" s="432" t="s">
        <v>351</v>
      </c>
      <c r="N156" s="95"/>
      <c r="O156" s="94" t="s">
        <v>795</v>
      </c>
      <c r="P156" s="207">
        <v>15000</v>
      </c>
      <c r="Q156" s="207">
        <v>18000</v>
      </c>
      <c r="R156" s="95"/>
      <c r="S156" s="95">
        <v>20000</v>
      </c>
      <c r="T156" s="262">
        <v>0.35</v>
      </c>
      <c r="U156" s="262">
        <v>0.1167</v>
      </c>
      <c r="V156" s="233">
        <v>45444</v>
      </c>
      <c r="W156" s="233">
        <v>45657</v>
      </c>
      <c r="X156" s="95">
        <v>213</v>
      </c>
      <c r="Y156" s="91">
        <v>15000</v>
      </c>
      <c r="Z156" s="94" t="s">
        <v>381</v>
      </c>
      <c r="AA156" s="94" t="s">
        <v>398</v>
      </c>
      <c r="AB156" s="91" t="s">
        <v>459</v>
      </c>
      <c r="AC156" s="94" t="s">
        <v>460</v>
      </c>
      <c r="AD156" s="96" t="s">
        <v>380</v>
      </c>
      <c r="AE156" s="94" t="s">
        <v>693</v>
      </c>
      <c r="AF156" s="144">
        <v>200000000</v>
      </c>
      <c r="AG156" s="144" t="s">
        <v>858</v>
      </c>
      <c r="AH156" s="144" t="s">
        <v>863</v>
      </c>
      <c r="AI156" s="144"/>
      <c r="AJ156" s="144" t="s">
        <v>893</v>
      </c>
      <c r="AK156" s="601"/>
      <c r="AL156" s="601"/>
      <c r="AM156" s="95"/>
      <c r="AN156" s="95"/>
      <c r="AO156" s="95"/>
      <c r="AP156" s="598"/>
      <c r="AQ156" s="94" t="s">
        <v>295</v>
      </c>
      <c r="AR156" s="166" t="s">
        <v>563</v>
      </c>
      <c r="AS156" s="548"/>
      <c r="AT156" s="546"/>
      <c r="AU156" s="549"/>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row>
    <row r="157" spans="1:118" s="177" customFormat="1" ht="55.2" customHeight="1">
      <c r="A157" s="395" t="s">
        <v>284</v>
      </c>
      <c r="B157" s="91" t="s">
        <v>227</v>
      </c>
      <c r="C157" s="92" t="s">
        <v>393</v>
      </c>
      <c r="D157" s="91" t="s">
        <v>248</v>
      </c>
      <c r="E157" s="91" t="s">
        <v>295</v>
      </c>
      <c r="F157" s="93">
        <v>2024130010142</v>
      </c>
      <c r="G157" s="91" t="s">
        <v>303</v>
      </c>
      <c r="H157" s="91" t="s">
        <v>316</v>
      </c>
      <c r="I157" s="91" t="s">
        <v>277</v>
      </c>
      <c r="J157" s="193">
        <v>13</v>
      </c>
      <c r="K157" s="94"/>
      <c r="L157" s="221">
        <v>0.25</v>
      </c>
      <c r="M157" s="431" t="s">
        <v>692</v>
      </c>
      <c r="N157" s="95"/>
      <c r="O157" s="94" t="s">
        <v>796</v>
      </c>
      <c r="P157" s="207">
        <v>16</v>
      </c>
      <c r="Q157" s="207">
        <v>13</v>
      </c>
      <c r="R157" s="95"/>
      <c r="S157" s="95">
        <v>35</v>
      </c>
      <c r="T157" s="262">
        <v>0.2</v>
      </c>
      <c r="U157" s="450">
        <v>7.2900000000000006E-2</v>
      </c>
      <c r="V157" s="233">
        <v>45444</v>
      </c>
      <c r="W157" s="233">
        <v>45657</v>
      </c>
      <c r="X157" s="95">
        <v>213</v>
      </c>
      <c r="Y157" s="91">
        <v>25</v>
      </c>
      <c r="Z157" s="94" t="s">
        <v>381</v>
      </c>
      <c r="AA157" s="94" t="s">
        <v>398</v>
      </c>
      <c r="AB157" s="91" t="s">
        <v>461</v>
      </c>
      <c r="AC157" s="94" t="s">
        <v>462</v>
      </c>
      <c r="AD157" s="96" t="s">
        <v>380</v>
      </c>
      <c r="AE157" s="95"/>
      <c r="AF157" s="95"/>
      <c r="AG157" s="95"/>
      <c r="AH157" s="95"/>
      <c r="AI157" s="95"/>
      <c r="AJ157" s="95"/>
      <c r="AK157" s="601"/>
      <c r="AL157" s="601"/>
      <c r="AM157" s="95"/>
      <c r="AN157" s="95"/>
      <c r="AO157" s="95"/>
      <c r="AP157" s="598"/>
      <c r="AQ157" s="94" t="s">
        <v>295</v>
      </c>
      <c r="AR157" s="166" t="s">
        <v>564</v>
      </c>
      <c r="AS157" s="548"/>
      <c r="AT157" s="546"/>
      <c r="AU157" s="549"/>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row>
    <row r="158" spans="1:118" s="177" customFormat="1" ht="82.95" customHeight="1">
      <c r="A158" s="395" t="s">
        <v>284</v>
      </c>
      <c r="B158" s="91" t="s">
        <v>227</v>
      </c>
      <c r="C158" s="92" t="s">
        <v>393</v>
      </c>
      <c r="D158" s="91" t="s">
        <v>249</v>
      </c>
      <c r="E158" s="91" t="s">
        <v>295</v>
      </c>
      <c r="F158" s="93">
        <v>2024130010142</v>
      </c>
      <c r="G158" s="91" t="s">
        <v>303</v>
      </c>
      <c r="H158" s="91" t="s">
        <v>316</v>
      </c>
      <c r="I158" s="91" t="s">
        <v>278</v>
      </c>
      <c r="J158" s="193">
        <f>16391+18871+1258</f>
        <v>36520</v>
      </c>
      <c r="K158" s="94"/>
      <c r="L158" s="221">
        <v>0.25</v>
      </c>
      <c r="M158" s="431" t="s">
        <v>359</v>
      </c>
      <c r="N158" s="95"/>
      <c r="O158" s="94" t="s">
        <v>797</v>
      </c>
      <c r="P158" s="207">
        <v>10000</v>
      </c>
      <c r="Q158" s="208">
        <f>16391+18871</f>
        <v>35262</v>
      </c>
      <c r="R158" s="95"/>
      <c r="S158" s="413">
        <v>32637</v>
      </c>
      <c r="T158" s="262">
        <v>0.25</v>
      </c>
      <c r="U158" s="450">
        <v>0.1255</v>
      </c>
      <c r="V158" s="233">
        <v>45444</v>
      </c>
      <c r="W158" s="233">
        <v>45657</v>
      </c>
      <c r="X158" s="95">
        <v>213</v>
      </c>
      <c r="Y158" s="91">
        <v>17000</v>
      </c>
      <c r="Z158" s="94" t="s">
        <v>381</v>
      </c>
      <c r="AA158" s="94" t="s">
        <v>398</v>
      </c>
      <c r="AB158" s="91" t="s">
        <v>463</v>
      </c>
      <c r="AC158" s="94" t="s">
        <v>464</v>
      </c>
      <c r="AD158" s="96" t="s">
        <v>380</v>
      </c>
      <c r="AE158" s="95"/>
      <c r="AF158" s="95"/>
      <c r="AG158" s="95"/>
      <c r="AH158" s="95"/>
      <c r="AI158" s="95"/>
      <c r="AJ158" s="95"/>
      <c r="AK158" s="601"/>
      <c r="AL158" s="601"/>
      <c r="AM158" s="95"/>
      <c r="AN158" s="95"/>
      <c r="AO158" s="95"/>
      <c r="AP158" s="598"/>
      <c r="AQ158" s="94" t="s">
        <v>295</v>
      </c>
      <c r="AR158" s="166" t="s">
        <v>564</v>
      </c>
      <c r="AS158" s="548"/>
      <c r="AT158" s="546"/>
      <c r="AU158" s="549"/>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row>
    <row r="159" spans="1:118" s="177" customFormat="1" ht="76.95" customHeight="1">
      <c r="A159" s="395" t="s">
        <v>284</v>
      </c>
      <c r="B159" s="91" t="s">
        <v>227</v>
      </c>
      <c r="C159" s="92" t="s">
        <v>393</v>
      </c>
      <c r="D159" s="91" t="s">
        <v>249</v>
      </c>
      <c r="E159" s="91" t="s">
        <v>295</v>
      </c>
      <c r="F159" s="93">
        <v>2024130010142</v>
      </c>
      <c r="G159" s="91" t="s">
        <v>303</v>
      </c>
      <c r="H159" s="91" t="s">
        <v>358</v>
      </c>
      <c r="I159" s="91" t="s">
        <v>278</v>
      </c>
      <c r="J159" s="193">
        <f>16391+18871+1258</f>
        <v>36520</v>
      </c>
      <c r="K159" s="94"/>
      <c r="L159" s="221">
        <v>0.25</v>
      </c>
      <c r="M159" s="432" t="s">
        <v>360</v>
      </c>
      <c r="N159" s="95"/>
      <c r="O159" s="94" t="s">
        <v>797</v>
      </c>
      <c r="P159" s="207">
        <v>10000</v>
      </c>
      <c r="Q159" s="208">
        <f>16391+18871</f>
        <v>35262</v>
      </c>
      <c r="R159" s="95"/>
      <c r="S159" s="413">
        <v>32637</v>
      </c>
      <c r="T159" s="262">
        <v>0.25</v>
      </c>
      <c r="U159" s="450">
        <v>0.1255</v>
      </c>
      <c r="V159" s="233">
        <v>45444</v>
      </c>
      <c r="W159" s="233">
        <v>45657</v>
      </c>
      <c r="X159" s="95">
        <v>213</v>
      </c>
      <c r="Y159" s="91">
        <v>17000</v>
      </c>
      <c r="Z159" s="94" t="s">
        <v>381</v>
      </c>
      <c r="AA159" s="94" t="s">
        <v>398</v>
      </c>
      <c r="AB159" s="91" t="s">
        <v>465</v>
      </c>
      <c r="AC159" s="94" t="s">
        <v>466</v>
      </c>
      <c r="AD159" s="95" t="s">
        <v>380</v>
      </c>
      <c r="AE159" s="95"/>
      <c r="AF159" s="95"/>
      <c r="AG159" s="95"/>
      <c r="AH159" s="95"/>
      <c r="AI159" s="95"/>
      <c r="AJ159" s="95"/>
      <c r="AK159" s="601"/>
      <c r="AL159" s="601"/>
      <c r="AM159" s="95"/>
      <c r="AN159" s="95"/>
      <c r="AO159" s="178"/>
      <c r="AP159" s="598"/>
      <c r="AQ159" s="94" t="s">
        <v>295</v>
      </c>
      <c r="AR159" s="166" t="s">
        <v>564</v>
      </c>
      <c r="AS159" s="548"/>
      <c r="AT159" s="546"/>
      <c r="AU159" s="549"/>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row>
    <row r="160" spans="1:118" s="177" customFormat="1" ht="76.95" customHeight="1">
      <c r="A160" s="395" t="s">
        <v>284</v>
      </c>
      <c r="B160" s="91" t="s">
        <v>227</v>
      </c>
      <c r="C160" s="92" t="s">
        <v>393</v>
      </c>
      <c r="D160" s="91" t="s">
        <v>249</v>
      </c>
      <c r="E160" s="91" t="s">
        <v>295</v>
      </c>
      <c r="F160" s="93">
        <v>2024130010142</v>
      </c>
      <c r="G160" s="91" t="s">
        <v>303</v>
      </c>
      <c r="H160" s="91" t="s">
        <v>358</v>
      </c>
      <c r="I160" s="91" t="s">
        <v>278</v>
      </c>
      <c r="J160" s="193">
        <f>16391+18871+1258</f>
        <v>36520</v>
      </c>
      <c r="K160" s="94"/>
      <c r="L160" s="221">
        <v>0.25</v>
      </c>
      <c r="M160" s="431" t="s">
        <v>361</v>
      </c>
      <c r="N160" s="95"/>
      <c r="O160" s="94" t="s">
        <v>797</v>
      </c>
      <c r="P160" s="207">
        <v>10000</v>
      </c>
      <c r="Q160" s="208">
        <f>16391+18871</f>
        <v>35262</v>
      </c>
      <c r="R160" s="95"/>
      <c r="S160" s="413">
        <v>32637</v>
      </c>
      <c r="T160" s="262">
        <v>0.25</v>
      </c>
      <c r="U160" s="450">
        <v>0.1255</v>
      </c>
      <c r="V160" s="233">
        <v>45444</v>
      </c>
      <c r="W160" s="233">
        <v>45657</v>
      </c>
      <c r="X160" s="95">
        <v>213</v>
      </c>
      <c r="Y160" s="91">
        <v>17000</v>
      </c>
      <c r="Z160" s="94" t="s">
        <v>381</v>
      </c>
      <c r="AA160" s="94" t="s">
        <v>398</v>
      </c>
      <c r="AB160" s="91" t="s">
        <v>465</v>
      </c>
      <c r="AC160" s="94" t="s">
        <v>466</v>
      </c>
      <c r="AD160" s="95" t="s">
        <v>380</v>
      </c>
      <c r="AE160" s="95"/>
      <c r="AF160" s="95"/>
      <c r="AG160" s="95"/>
      <c r="AH160" s="95"/>
      <c r="AI160" s="95"/>
      <c r="AJ160" s="95"/>
      <c r="AK160" s="342"/>
      <c r="AL160" s="602"/>
      <c r="AM160" s="95"/>
      <c r="AN160" s="95"/>
      <c r="AO160" s="178"/>
      <c r="AP160" s="599"/>
      <c r="AQ160" s="94" t="s">
        <v>295</v>
      </c>
      <c r="AR160" s="166" t="s">
        <v>564</v>
      </c>
      <c r="AS160" s="548"/>
      <c r="AT160" s="546"/>
      <c r="AU160" s="549"/>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row>
    <row r="161" spans="1:118" s="177" customFormat="1" ht="76.95" customHeight="1">
      <c r="A161" s="385"/>
      <c r="B161" s="41"/>
      <c r="C161" s="42"/>
      <c r="D161" s="41"/>
      <c r="E161" s="335" t="s">
        <v>820</v>
      </c>
      <c r="F161" s="336"/>
      <c r="G161" s="336"/>
      <c r="H161" s="336"/>
      <c r="I161" s="336"/>
      <c r="J161" s="336"/>
      <c r="K161" s="336"/>
      <c r="L161" s="336"/>
      <c r="M161" s="336"/>
      <c r="N161" s="336"/>
      <c r="O161" s="336"/>
      <c r="P161" s="336"/>
      <c r="Q161" s="337"/>
      <c r="R161" s="44"/>
      <c r="S161" s="44"/>
      <c r="T161" s="254">
        <v>1</v>
      </c>
      <c r="U161" s="254">
        <v>0.2</v>
      </c>
      <c r="V161" s="223"/>
      <c r="W161" s="223"/>
      <c r="X161" s="44"/>
      <c r="Y161" s="41"/>
      <c r="Z161" s="45"/>
      <c r="AA161" s="45"/>
      <c r="AB161" s="41"/>
      <c r="AC161" s="45"/>
      <c r="AD161" s="44"/>
      <c r="AE161" s="44"/>
      <c r="AF161" s="44"/>
      <c r="AG161" s="44"/>
      <c r="AH161" s="44"/>
      <c r="AI161" s="44"/>
      <c r="AJ161" s="44"/>
      <c r="AK161" s="363"/>
      <c r="AL161" s="363"/>
      <c r="AM161" s="44"/>
      <c r="AN161" s="44"/>
      <c r="AO161" s="422"/>
      <c r="AP161" s="354"/>
      <c r="AQ161" s="45"/>
      <c r="AR161" s="166"/>
      <c r="AS161" s="548"/>
      <c r="AT161" s="547"/>
      <c r="AU161" s="549"/>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row>
    <row r="162" spans="1:118" s="180" customFormat="1" ht="82.95" customHeight="1">
      <c r="A162" s="396" t="s">
        <v>284</v>
      </c>
      <c r="B162" s="97" t="s">
        <v>228</v>
      </c>
      <c r="C162" s="98" t="s">
        <v>394</v>
      </c>
      <c r="D162" s="97" t="s">
        <v>250</v>
      </c>
      <c r="E162" s="97" t="s">
        <v>296</v>
      </c>
      <c r="F162" s="99">
        <v>2024130010144</v>
      </c>
      <c r="G162" s="97" t="s">
        <v>741</v>
      </c>
      <c r="H162" s="97" t="s">
        <v>742</v>
      </c>
      <c r="I162" s="97" t="s">
        <v>743</v>
      </c>
      <c r="J162" s="194">
        <v>0</v>
      </c>
      <c r="K162" s="101"/>
      <c r="L162" s="222">
        <v>0.5</v>
      </c>
      <c r="M162" s="97" t="s">
        <v>729</v>
      </c>
      <c r="N162" s="250" t="s">
        <v>777</v>
      </c>
      <c r="O162" s="100" t="s">
        <v>798</v>
      </c>
      <c r="P162" s="209">
        <v>1</v>
      </c>
      <c r="Q162" s="209">
        <v>0</v>
      </c>
      <c r="R162" s="101"/>
      <c r="S162" s="101">
        <v>0</v>
      </c>
      <c r="T162" s="264">
        <v>0</v>
      </c>
      <c r="U162" s="264">
        <v>0</v>
      </c>
      <c r="V162" s="234">
        <v>45444</v>
      </c>
      <c r="W162" s="234">
        <v>45657</v>
      </c>
      <c r="X162" s="101">
        <v>213</v>
      </c>
      <c r="Y162" s="100">
        <v>252785</v>
      </c>
      <c r="Z162" s="100" t="s">
        <v>381</v>
      </c>
      <c r="AA162" s="101" t="s">
        <v>389</v>
      </c>
      <c r="AB162" s="97" t="s">
        <v>465</v>
      </c>
      <c r="AC162" s="100" t="s">
        <v>466</v>
      </c>
      <c r="AD162" s="101" t="s">
        <v>380</v>
      </c>
      <c r="AE162" s="146" t="s">
        <v>694</v>
      </c>
      <c r="AF162" s="147">
        <v>360000000</v>
      </c>
      <c r="AG162" s="101"/>
      <c r="AH162" s="101"/>
      <c r="AI162" s="101"/>
      <c r="AJ162" s="101"/>
      <c r="AK162" s="603">
        <v>360000000</v>
      </c>
      <c r="AL162" s="603">
        <v>360000000</v>
      </c>
      <c r="AM162" s="101"/>
      <c r="AN162" s="101"/>
      <c r="AO162" s="179"/>
      <c r="AP162" s="605" t="s">
        <v>766</v>
      </c>
      <c r="AQ162" s="100" t="s">
        <v>296</v>
      </c>
      <c r="AR162" s="119" t="s">
        <v>552</v>
      </c>
      <c r="AS162" s="545">
        <v>360000000</v>
      </c>
      <c r="AT162" s="545">
        <v>0</v>
      </c>
      <c r="AU162" s="542">
        <v>0</v>
      </c>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row>
    <row r="163" spans="1:118" s="180" customFormat="1" ht="87.6" customHeight="1">
      <c r="A163" s="396" t="s">
        <v>284</v>
      </c>
      <c r="B163" s="97" t="s">
        <v>228</v>
      </c>
      <c r="C163" s="98" t="s">
        <v>394</v>
      </c>
      <c r="D163" s="97" t="s">
        <v>251</v>
      </c>
      <c r="E163" s="97" t="s">
        <v>296</v>
      </c>
      <c r="F163" s="99">
        <v>2024130010144</v>
      </c>
      <c r="G163" s="97" t="s">
        <v>741</v>
      </c>
      <c r="H163" s="97" t="s">
        <v>742</v>
      </c>
      <c r="I163" s="97" t="s">
        <v>743</v>
      </c>
      <c r="J163" s="194">
        <v>0</v>
      </c>
      <c r="K163" s="101"/>
      <c r="L163" s="222">
        <v>0.5</v>
      </c>
      <c r="M163" s="97" t="s">
        <v>730</v>
      </c>
      <c r="N163" s="250" t="s">
        <v>777</v>
      </c>
      <c r="O163" s="100" t="s">
        <v>799</v>
      </c>
      <c r="P163" s="209">
        <v>1</v>
      </c>
      <c r="Q163" s="209">
        <v>0</v>
      </c>
      <c r="R163" s="101"/>
      <c r="S163" s="101">
        <v>0</v>
      </c>
      <c r="T163" s="264">
        <v>0</v>
      </c>
      <c r="U163" s="264">
        <v>0</v>
      </c>
      <c r="V163" s="234">
        <v>45444</v>
      </c>
      <c r="W163" s="234">
        <v>45657</v>
      </c>
      <c r="X163" s="101">
        <v>213</v>
      </c>
      <c r="Y163" s="100">
        <v>252785</v>
      </c>
      <c r="Z163" s="100" t="s">
        <v>381</v>
      </c>
      <c r="AA163" s="101" t="s">
        <v>389</v>
      </c>
      <c r="AB163" s="97" t="s">
        <v>465</v>
      </c>
      <c r="AC163" s="100" t="s">
        <v>466</v>
      </c>
      <c r="AD163" s="101" t="s">
        <v>380</v>
      </c>
      <c r="AE163" s="101"/>
      <c r="AF163" s="101"/>
      <c r="AG163" s="101"/>
      <c r="AH163" s="101"/>
      <c r="AI163" s="101"/>
      <c r="AJ163" s="101"/>
      <c r="AK163" s="604"/>
      <c r="AL163" s="604"/>
      <c r="AM163" s="101"/>
      <c r="AN163" s="101"/>
      <c r="AO163" s="179"/>
      <c r="AP163" s="606"/>
      <c r="AQ163" s="100" t="s">
        <v>296</v>
      </c>
      <c r="AR163" s="119" t="s">
        <v>552</v>
      </c>
      <c r="AS163" s="546"/>
      <c r="AT163" s="546"/>
      <c r="AU163" s="54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row>
    <row r="164" spans="1:118" s="180" customFormat="1" ht="87.6" customHeight="1">
      <c r="A164" s="385"/>
      <c r="B164" s="41"/>
      <c r="C164" s="42"/>
      <c r="D164" s="41"/>
      <c r="E164" s="335" t="s">
        <v>821</v>
      </c>
      <c r="F164" s="336"/>
      <c r="G164" s="336"/>
      <c r="H164" s="336"/>
      <c r="I164" s="336"/>
      <c r="J164" s="336"/>
      <c r="K164" s="336"/>
      <c r="L164" s="336"/>
      <c r="M164" s="336"/>
      <c r="N164" s="336"/>
      <c r="O164" s="336"/>
      <c r="P164" s="336"/>
      <c r="Q164" s="337"/>
      <c r="R164" s="44"/>
      <c r="S164" s="44"/>
      <c r="T164" s="254">
        <v>0</v>
      </c>
      <c r="U164" s="254">
        <v>0</v>
      </c>
      <c r="V164" s="223"/>
      <c r="W164" s="223"/>
      <c r="X164" s="44"/>
      <c r="Y164" s="45"/>
      <c r="Z164" s="45"/>
      <c r="AA164" s="44"/>
      <c r="AB164" s="41"/>
      <c r="AC164" s="45"/>
      <c r="AD164" s="44"/>
      <c r="AE164" s="44"/>
      <c r="AF164" s="44"/>
      <c r="AG164" s="44"/>
      <c r="AH164" s="44"/>
      <c r="AI164" s="44"/>
      <c r="AJ164" s="44"/>
      <c r="AK164" s="364"/>
      <c r="AL164" s="364"/>
      <c r="AM164" s="44"/>
      <c r="AN164" s="44"/>
      <c r="AO164" s="422"/>
      <c r="AP164" s="429"/>
      <c r="AQ164" s="45"/>
      <c r="AR164" s="119"/>
      <c r="AS164" s="547"/>
      <c r="AT164" s="547"/>
      <c r="AU164" s="544"/>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row>
    <row r="165" spans="1:118" s="182" customFormat="1" ht="98.4" customHeight="1">
      <c r="A165" s="397" t="s">
        <v>284</v>
      </c>
      <c r="B165" s="102" t="s">
        <v>253</v>
      </c>
      <c r="C165" s="103" t="s">
        <v>395</v>
      </c>
      <c r="D165" s="102" t="s">
        <v>252</v>
      </c>
      <c r="E165" s="104" t="s">
        <v>297</v>
      </c>
      <c r="F165" s="106">
        <v>2024130010149</v>
      </c>
      <c r="G165" s="104" t="s">
        <v>738</v>
      </c>
      <c r="H165" s="104" t="s">
        <v>739</v>
      </c>
      <c r="I165" s="104" t="s">
        <v>740</v>
      </c>
      <c r="J165" s="195">
        <v>0</v>
      </c>
      <c r="K165" s="105"/>
      <c r="L165" s="129">
        <v>1</v>
      </c>
      <c r="M165" s="102" t="s">
        <v>731</v>
      </c>
      <c r="N165" s="105" t="s">
        <v>777</v>
      </c>
      <c r="O165" s="238" t="s">
        <v>800</v>
      </c>
      <c r="P165" s="210">
        <v>1</v>
      </c>
      <c r="Q165" s="210">
        <v>0</v>
      </c>
      <c r="R165" s="105"/>
      <c r="S165" s="105">
        <v>0</v>
      </c>
      <c r="T165" s="263">
        <v>0</v>
      </c>
      <c r="U165" s="263">
        <v>0</v>
      </c>
      <c r="V165" s="235">
        <v>45444</v>
      </c>
      <c r="W165" s="235">
        <v>45657</v>
      </c>
      <c r="X165" s="105">
        <v>213</v>
      </c>
      <c r="Y165" s="105">
        <v>1350</v>
      </c>
      <c r="Z165" s="105" t="s">
        <v>382</v>
      </c>
      <c r="AA165" s="105" t="s">
        <v>389</v>
      </c>
      <c r="AB165" s="102" t="s">
        <v>465</v>
      </c>
      <c r="AC165" s="238" t="s">
        <v>466</v>
      </c>
      <c r="AD165" s="105" t="s">
        <v>380</v>
      </c>
      <c r="AE165" s="141" t="s">
        <v>694</v>
      </c>
      <c r="AF165" s="145">
        <v>150000000</v>
      </c>
      <c r="AG165" s="105"/>
      <c r="AH165" s="105"/>
      <c r="AI165" s="105"/>
      <c r="AJ165" s="105"/>
      <c r="AK165" s="185">
        <v>150000000</v>
      </c>
      <c r="AL165" s="185">
        <v>150000000</v>
      </c>
      <c r="AM165" s="105"/>
      <c r="AN165" s="105"/>
      <c r="AO165" s="105"/>
      <c r="AP165" s="105" t="s">
        <v>766</v>
      </c>
      <c r="AQ165" s="238" t="s">
        <v>297</v>
      </c>
      <c r="AR165" s="181" t="s">
        <v>553</v>
      </c>
      <c r="AS165" s="265">
        <v>150000000</v>
      </c>
      <c r="AT165" s="456">
        <v>0</v>
      </c>
      <c r="AU165" s="454">
        <f>+AT165/AS165</f>
        <v>0</v>
      </c>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row>
    <row r="166" spans="1:118" ht="57" customHeight="1">
      <c r="A166" s="558" t="s">
        <v>822</v>
      </c>
      <c r="B166" s="559"/>
      <c r="C166" s="559"/>
      <c r="D166" s="559"/>
      <c r="E166" s="559"/>
      <c r="F166" s="559"/>
      <c r="G166" s="559"/>
      <c r="H166" s="559"/>
      <c r="I166" s="559"/>
      <c r="J166" s="559"/>
      <c r="K166" s="559"/>
      <c r="L166" s="559"/>
      <c r="M166" s="559"/>
      <c r="N166" s="559"/>
      <c r="O166" s="559"/>
      <c r="P166" s="559"/>
      <c r="Q166" s="559"/>
      <c r="R166" s="559"/>
      <c r="S166" s="560"/>
      <c r="T166" s="451">
        <v>0</v>
      </c>
      <c r="U166" s="451">
        <v>0</v>
      </c>
      <c r="V166" s="423"/>
      <c r="W166" s="423"/>
      <c r="X166" s="423"/>
      <c r="Y166" s="423"/>
      <c r="Z166" s="423"/>
      <c r="AA166" s="423"/>
      <c r="AB166" s="423"/>
      <c r="AC166" s="423"/>
      <c r="AD166" s="423"/>
      <c r="AE166" s="423"/>
      <c r="AF166" s="423"/>
      <c r="AG166" s="423"/>
      <c r="AH166" s="423"/>
      <c r="AI166" s="423"/>
      <c r="AJ166" s="423"/>
      <c r="AK166" s="423"/>
      <c r="AL166" s="423"/>
      <c r="AM166" s="423"/>
      <c r="AN166" s="423"/>
      <c r="AO166" s="423"/>
      <c r="AP166" s="424"/>
      <c r="AQ166" s="423"/>
      <c r="AS166" s="425">
        <f>SUM(AS9:AS165)</f>
        <v>61305154750.519997</v>
      </c>
      <c r="AT166" s="425">
        <f>SUM(AT9:AT165)</f>
        <v>50712010553.869995</v>
      </c>
      <c r="AU166" s="426">
        <f>+AT166/AS166</f>
        <v>0.82720630524857863</v>
      </c>
    </row>
    <row r="167" spans="1:118" ht="72" customHeight="1">
      <c r="A167" s="561"/>
      <c r="B167" s="561"/>
      <c r="C167" s="561"/>
      <c r="D167" s="561"/>
      <c r="E167" s="561"/>
      <c r="F167" s="561"/>
      <c r="G167" s="561"/>
      <c r="H167" s="561"/>
      <c r="I167" s="561"/>
      <c r="J167" s="561"/>
      <c r="K167" s="561"/>
      <c r="L167" s="562"/>
      <c r="M167" s="557" t="s">
        <v>823</v>
      </c>
      <c r="N167" s="557"/>
      <c r="O167" s="557"/>
      <c r="P167" s="557"/>
      <c r="Q167" s="557"/>
      <c r="R167" s="557"/>
      <c r="S167" s="557"/>
      <c r="T167" s="414">
        <f>(T30+T50+T68+T90+T102+T154+T161+T164+T166)/9</f>
        <v>0.71111111111111114</v>
      </c>
      <c r="U167" s="414">
        <f>(U30+U50+U68+U90+U102+U154+U161+U164+U166)/9</f>
        <v>0.21184444444444445</v>
      </c>
      <c r="V167" s="415"/>
      <c r="W167" s="415"/>
      <c r="X167" s="415"/>
      <c r="Y167" s="415"/>
      <c r="Z167" s="415"/>
      <c r="AA167" s="415"/>
      <c r="AB167" s="415"/>
      <c r="AC167" s="415"/>
      <c r="AD167" s="415"/>
      <c r="AE167" s="415"/>
      <c r="AF167" s="415"/>
      <c r="AG167" s="415"/>
      <c r="AH167" s="415"/>
      <c r="AI167" s="415"/>
      <c r="AJ167" s="415"/>
      <c r="AK167" s="415"/>
      <c r="AL167" s="415"/>
      <c r="AM167" s="415"/>
      <c r="AN167" s="415"/>
      <c r="AO167" s="415"/>
      <c r="AP167" s="427"/>
      <c r="AQ167" s="415"/>
      <c r="AR167" s="415"/>
      <c r="AS167" s="428"/>
      <c r="AT167" s="428"/>
      <c r="AU167" s="455"/>
    </row>
    <row r="168" spans="1:118" ht="37.5" customHeight="1">
      <c r="AT168" s="398"/>
    </row>
  </sheetData>
  <autoFilter ref="A8:AU8" xr:uid="{00000000-0001-0000-0300-000000000000}"/>
  <mergeCells count="53">
    <mergeCell ref="AL131:AL152"/>
    <mergeCell ref="AP155:AP160"/>
    <mergeCell ref="AL155:AL160"/>
    <mergeCell ref="AK155:AK159"/>
    <mergeCell ref="AK162:AK163"/>
    <mergeCell ref="AP162:AP163"/>
    <mergeCell ref="AL162:AL163"/>
    <mergeCell ref="AP51:AP67"/>
    <mergeCell ref="AL51:AL67"/>
    <mergeCell ref="AK51:AK67"/>
    <mergeCell ref="AS51:AS68"/>
    <mergeCell ref="AT51:AT68"/>
    <mergeCell ref="AU51:AU68"/>
    <mergeCell ref="M167:S167"/>
    <mergeCell ref="A166:S166"/>
    <mergeCell ref="A167:L167"/>
    <mergeCell ref="AL69:AL78"/>
    <mergeCell ref="AP69:AP78"/>
    <mergeCell ref="AP79:AP89"/>
    <mergeCell ref="AL79:AL89"/>
    <mergeCell ref="AK79:AK89"/>
    <mergeCell ref="AL91:AL101"/>
    <mergeCell ref="AP91:AP101"/>
    <mergeCell ref="AP103:AP130"/>
    <mergeCell ref="AL103:AL129"/>
    <mergeCell ref="AP131:AP153"/>
    <mergeCell ref="AS162:AS164"/>
    <mergeCell ref="AT162:AT164"/>
    <mergeCell ref="AS9:AS30"/>
    <mergeCell ref="AU9:AU30"/>
    <mergeCell ref="AU91:AU102"/>
    <mergeCell ref="AS103:AS130"/>
    <mergeCell ref="AT103:AT130"/>
    <mergeCell ref="AU103:AU130"/>
    <mergeCell ref="AS69:AS78"/>
    <mergeCell ref="AT69:AT78"/>
    <mergeCell ref="AU69:AU78"/>
    <mergeCell ref="AU79:AU90"/>
    <mergeCell ref="AT91:AT102"/>
    <mergeCell ref="AS91:AS102"/>
    <mergeCell ref="AT9:AT30"/>
    <mergeCell ref="AS31:AS50"/>
    <mergeCell ref="AT31:AT50"/>
    <mergeCell ref="AU31:AU50"/>
    <mergeCell ref="AU162:AU164"/>
    <mergeCell ref="AS79:AS90"/>
    <mergeCell ref="AT79:AT90"/>
    <mergeCell ref="AS155:AS161"/>
    <mergeCell ref="AT155:AT161"/>
    <mergeCell ref="AU155:AU161"/>
    <mergeCell ref="AS131:AS154"/>
    <mergeCell ref="AT131:AT154"/>
    <mergeCell ref="AU131:AU154"/>
  </mergeCells>
  <phoneticPr fontId="14" type="noConversion"/>
  <dataValidations count="2">
    <dataValidation type="list" allowBlank="1" showInputMessage="1" showErrorMessage="1" sqref="M79:N79 N168:N253 N91:N101 N82:N89 N51:N67 N31:N49 N20:N29 M81:N81 N103:N153 N69:N78 N80 M88:M89" xr:uid="{00000000-0002-0000-0300-000000000000}">
      <formula1>$AY$9:$AY$60</formula1>
    </dataValidation>
    <dataValidation type="list" allowBlank="1" showInputMessage="1" showErrorMessage="1" sqref="N9:N10 N165 N162:N163 N155:N160 N12:N19" xr:uid="{2249E318-4C67-4027-9F03-2A000842E625}">
      <formula1>$AZ$9:$AZ$16</formula1>
    </dataValidation>
  </dataValidations>
  <pageMargins left="0.7" right="0.7" top="0.75" bottom="0.75" header="0.3" footer="0.3"/>
  <pageSetup paperSize="9"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AG158:AG159 AG162 AF28:AF30 AG165:AG208 AG47:AG156</xm:sqref>
        </x14:dataValidation>
        <x14:dataValidation type="list" allowBlank="1" showInputMessage="1" showErrorMessage="1" xr:uid="{00000000-0002-0000-0300-000002000000}">
          <x14:formula1>
            <xm:f>ANEXO1!$F$2:$F$7</xm:f>
          </x14:formula1>
          <xm:sqref>AH158:AH159 AH162 AH165:AH217 AH47:AH156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8671875" defaultRowHeight="14.4"/>
  <cols>
    <col min="1" max="1" width="20.88671875" customWidth="1"/>
    <col min="2" max="2" width="25" customWidth="1"/>
    <col min="3" max="3" width="19.88671875" customWidth="1"/>
    <col min="4" max="4" width="20.109375" customWidth="1"/>
    <col min="5" max="6" width="22.88671875" customWidth="1"/>
    <col min="7" max="7" width="25.109375" customWidth="1"/>
  </cols>
  <sheetData>
    <row r="2" spans="1:7">
      <c r="A2" s="614" t="s">
        <v>37</v>
      </c>
      <c r="B2" s="615"/>
      <c r="C2" s="615"/>
      <c r="D2" s="615"/>
      <c r="E2" s="615"/>
      <c r="F2" s="615"/>
      <c r="G2" s="616"/>
    </row>
    <row r="3" spans="1:7" s="4" customFormat="1">
      <c r="A3" s="25" t="s">
        <v>38</v>
      </c>
      <c r="B3" s="611" t="s">
        <v>39</v>
      </c>
      <c r="C3" s="611"/>
      <c r="D3" s="611"/>
      <c r="E3" s="611"/>
      <c r="F3" s="611"/>
      <c r="G3" s="27" t="s">
        <v>40</v>
      </c>
    </row>
    <row r="4" spans="1:7" ht="12.75" customHeight="1">
      <c r="A4" s="28">
        <v>45489</v>
      </c>
      <c r="B4" s="612" t="s">
        <v>216</v>
      </c>
      <c r="C4" s="612"/>
      <c r="D4" s="612"/>
      <c r="E4" s="612"/>
      <c r="F4" s="612"/>
      <c r="G4" s="29" t="s">
        <v>217</v>
      </c>
    </row>
    <row r="5" spans="1:7" ht="12.75" customHeight="1">
      <c r="A5" s="30"/>
      <c r="B5" s="612"/>
      <c r="C5" s="612"/>
      <c r="D5" s="612"/>
      <c r="E5" s="612"/>
      <c r="F5" s="612"/>
      <c r="G5" s="29"/>
    </row>
    <row r="6" spans="1:7">
      <c r="A6" s="30"/>
      <c r="B6" s="613"/>
      <c r="C6" s="613"/>
      <c r="D6" s="613"/>
      <c r="E6" s="613"/>
      <c r="F6" s="613"/>
      <c r="G6" s="32"/>
    </row>
    <row r="7" spans="1:7">
      <c r="A7" s="30"/>
      <c r="B7" s="613"/>
      <c r="C7" s="613"/>
      <c r="D7" s="613"/>
      <c r="E7" s="613"/>
      <c r="F7" s="613"/>
      <c r="G7" s="32"/>
    </row>
    <row r="8" spans="1:7">
      <c r="A8" s="30"/>
      <c r="B8" s="31"/>
      <c r="C8" s="31"/>
      <c r="D8" s="31"/>
      <c r="E8" s="31"/>
      <c r="F8" s="31"/>
      <c r="G8" s="32"/>
    </row>
    <row r="9" spans="1:7">
      <c r="A9" s="607" t="s">
        <v>218</v>
      </c>
      <c r="B9" s="608"/>
      <c r="C9" s="608"/>
      <c r="D9" s="608"/>
      <c r="E9" s="608"/>
      <c r="F9" s="608"/>
      <c r="G9" s="609"/>
    </row>
    <row r="10" spans="1:7" s="4" customFormat="1">
      <c r="A10" s="26"/>
      <c r="B10" s="611" t="s">
        <v>41</v>
      </c>
      <c r="C10" s="611"/>
      <c r="D10" s="611" t="s">
        <v>42</v>
      </c>
      <c r="E10" s="611"/>
      <c r="F10" s="26" t="s">
        <v>38</v>
      </c>
      <c r="G10" s="26" t="s">
        <v>43</v>
      </c>
    </row>
    <row r="11" spans="1:7">
      <c r="A11" s="33" t="s">
        <v>44</v>
      </c>
      <c r="B11" s="612" t="s">
        <v>45</v>
      </c>
      <c r="C11" s="612"/>
      <c r="D11" s="610" t="s">
        <v>46</v>
      </c>
      <c r="E11" s="610"/>
      <c r="F11" s="30" t="s">
        <v>79</v>
      </c>
      <c r="G11" s="32"/>
    </row>
    <row r="12" spans="1:7">
      <c r="A12" s="33" t="s">
        <v>47</v>
      </c>
      <c r="B12" s="610" t="s">
        <v>48</v>
      </c>
      <c r="C12" s="610"/>
      <c r="D12" s="610" t="s">
        <v>80</v>
      </c>
      <c r="E12" s="610"/>
      <c r="F12" s="30" t="s">
        <v>79</v>
      </c>
      <c r="G12" s="32"/>
    </row>
    <row r="13" spans="1:7">
      <c r="A13" s="33" t="s">
        <v>49</v>
      </c>
      <c r="B13" s="610" t="s">
        <v>48</v>
      </c>
      <c r="C13" s="610"/>
      <c r="D13" s="610" t="s">
        <v>80</v>
      </c>
      <c r="E13" s="610"/>
      <c r="F13" s="30" t="s">
        <v>79</v>
      </c>
      <c r="G13" s="32"/>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17" workbookViewId="0">
      <selection activeCell="B1" sqref="B1:B1048576"/>
    </sheetView>
  </sheetViews>
  <sheetFormatPr baseColWidth="10" defaultColWidth="10.88671875" defaultRowHeight="14.4"/>
  <cols>
    <col min="1" max="1" width="55.109375" customWidth="1"/>
    <col min="5" max="5" width="20.109375" customWidth="1"/>
    <col min="6" max="6" width="34.88671875" customWidth="1"/>
  </cols>
  <sheetData>
    <row r="1" spans="1:6" ht="52.5" customHeight="1">
      <c r="A1" s="24" t="s">
        <v>50</v>
      </c>
      <c r="E1" s="5" t="s">
        <v>51</v>
      </c>
      <c r="F1" s="5" t="s">
        <v>52</v>
      </c>
    </row>
    <row r="2" spans="1:6" ht="25.5" customHeight="1">
      <c r="A2" s="23" t="s">
        <v>53</v>
      </c>
      <c r="E2" s="6">
        <v>0</v>
      </c>
      <c r="F2" s="7" t="s">
        <v>54</v>
      </c>
    </row>
    <row r="3" spans="1:6" ht="45" customHeight="1">
      <c r="A3" s="23" t="s">
        <v>55</v>
      </c>
      <c r="E3" s="6">
        <v>1</v>
      </c>
      <c r="F3" s="7" t="s">
        <v>56</v>
      </c>
    </row>
    <row r="4" spans="1:6" ht="45" customHeight="1">
      <c r="A4" s="23" t="s">
        <v>57</v>
      </c>
      <c r="E4" s="6">
        <v>2</v>
      </c>
      <c r="F4" s="7" t="s">
        <v>58</v>
      </c>
    </row>
    <row r="5" spans="1:6" ht="45" customHeight="1">
      <c r="A5" s="23" t="s">
        <v>59</v>
      </c>
      <c r="E5" s="6">
        <v>3</v>
      </c>
      <c r="F5" s="7" t="s">
        <v>60</v>
      </c>
    </row>
    <row r="6" spans="1:6" ht="45" customHeight="1">
      <c r="A6" s="23" t="s">
        <v>61</v>
      </c>
      <c r="E6" s="6">
        <v>4</v>
      </c>
      <c r="F6" s="7" t="s">
        <v>62</v>
      </c>
    </row>
    <row r="7" spans="1:6" ht="45" customHeight="1">
      <c r="A7" s="23" t="s">
        <v>63</v>
      </c>
      <c r="E7" s="6">
        <v>5</v>
      </c>
      <c r="F7" s="7" t="s">
        <v>64</v>
      </c>
    </row>
    <row r="8" spans="1:6" ht="45" customHeight="1">
      <c r="A8" s="23" t="s">
        <v>65</v>
      </c>
    </row>
    <row r="9" spans="1:6" ht="45" customHeight="1">
      <c r="A9" s="23" t="s">
        <v>66</v>
      </c>
    </row>
    <row r="10" spans="1:6" ht="45" customHeight="1">
      <c r="A10" s="23" t="s">
        <v>67</v>
      </c>
    </row>
    <row r="11" spans="1:6" ht="45" customHeight="1">
      <c r="A11" s="23" t="s">
        <v>68</v>
      </c>
    </row>
    <row r="12" spans="1:6" ht="45" customHeight="1">
      <c r="A12" s="23" t="s">
        <v>69</v>
      </c>
    </row>
    <row r="13" spans="1:6" ht="45" customHeight="1">
      <c r="A13" s="23" t="s">
        <v>70</v>
      </c>
    </row>
    <row r="14" spans="1:6" ht="45" customHeight="1">
      <c r="A14" s="23" t="s">
        <v>71</v>
      </c>
    </row>
    <row r="15" spans="1:6" ht="45" customHeight="1">
      <c r="A15" s="23" t="s">
        <v>72</v>
      </c>
    </row>
    <row r="16" spans="1:6" ht="45" customHeight="1">
      <c r="A16" s="23" t="s">
        <v>73</v>
      </c>
    </row>
    <row r="17" spans="1:1" ht="45" customHeight="1">
      <c r="A17" s="23" t="s">
        <v>74</v>
      </c>
    </row>
    <row r="18" spans="1:1" ht="45" customHeight="1">
      <c r="A18" s="23" t="s">
        <v>75</v>
      </c>
    </row>
    <row r="19" spans="1:1" ht="45" customHeight="1">
      <c r="A19" s="23" t="s">
        <v>76</v>
      </c>
    </row>
    <row r="20" spans="1:1" ht="45" customHeight="1">
      <c r="A20" s="23" t="s">
        <v>77</v>
      </c>
    </row>
    <row r="21" spans="1:1" ht="45" customHeight="1">
      <c r="A21" s="23"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Alcira Ortega Martínez</cp:lastModifiedBy>
  <dcterms:created xsi:type="dcterms:W3CDTF">2024-07-04T17:50:33Z</dcterms:created>
  <dcterms:modified xsi:type="dcterms:W3CDTF">2025-02-05T18:24:31Z</dcterms:modified>
</cp:coreProperties>
</file>