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227"/>
  <workbookPr defaultThemeVersion="166925"/>
  <mc:AlternateContent xmlns:mc="http://schemas.openxmlformats.org/markup-compatibility/2006">
    <mc:Choice Requires="x15">
      <x15ac:absPath xmlns:x15ac="http://schemas.microsoft.com/office/spreadsheetml/2010/11/ac" url="G:\Mi unidad\IDER\2023\Mayo\"/>
    </mc:Choice>
  </mc:AlternateContent>
  <xr:revisionPtr revIDLastSave="0" documentId="8_{ADA1E013-90CF-48C8-8EF4-AFB91A47A928}" xr6:coauthVersionLast="47" xr6:coauthVersionMax="47" xr10:uidLastSave="{00000000-0000-0000-0000-000000000000}"/>
  <bookViews>
    <workbookView xWindow="-120" yWindow="-120" windowWidth="20640" windowHeight="11160" activeTab="1" xr2:uid="{00000000-000D-0000-FFFF-FFFF00000000}"/>
  </bookViews>
  <sheets>
    <sheet name="INSTRUCTIVO" sheetId="3" r:id="rId1"/>
    <sheet name="PLAN DE ACCIÓN (2)" sheetId="4" r:id="rId2"/>
    <sheet name="CONTROL DE CAMBIOS " sheetId="2" r:id="rId3"/>
  </sheets>
  <definedNames>
    <definedName name="_Hlk115349177" localSheetId="2">'CONTROL DE CAMBIOS '!#REF!</definedName>
    <definedName name="_Hlk115349247" localSheetId="2">'CONTROL DE CAMBIOS '!#REF!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93" i="4" l="1"/>
  <c r="V93" i="4"/>
  <c r="BD92" i="4" l="1"/>
  <c r="V17" i="4"/>
  <c r="BC92" i="4"/>
  <c r="BE91" i="4"/>
  <c r="BE81" i="4"/>
  <c r="BD91" i="4"/>
  <c r="BD81" i="4"/>
  <c r="BE80" i="4"/>
  <c r="BD80" i="4"/>
  <c r="BD71" i="4"/>
  <c r="BE70" i="4"/>
  <c r="BD70" i="4"/>
  <c r="BE60" i="4"/>
  <c r="BD60" i="4"/>
  <c r="BE59" i="4"/>
  <c r="BD59" i="4"/>
  <c r="BE47" i="4"/>
  <c r="BD47" i="4"/>
  <c r="BE46" i="4"/>
  <c r="BD46" i="4"/>
  <c r="BE35" i="4"/>
  <c r="BD35" i="4"/>
  <c r="BE34" i="4"/>
  <c r="BD34" i="4"/>
  <c r="BD26" i="4"/>
  <c r="BB25" i="4"/>
  <c r="BB92" i="4" s="1"/>
  <c r="BA25" i="4"/>
  <c r="BE25" i="4" s="1"/>
  <c r="BD19" i="4"/>
  <c r="BE9" i="4"/>
  <c r="BD9" i="4"/>
  <c r="BD25" i="4" l="1"/>
  <c r="BA92" i="4"/>
  <c r="BE92" i="4" s="1"/>
  <c r="V83" i="4"/>
  <c r="V81" i="4"/>
  <c r="V72" i="4"/>
  <c r="V67" i="4"/>
  <c r="V60" i="4"/>
  <c r="V54" i="4"/>
  <c r="V35" i="4"/>
  <c r="W17" i="4" l="1"/>
  <c r="W25" i="4" s="1"/>
  <c r="AO90" i="4" l="1"/>
  <c r="AO86" i="4"/>
  <c r="AO83" i="4"/>
  <c r="AO81" i="4"/>
  <c r="AO79" i="4"/>
  <c r="AO78" i="4"/>
  <c r="AO77" i="4"/>
  <c r="AO76" i="4"/>
  <c r="AO72" i="4"/>
  <c r="AO71" i="4"/>
  <c r="AO68" i="4"/>
  <c r="AO67" i="4"/>
  <c r="AO60" i="4"/>
  <c r="AO54" i="4"/>
  <c r="AO47" i="4"/>
  <c r="AO43" i="4"/>
  <c r="AO35" i="4"/>
  <c r="AO17" i="4"/>
  <c r="AO33" i="4"/>
  <c r="AO31" i="4"/>
  <c r="AO30" i="4"/>
  <c r="AO26" i="4"/>
  <c r="AO19" i="4"/>
  <c r="AP19" i="4" s="1"/>
  <c r="AO9" i="4"/>
  <c r="AP9" i="4" l="1"/>
  <c r="AP25" i="4" s="1"/>
  <c r="AO46" i="4"/>
  <c r="AP60" i="4"/>
  <c r="AP70" i="4" s="1"/>
  <c r="AO80" i="4"/>
  <c r="AP71" i="4"/>
  <c r="AP80" i="4" s="1"/>
  <c r="AP26" i="4"/>
  <c r="AP34" i="4" s="1"/>
  <c r="AP35" i="4"/>
  <c r="AP46" i="4" s="1"/>
  <c r="AO91" i="4"/>
  <c r="AO34" i="4"/>
  <c r="AO70" i="4"/>
  <c r="AO25" i="4"/>
  <c r="AK90" i="4" l="1"/>
  <c r="AK89" i="4"/>
  <c r="AK88" i="4"/>
  <c r="AK87" i="4"/>
  <c r="AK86" i="4"/>
  <c r="AK85" i="4"/>
  <c r="AK84" i="4"/>
  <c r="AK83" i="4"/>
  <c r="AK82" i="4"/>
  <c r="AK81" i="4"/>
  <c r="AK79" i="4"/>
  <c r="AK78" i="4"/>
  <c r="AK77" i="4"/>
  <c r="AK76" i="4"/>
  <c r="AK75" i="4"/>
  <c r="AK74" i="4"/>
  <c r="AK73" i="4"/>
  <c r="AK72" i="4"/>
  <c r="AK71" i="4"/>
  <c r="AK69" i="4"/>
  <c r="AK68" i="4"/>
  <c r="AK67" i="4"/>
  <c r="AK66" i="4"/>
  <c r="AK65" i="4"/>
  <c r="AK64" i="4"/>
  <c r="AK63" i="4"/>
  <c r="AK62" i="4"/>
  <c r="AK61" i="4"/>
  <c r="AK60" i="4"/>
  <c r="AK58" i="4"/>
  <c r="AK57" i="4"/>
  <c r="AK56" i="4"/>
  <c r="AK55" i="4"/>
  <c r="AK54" i="4"/>
  <c r="AK53" i="4"/>
  <c r="AK52" i="4"/>
  <c r="AK51" i="4"/>
  <c r="AK50" i="4"/>
  <c r="AK49" i="4"/>
  <c r="AK48" i="4"/>
  <c r="AK47" i="4"/>
  <c r="AK45" i="4"/>
  <c r="AK44" i="4"/>
  <c r="AK43" i="4"/>
  <c r="AK42" i="4"/>
  <c r="AK41" i="4"/>
  <c r="AK40" i="4"/>
  <c r="AK39" i="4"/>
  <c r="AK38" i="4"/>
  <c r="AK37" i="4"/>
  <c r="AK36" i="4"/>
  <c r="AK35" i="4"/>
  <c r="AK33" i="4"/>
  <c r="AK32" i="4"/>
  <c r="AK31" i="4"/>
  <c r="AK30" i="4"/>
  <c r="AK29" i="4"/>
  <c r="AK28" i="4"/>
  <c r="AK27" i="4"/>
  <c r="AK26" i="4"/>
  <c r="AK24" i="4"/>
  <c r="AK23" i="4"/>
  <c r="AK22" i="4"/>
  <c r="AK21" i="4"/>
  <c r="AK20" i="4"/>
  <c r="AK19" i="4"/>
  <c r="AK16" i="4"/>
  <c r="AK15" i="4"/>
  <c r="AK14" i="4"/>
  <c r="AK13" i="4"/>
  <c r="AK12" i="4"/>
  <c r="AK11" i="4"/>
  <c r="AK10" i="4"/>
  <c r="AT86" i="4"/>
  <c r="AP81" i="4" l="1"/>
  <c r="AL33" i="4"/>
  <c r="AM9" i="4"/>
  <c r="AK9" i="4"/>
  <c r="W26" i="4"/>
  <c r="W35" i="4"/>
  <c r="W43" i="4"/>
  <c r="W71" i="4"/>
  <c r="W90" i="4"/>
  <c r="W91" i="4" s="1"/>
  <c r="V9" i="4"/>
  <c r="AP91" i="4" l="1"/>
  <c r="W59" i="4"/>
  <c r="W79" i="4"/>
  <c r="W78" i="4"/>
  <c r="W76" i="4"/>
  <c r="W67" i="4"/>
  <c r="W70" i="4" s="1"/>
  <c r="W80" i="4" l="1"/>
  <c r="W46" i="4"/>
  <c r="AY91" i="4" l="1"/>
  <c r="AX91" i="4"/>
  <c r="AZ81" i="4"/>
  <c r="AZ91" i="4" s="1"/>
  <c r="AY80" i="4"/>
  <c r="AX80" i="4"/>
  <c r="AZ71" i="4"/>
  <c r="AZ80" i="4" s="1"/>
  <c r="AY70" i="4"/>
  <c r="AX70" i="4"/>
  <c r="AZ60" i="4"/>
  <c r="AZ70" i="4" s="1"/>
  <c r="AY59" i="4"/>
  <c r="AX59" i="4"/>
  <c r="AZ47" i="4"/>
  <c r="AZ59" i="4" s="1"/>
  <c r="AY46" i="4"/>
  <c r="AX46" i="4"/>
  <c r="AZ46" i="4" s="1"/>
  <c r="AZ35" i="4"/>
  <c r="AY34" i="4"/>
  <c r="AX34" i="4"/>
  <c r="AZ26" i="4"/>
  <c r="AZ34" i="4" s="1"/>
  <c r="AY25" i="4"/>
  <c r="AX25" i="4"/>
  <c r="AZ25" i="4" s="1"/>
  <c r="AZ19" i="4"/>
  <c r="AZ9" i="4"/>
  <c r="AY92" i="4" l="1"/>
  <c r="AX92" i="4"/>
  <c r="AZ92" i="4" l="1"/>
  <c r="V90" i="4" l="1"/>
  <c r="V86" i="4"/>
  <c r="V79" i="4"/>
  <c r="V78" i="4"/>
  <c r="V77" i="4"/>
  <c r="V76" i="4"/>
  <c r="V71" i="4"/>
  <c r="V68" i="4"/>
  <c r="V70" i="4" s="1"/>
  <c r="V47" i="4"/>
  <c r="V43" i="4"/>
  <c r="V46" i="4" s="1"/>
  <c r="V33" i="4"/>
  <c r="V31" i="4"/>
  <c r="V30" i="4"/>
  <c r="V26" i="4"/>
  <c r="V19" i="4"/>
  <c r="V25" i="4" s="1"/>
  <c r="V91" i="4" l="1"/>
  <c r="V80" i="4"/>
  <c r="V34" i="4"/>
  <c r="W34" i="4"/>
  <c r="W92" i="4" l="1"/>
  <c r="S57" i="4" l="1"/>
  <c r="I81" i="4"/>
  <c r="I47" i="4"/>
  <c r="I9" i="4"/>
  <c r="I71" i="4" s="1"/>
  <c r="V57" i="4" l="1"/>
  <c r="V59" i="4" s="1"/>
  <c r="V92" i="4" s="1"/>
  <c r="AO57" i="4"/>
  <c r="AP47" i="4" l="1"/>
  <c r="AP59" i="4" s="1"/>
  <c r="AP92" i="4" s="1"/>
  <c r="AO59" i="4"/>
  <c r="AO92"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35" authorId="0" shapeId="0" xr:uid="{00000000-0006-0000-00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 ref="A37" authorId="0" shapeId="0" xr:uid="{00000000-0006-0000-0000-000002000000}">
      <text>
        <r>
          <rPr>
            <b/>
            <sz val="9"/>
            <color indexed="81"/>
            <rFont val="Tahoma"/>
            <family val="2"/>
          </rPr>
          <t xml:space="preserve">USUARIO:
</t>
        </r>
        <r>
          <rPr>
            <sz val="9"/>
            <color indexed="81"/>
            <rFont val="Tahoma"/>
            <family val="2"/>
          </rPr>
          <t xml:space="preserve">La dependencia determinará el valor porcentual asignado a la actividad dentro del proyecto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Luz Marlene Andrade</author>
    <author>JOHANA VIELLAR</author>
    <author>Jose David Torne Lorduy</author>
  </authors>
  <commentList>
    <comment ref="O7" authorId="0" shapeId="0" xr:uid="{00000000-0006-0000-0100-000001000000}">
      <text>
        <r>
          <rPr>
            <b/>
            <sz val="9"/>
            <color indexed="81"/>
            <rFont val="Tahoma"/>
            <family val="2"/>
          </rPr>
          <t>USUARIO:
1. BIEN
2. SERVICIO</t>
        </r>
        <r>
          <rPr>
            <sz val="9"/>
            <color indexed="81"/>
            <rFont val="Tahoma"/>
            <family val="2"/>
          </rPr>
          <t xml:space="preserve">
</t>
        </r>
      </text>
    </comment>
    <comment ref="AF7" authorId="0" shapeId="0" xr:uid="{00000000-0006-0000-0100-000002000000}">
      <text>
        <r>
          <rPr>
            <b/>
            <sz val="20"/>
            <color indexed="81"/>
            <rFont val="Tahoma"/>
            <family val="2"/>
          </rPr>
          <t xml:space="preserve">USUARIO:
</t>
        </r>
        <r>
          <rPr>
            <sz val="20"/>
            <color indexed="81"/>
            <rFont val="Tahoma"/>
            <family val="2"/>
          </rPr>
          <t>Hitos intermedios que evidencian el avance en la generacion de un producto en el tiempo
PRODUCTO TANGIBLE DE LA ACTIVIDAD</t>
        </r>
      </text>
    </comment>
    <comment ref="AH7" authorId="0" shapeId="0" xr:uid="{00000000-0006-0000-0100-000003000000}">
      <text>
        <r>
          <rPr>
            <b/>
            <sz val="16"/>
            <color indexed="81"/>
            <rFont val="Tahoma"/>
            <family val="2"/>
          </rPr>
          <t xml:space="preserve">USUARIO:
</t>
        </r>
        <r>
          <rPr>
            <sz val="16"/>
            <color indexed="81"/>
            <rFont val="Tahoma"/>
            <family val="2"/>
          </rPr>
          <t>La dependencia determinará el valor porcentual asignado a la actividad dentro del proyecto</t>
        </r>
        <r>
          <rPr>
            <sz val="14"/>
            <color indexed="81"/>
            <rFont val="Tahoma"/>
            <family val="2"/>
          </rPr>
          <t xml:space="preserve">
</t>
        </r>
      </text>
    </comment>
    <comment ref="AU7" authorId="1" shapeId="0" xr:uid="{00000000-0006-0000-0100-000004000000}">
      <text>
        <r>
          <rPr>
            <b/>
            <sz val="9"/>
            <color indexed="81"/>
            <rFont val="Tahoma"/>
            <family val="2"/>
          </rPr>
          <t>Luz Marlene Andrade:</t>
        </r>
        <r>
          <rPr>
            <sz val="9"/>
            <color indexed="81"/>
            <rFont val="Tahoma"/>
            <family val="2"/>
          </rPr>
          <t xml:space="preserve">
1. Recursos Propios - ICLD
2. SGP
3. Donaciones
</t>
        </r>
      </text>
    </comment>
    <comment ref="BH7" authorId="2" shapeId="0" xr:uid="{00000000-0006-0000-0100-000005000000}">
      <text>
        <r>
          <rPr>
            <sz val="9"/>
            <color indexed="81"/>
            <rFont val="Tahoma"/>
            <family val="2"/>
          </rPr>
          <t xml:space="preserve">VER ANEXO 1
</t>
        </r>
      </text>
    </comment>
    <comment ref="BI7" authorId="2" shapeId="0" xr:uid="{00000000-0006-0000-0100-000006000000}">
      <text>
        <r>
          <rPr>
            <b/>
            <sz val="9"/>
            <color indexed="81"/>
            <rFont val="Tahoma"/>
            <family val="2"/>
          </rPr>
          <t>VER ANEXO 1</t>
        </r>
        <r>
          <rPr>
            <sz val="9"/>
            <color indexed="81"/>
            <rFont val="Tahoma"/>
            <family val="2"/>
          </rPr>
          <t xml:space="preserve">
</t>
        </r>
      </text>
    </comment>
    <comment ref="AT9" authorId="3" shapeId="0" xr:uid="{00000000-0006-0000-0100-000007000000}">
      <text>
        <r>
          <rPr>
            <b/>
            <sz val="9"/>
            <color indexed="81"/>
            <rFont val="Tahoma"/>
            <family val="2"/>
          </rPr>
          <t>Si es adicion, valor es positivo(+). Si  es reduccion, valor negativo (-) .</t>
        </r>
      </text>
    </comment>
    <comment ref="AX9" authorId="3" shapeId="0" xr:uid="{00000000-0006-0000-0100-000008000000}">
      <text>
        <r>
          <rPr>
            <b/>
            <sz val="9"/>
            <color indexed="81"/>
            <rFont val="Tahoma"/>
            <family val="2"/>
          </rPr>
          <t>Si es adicion, valor es positivo(+). Si  es reduccion, valor negativo (-) .</t>
        </r>
      </text>
    </comment>
    <comment ref="AT35" authorId="3" shapeId="0" xr:uid="{00000000-0006-0000-0100-000009000000}">
      <text>
        <r>
          <rPr>
            <b/>
            <sz val="9"/>
            <color indexed="81"/>
            <rFont val="Tahoma"/>
            <family val="2"/>
          </rPr>
          <t>Si es adicion, valor es positivo(+). Si  es reduccion, valor negativo (-) .</t>
        </r>
      </text>
    </comment>
    <comment ref="AT68" authorId="3" shapeId="0" xr:uid="{00000000-0006-0000-0100-00000A000000}">
      <text>
        <r>
          <rPr>
            <b/>
            <sz val="9"/>
            <color indexed="81"/>
            <rFont val="Tahoma"/>
            <family val="2"/>
          </rPr>
          <t>Si es adicion, valor es positivo(+). Si  es reduccion, valor negativo (-) .</t>
        </r>
      </text>
    </comment>
    <comment ref="AT78" authorId="3" shapeId="0" xr:uid="{00000000-0006-0000-0100-00000B000000}">
      <text>
        <r>
          <rPr>
            <b/>
            <sz val="9"/>
            <color indexed="81"/>
            <rFont val="Tahoma"/>
            <family val="2"/>
          </rPr>
          <t>Si es adicion, valor es positivo(+). Si  es reduccion, valor negativo (-) .</t>
        </r>
      </text>
    </comment>
  </commentList>
</comments>
</file>

<file path=xl/sharedStrings.xml><?xml version="1.0" encoding="utf-8"?>
<sst xmlns="http://schemas.openxmlformats.org/spreadsheetml/2006/main" count="996" uniqueCount="493">
  <si>
    <t>PLAN GENERAL DE COMPRAS</t>
  </si>
  <si>
    <t>PILAR</t>
  </si>
  <si>
    <t>LINEA ESTRATEGICA</t>
  </si>
  <si>
    <t>INDICADOR DE BIENESTAR</t>
  </si>
  <si>
    <t>LINEA BASE INDICADOR DE BIENESTAR A 2019</t>
  </si>
  <si>
    <t>PROGRAMACION META BIENESTAR 2023</t>
  </si>
  <si>
    <t xml:space="preserve">PROGRAMA </t>
  </si>
  <si>
    <t>INDICADOR DE PRODUCTO SEGÚN PDD</t>
  </si>
  <si>
    <t>UNIDAD DE MEDIDA DEL INDICADOR DE PRODUCTO</t>
  </si>
  <si>
    <t>LINEA BASE 2019 
SEGUN PDD</t>
  </si>
  <si>
    <t>DESCRIPCION DE LA META PRODUCTO 2020-2023</t>
  </si>
  <si>
    <t xml:space="preserve">DENOMINACION DEL PRODUCTO
</t>
  </si>
  <si>
    <t>ENTREGABLE
INDICADOR DE PRODUCTO SEGÚN CATALOGO DE PRODUCTO</t>
  </si>
  <si>
    <t>VALOR DE LA META PRODUCTO 2020-2023</t>
  </si>
  <si>
    <t>PROGRAMACIÓN META PRODUCTO A 2023</t>
  </si>
  <si>
    <t>ACUMULADO DE META PRODUCTO 2020- 2022</t>
  </si>
  <si>
    <t>PROYECTO DE INVERSIÓN</t>
  </si>
  <si>
    <t>CÓDIGO DE PROYECTO BPIN</t>
  </si>
  <si>
    <t>OBJETIVO DEL PROYECTO</t>
  </si>
  <si>
    <t>ACTIVIDADES DE PROYECTO DE INVERSION VIABILIZADAS EN SUIFP
( HITOS )</t>
  </si>
  <si>
    <t>ENTREGABLE</t>
  </si>
  <si>
    <t xml:space="preserve">PROGRAMACION NUMERICA DE LA ACTIVIDAD PROYECTO 2023
</t>
  </si>
  <si>
    <t>FECHA DE INICIO DE LA ACTIVIDAD O ENTREGABLE</t>
  </si>
  <si>
    <t>FECHA DE TERMINACIÓN DEL ENTREGABLE</t>
  </si>
  <si>
    <t>TIEMPO DE EJECUCIÓN
(número de días)</t>
  </si>
  <si>
    <t>BENEFICIARIOS PROGRAMADOS</t>
  </si>
  <si>
    <t>BENEFICIARIOS CUBIERTOS</t>
  </si>
  <si>
    <t>DEPENDENCIA RESPONSABLE</t>
  </si>
  <si>
    <t>NOMBRE DEL RESPONSABLE</t>
  </si>
  <si>
    <t>FUENTE DE FINANCIACIÓN</t>
  </si>
  <si>
    <t>APROPIACIÓN INICIAL
(en pesos)</t>
  </si>
  <si>
    <t>FUENTE PRESUPUESTAL</t>
  </si>
  <si>
    <t>RUBRO PRESUPUESTAL</t>
  </si>
  <si>
    <t>CODIGO RUBRO PRESUPUESTAL</t>
  </si>
  <si>
    <t>¿REQUIERE CONTRATACIÓN?</t>
  </si>
  <si>
    <t>DESCRIPCION DE PROCESO DE CONTRATACIÓN</t>
  </si>
  <si>
    <t>MODALIDAD DE SELECCIÓN</t>
  </si>
  <si>
    <t>FUENTE DE RECURSOS</t>
  </si>
  <si>
    <t>FECHA DE INICIO DE CONTRATACIÓN</t>
  </si>
  <si>
    <t>OBSERVACION O RELACIÓN DE EVIDENCIA</t>
  </si>
  <si>
    <t>1. BIEN</t>
  </si>
  <si>
    <t>2- SERVICIO</t>
  </si>
  <si>
    <t>DESCRIPCION META DE BIENESTAR 2020-2023</t>
  </si>
  <si>
    <t>UNIDAD DE MEDIDA META DE BIENESTAR</t>
  </si>
  <si>
    <t xml:space="preserve"> META DE BIENESTAR 2020-2023</t>
  </si>
  <si>
    <t>PLANTEAMIENTO ESTRATÉGICO PLAN DE DESARROLLO</t>
  </si>
  <si>
    <t>PROGRAMACIÓN PRESUPUESTAL</t>
  </si>
  <si>
    <t>PONDERACION DE LAS ACTIVIDADES (HITOS) DE PROYECTO</t>
  </si>
  <si>
    <t xml:space="preserve">
</t>
  </si>
  <si>
    <t>ALCALDIA DISTRITAL DE CARTAGENA DE INDIAS</t>
  </si>
  <si>
    <t>MACROPROCESO: PLANEACIÓN TERRITORIAL Y DIRECCIONAMIENTO ESTRATEGICO</t>
  </si>
  <si>
    <t>PROCESO / SUBPROCESO: GESTIÓN DE LA INVERSIÓN PUBLICA / GESTIÓN DEL PLAN DE DESARROLLO Y SUS INSTRUMENTOS DE EJECUCIÓN</t>
  </si>
  <si>
    <t xml:space="preserve">FORMATO PLAN DE ACCIÓN </t>
  </si>
  <si>
    <t>Versión: 1.0</t>
  </si>
  <si>
    <t>Página: 1 de 1</t>
  </si>
  <si>
    <t>Código:PTDGI01-F001</t>
  </si>
  <si>
    <t>Fecha: 29-12-2022</t>
  </si>
  <si>
    <t>CONTROL DE CAMBIOS</t>
  </si>
  <si>
    <t>FECHA</t>
  </si>
  <si>
    <t>DESCRIPCIÓN DEL CAMBIO</t>
  </si>
  <si>
    <t>VERSIÓN</t>
  </si>
  <si>
    <t>CARGO</t>
  </si>
  <si>
    <t>NOMBRE</t>
  </si>
  <si>
    <t>FIRMA</t>
  </si>
  <si>
    <t>ELABORÓ</t>
  </si>
  <si>
    <t>REVISÓ</t>
  </si>
  <si>
    <t>APROBÓ</t>
  </si>
  <si>
    <t>Objetivo de Desarrollo Sostenible</t>
  </si>
  <si>
    <t>Dimensiones del MIPG</t>
  </si>
  <si>
    <t>Políticas de Gestión y Desempeño Institucional</t>
  </si>
  <si>
    <t>Proceso asociado</t>
  </si>
  <si>
    <t>Objetivo Institucional</t>
  </si>
  <si>
    <t xml:space="preserve">ARTICULACION </t>
  </si>
  <si>
    <t>PLAN DE ACCION -INFORMACION DE ACTIVIDADES</t>
  </si>
  <si>
    <t xml:space="preserve">RIESGOS ASOCIADOS AL PROCESO </t>
  </si>
  <si>
    <t>CONTROLES ESTABLECIDOS PARA LOS RIESGOS</t>
  </si>
  <si>
    <t>Colocar en esta casilla el ODS con que se articula el programa de su competencia, lo encuentra en el acuerdo 027 PDD Salvemos Juntos a Cartagena</t>
  </si>
  <si>
    <t xml:space="preserve">Colocar en esta casilla el Pilar con el que se articula el programa de su competencia en el PDD Salvemos juntos a Cartagena. </t>
  </si>
  <si>
    <t>Colocar en esta casilla la linea estrategica  con el que se articula el programa de su competencia en el PDD Salvemos juntos a Cartagena.  Cada producto formulado en el plan de accion debera asociasrse a un objetivo institucional.</t>
  </si>
  <si>
    <t>Colocar en esta casilla es el indicador definido para cumplir la meta de bienestar en el plan de desarrollo, acuerdo 027 Salvemos Juntos a Cartagena</t>
  </si>
  <si>
    <t>Colocar en esta casilla el valor que se encuentra en el acuerdo 027 como punto de partida para definir el alcance de la meta de bienestar .</t>
  </si>
  <si>
    <t xml:space="preserve">Colocar en esta casilla  lo que persigue el indicador en el cuatrenio, se encuentra plasmado en el acuerdo 027 salvemos junstos a Cartagena. </t>
  </si>
  <si>
    <t>Colocar en esta casilla la  cuantificación numérica o porcentual de la meta de bienestar.</t>
  </si>
  <si>
    <t>Colocar en esta casilla la  cifra numérica o porcentual nominativo de la meta.</t>
  </si>
  <si>
    <t>Colocar en esta casilla  la programación de la meta de bienestar según Plan indicativo.</t>
  </si>
  <si>
    <t>PROGRAMA</t>
  </si>
  <si>
    <t xml:space="preserve">Colocar en esta casilla el nombre de los programas de su competencia articulados con el ODS, Pilar, Linea estrategica, meta de bienestar, en ralacion al acuerdo 027 PDD Salvemos Juntos a Cartagena </t>
  </si>
  <si>
    <t>Colocar en este casilla  el indicador definido para cumplir la meta en el plan de desarrollo según el acuerdo 027 PDD Salvemos juntos a Cartagena.</t>
  </si>
  <si>
    <t>Colocar en esta casilla la expresion fisica con que se mostrara el resultado de la meta propuesta ejemplo, numero, porcentaje, kilometro.</t>
  </si>
  <si>
    <t xml:space="preserve">Colocar en esta casilla el valor que se encuentra en el acuerdo 027 como punto de partida para definir el alcance de la meta producto.  </t>
  </si>
  <si>
    <t xml:space="preserve">Colocar en esta casilla  lo que persigue el indicador en el cuatrenio, se encuentra plasmado en el acuerdo 027 salvemos juntos a Cartagena. </t>
  </si>
  <si>
    <t>DENOMINACION DEL PRODUCTO (bien o servicio)</t>
  </si>
  <si>
    <t>Identificar con una x el  nombre que caracteriza la categoría del producto Bien o servicio y determina puntualmente el tema que se va a desarrollar. Por su esencia misma, los ¿bienes difieren de los servicios en su comportamiento y consecuente formulación.</t>
  </si>
  <si>
    <t>Colocar en esta casilla el producto que se pretende alcanzar identificado en el PDD, homologado al catalogo de productos del DNP.</t>
  </si>
  <si>
    <t>Colocar en esta casilla el numero de la meta a alcanzar al finalizar el cuatrienio, este se encuentra inmerso en la descripcion de la meta producto  identificado en el PDD.</t>
  </si>
  <si>
    <t>Colocar en esta casilla , la cantidad de la meta propuesta para la actual vigencia, relacionada con el plan indicativo.</t>
  </si>
  <si>
    <t>Colocar en esta casilla la cantidad de producto alcanzado en lo que va corrido del cuatrienio.</t>
  </si>
  <si>
    <t>ARTICULACION CON EL MODELO INTEGRADO DE PLANEACION Y GESTION MIPG</t>
  </si>
  <si>
    <t>Colocar en esta casilla la dimension identificada.
Articular desde la competencia de la dependencia con que dimension se  identifican de las 7 que componen el modelo. Como son:
1. Telento humano.
2. Direccionamiento estrategico.
3. Gestion con valores por resultados.
4. Evaluacion de resultados.
5. Informacion y comunicacion 
6. Gestion del conocimiento.
7. Control interno.</t>
  </si>
  <si>
    <t>Cada politica de gestion y desempeño institucional se desarrolla en la dimension escogida mediante un proceso que ha sido documentado de acuerdo al trabajo misional de la dependencia. Por lo que se requiere colocar en esta casilla la descripcion del proceso a partir del cual se desarrolla la politica que su vez pone en funcionamiento la dimension.</t>
  </si>
  <si>
    <t>Colocar en esta casilla el nombre del proyecto a partir del cual se desarrollara el programa con el que se articula.</t>
  </si>
  <si>
    <t>Colocar en esta casilla el numero BPIN del proyecto a partir del cual se desarrollara el programa con el que se articula.</t>
  </si>
  <si>
    <t>Colocar en esta casilla el listado de actividades  del proyecto a partir del cual se desarrollara el programa con el que se articula. Es importante que este listado de actividades coincida al 100% con las viabilizadas en SUIFP</t>
  </si>
  <si>
    <t>Colocar en esta casilla el producto resultante de cada actividad de proyecto a relizar</t>
  </si>
  <si>
    <t>Colocar en esta casilla el fin  del proyecto a partir del cual se desarrollara el programa con el que se articula.</t>
  </si>
  <si>
    <t>Colocar en esta casilla el numero o pocentaje que se pretende alcanzar con cada actividad del proyecto durante la vigencia.</t>
  </si>
  <si>
    <t>Colocar en esta casilla el valor porcentual de cada actividad que llevara a conseguir el 100% de la meta propuesta.</t>
  </si>
  <si>
    <t>Colocar en esta casilla la fecha de inicio de la actividad en la vigencia 2023</t>
  </si>
  <si>
    <t>Colocar en esta casilla la fecha de terminacion  de la actividad en la vigencia 2023</t>
  </si>
  <si>
    <t>Colocar en esta casilla el numero de dias que requiere el desarrollo de la actividad en la vigencia 2023</t>
  </si>
  <si>
    <t xml:space="preserve">Nombre de la dependencian responsable </t>
  </si>
  <si>
    <t>Nombre de la personaa encargada de supervisar las actividades del proyecto encaminadas a conseguir la meta propuesta.</t>
  </si>
  <si>
    <t>Nombre de la fuente de recursos con lo que financiara la actividad</t>
  </si>
  <si>
    <t>INSTRUCTIVO PARA EL DILIGENCIAMIENTO DEL PLAN DE ACCION VIGENCIA 2023</t>
  </si>
  <si>
    <t>En esta casilla colocar si es necesaria la contratacion</t>
  </si>
  <si>
    <t>Si es necesario la contrtacion descripcion el medio por el cual se hará</t>
  </si>
  <si>
    <t>Fecha tentativa de incio del proceso de contratacion.</t>
  </si>
  <si>
    <t>Colocar en esta casilla cada uno de los controles formulados para cada riesgo identificado en el proceso definido asociado a las actividades del proyecto.</t>
  </si>
  <si>
    <t xml:space="preserve">POLITICA DE ADMINISTRACION DE RIESGOS.
“Función Pública se compromete a administrar adecuadamente los riesgos de
gestión, de corrupción y de seguridad digital, asociados a los objetivos
estratégicos, planes, proyectos y procesos institucionales, acatando la
metodología propia para su gestión, determinando las acciones de control
detectives y preventivas oportunas para evitar la materialización y la actuación
correctiva inmediata ante las eventualidades para mitigar las posibles
consecuencias a fin de mantener los niveles de riesgo aceptables” </t>
  </si>
  <si>
    <t>Mencionar la modalidad de contratacion selecionada. Licitacion Publica, concurso de meritos, selección abreviada, minima cuatia, contrtacion directa.</t>
  </si>
  <si>
    <t>Mencionar el rubro del presupuesto que abarca el sector de su competencia.</t>
  </si>
  <si>
    <t>Mencionar el Código numérico que identifica el concepto del Gasto (Funcionamiento, Deuda Inversión) y el cual es definido en el Decreto de Liquidación.</t>
  </si>
  <si>
    <t>Valor numerico en pesos  del Plan Operativo anual de inversion asignado al rubro presupuestal.</t>
  </si>
  <si>
    <t>La operación del MIPG se desarrolla mediante el lineamiento de 16 políticas, categorizadas en siete (7) dimensiones soportadas en los principios de la integridad y la legalidad. Por lo que se necesita articular desde la competencia la politica que se desarrollara con la dimension identificada. si no esta inmerso en una de las dimensiones y politicas especificas.  coloca aqui la dimension y la politica institucional con la que te alineastes el proceso cuando lo diseñastes, en el marco de la GESTION POR PROCESO</t>
  </si>
  <si>
    <t>CADA FUENTE ASIGNADA POR EL ACUERDO DE PRESUPUESTO</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</si>
  <si>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</si>
  <si>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Coloca aquí el objetivo colocado  en el proceso con el que te articulas. En la gestion por proceso</t>
  </si>
  <si>
    <t xml:space="preserve">Nombre de la fuente origen de los recursos
1. Recursos Propios - ICLD
2. SGP
3. Donaciones
</t>
  </si>
  <si>
    <t>Indicar el avance cualitativo de la meta y relación de la evidencia aportada para la verificación de cada reporte</t>
  </si>
  <si>
    <t xml:space="preserve">Colocar en esta casilla cada uno de los riesgos identificados en el proceso definido, COLOCADO EN LA  COLUMNA W y desarrollado en la caracterizacion de la gestion por proceso.  asociado a las actividades del proyecto. </t>
  </si>
  <si>
    <t>Colocar en esta casilla el numero de personas en la ciudad programadas para recibir beneficio de la actividad programada en el proyecto</t>
  </si>
  <si>
    <t>Colocar en esta casilla el numero de personas en la ciudad que realmente recibieron el beneficio de la actividad programada en el proyecto.  Esta casilla se diligencia con el reporte del trimestre</t>
  </si>
  <si>
    <t>Profesional Especializado codigo 222 grado 41</t>
  </si>
  <si>
    <t>María Bernarda Pérez Carmona</t>
  </si>
  <si>
    <t>Diciembre 29-2022</t>
  </si>
  <si>
    <t>Secretario de Planeación Distrital</t>
  </si>
  <si>
    <t>Franklin Amador Hawkins</t>
  </si>
  <si>
    <t>Diseño y Elaboración del formato de captura de información para reporte de avance de plan de desarrollo vigencia 2023</t>
  </si>
  <si>
    <t>1.0</t>
  </si>
  <si>
    <t>1.1.1 Implementar el nivel 1: Iniciación Deportiva</t>
  </si>
  <si>
    <t>1.1.2 Implementar el nivel 2: Formación Deportiva</t>
  </si>
  <si>
    <t>1.1.3 Implementar el nivel 3: Enfasis Deportivo</t>
  </si>
  <si>
    <t>1.1.4 Implementar el nivel 4: Perfeccionamiento Deportivo</t>
  </si>
  <si>
    <t>2.1.1 Aumentar el número de núcleos de atención en los niveles 1 y 2 de iniciación y formación deportiva</t>
  </si>
  <si>
    <t>2.1.2 Sistematizar la vinculación de los niños, niñas y adolescentes pertenecientes a la Escuela de Formación Deportiva</t>
  </si>
  <si>
    <t>2.1.3 Realizar acompañamiento psicosocial a los niños, niñas, adolescentes y padres pertenecientes a la Escuela de Formación Deportiva</t>
  </si>
  <si>
    <t>2.1.4 Divulgar las acciones y actividades desarrolladas en el proyecto</t>
  </si>
  <si>
    <t>3.1.4 Realizar encuentros deportivos para la participación de los niños, niñas y adolescentes pertenecientes a la Escuela de Formación Deportiva</t>
  </si>
  <si>
    <t>1.1 Servicio de Escuelas Deportivas</t>
  </si>
  <si>
    <t>2.1 Servicio de promoción de la actividad física, la recreación y el deporte</t>
  </si>
  <si>
    <t>3.1 Servicio de organización de eventos deportivos comunitarios</t>
  </si>
  <si>
    <t>Desarrollar de forma continua el proceso de aprendizaje deportivo en los niños, niñas y adolescentes en Cartagena de Indias</t>
  </si>
  <si>
    <t>X</t>
  </si>
  <si>
    <t>Instituto Distrital de Deporte y Recreación - IDER</t>
  </si>
  <si>
    <t>Viviana Londoño Moreno</t>
  </si>
  <si>
    <t>Inversión</t>
  </si>
  <si>
    <t>2.3.4301.1604.2020130010053</t>
  </si>
  <si>
    <t>Recursos Propios</t>
  </si>
  <si>
    <t>Incrementar a 54 los núcleos para masificar la práctica del deporte en las comunidades del Distrito de Cartagena de Indias</t>
  </si>
  <si>
    <t>PILAR INCLUYENTE</t>
  </si>
  <si>
    <t xml:space="preserve">DEPORTE Y RECREACIÓN CON INCLUISIÓN SOCIAL PARA LA TRASNFORMACIÓN SOCIAL </t>
  </si>
  <si>
    <t>Porcentaje de la población cartagenera vinculadas a las actividades y eventos deportivos, pre deportivos y paralímpicos.</t>
  </si>
  <si>
    <t>LA ESCUELA Y EL DEPORTE SON DE TODOS</t>
  </si>
  <si>
    <t>Número de Niños, niñas y adolescentes inscritos en la Escuela de Iniciación y Formación Deportiva</t>
  </si>
  <si>
    <t>Número</t>
  </si>
  <si>
    <t>Se incrementará a 5.400 niñas, niños, adolescentes inscritos en los diversos niveles de iniciación y formación</t>
  </si>
  <si>
    <t xml:space="preserve">Desarrollo de la Escuela de Iniciaciòn  y Formaciòn Deportiva por nùcleos y enfasis  en la ciudad de Cartagena de Indias </t>
  </si>
  <si>
    <t>DESARROLLO DE LA ESCUELA DE INICIACIÓN Y FORMACIÓN DEPORTIVA - EIFD EN EL DISTRITO DE  CARTAGENA DE INDIAS</t>
  </si>
  <si>
    <t xml:space="preserve">Número de núcleos de Escuela de Iniciación y Formación Deportivo creados </t>
  </si>
  <si>
    <t xml:space="preserve">Número de participantes en los torneos del deporte estudiantil </t>
  </si>
  <si>
    <t xml:space="preserve">Se mantendrán en 10.176 los participantes en los diferentes torneos de las instituciones educativas y las universidades </t>
  </si>
  <si>
    <t>Fortalecimiento del Deporte Estudiantil mediante la implementación de los Juegos Intercolegiados y Universitarios en el Distrito de Cartagena de Indias.</t>
  </si>
  <si>
    <t>Incrementar la participación de las instituciones educativas en el desarrollo de competencias deportivas estudiantiles en el Distrito de Cartagena de Indias</t>
  </si>
  <si>
    <t>FORTALECIMIENTO DEL DEPORTE ESTUDIANTIL MEDIANTE LA IMPLEMENTACIÓN DE LOS JUEGOS INTERCOLEGIADOS Y UNIVERSITARIOS EN EL DISTRITO DE   CARTAGENA DE INDIAS</t>
  </si>
  <si>
    <t>2.3.4301.1604.2020130010194</t>
  </si>
  <si>
    <t>AVANCE PROGRAMA</t>
  </si>
  <si>
    <t>AVANCE SEGÚN PROYECTO</t>
  </si>
  <si>
    <t>DEPORTE ASOCIADO “INCENTIVOS CON-SENTIDO”</t>
  </si>
  <si>
    <t>Número de estímulos y/o apoyos otorgados a ligas, clubes, federaciones y otras organizaciones deportivas</t>
  </si>
  <si>
    <t>Se otorgarán 400 estímulos y/o apoyos a las ligas, clubes, federaciones y otras organizaciones deportivas</t>
  </si>
  <si>
    <t>Consolidación del sistema Deportivo Distrital mediante una estrategia de estímulos y/o apoyos a las organizaciones deportivas y deportistas de altos logros</t>
  </si>
  <si>
    <t xml:space="preserve">Consolidar el Sistema de Deporte Competitivo y Asociado del Distrito de Cartagena de Indias. </t>
  </si>
  <si>
    <t>CONSOLIDACIÓN DEL SISTEMA DEPORTIVO DISTRITAL MEDIANTE UNA ESTRATEGIA DE ESTÍMULOS Y/O APOYOS A LAS ORGANIZACIONES DEPORTIVAS Y DEPORTISTAS DE ALTOS LOGROS-0  CARTAGENA DE INDIAS</t>
  </si>
  <si>
    <t>2.3.4302.1604.2020130010038</t>
  </si>
  <si>
    <t>Número de personas impactadas de los estímulos y/o apoyos otorgados a ligas, clubes, federaciones y otras organizaciones deportivas</t>
  </si>
  <si>
    <t>Se impactarán 4.000 personas con los estímulos y/o apoyos otorgados a las ligas, clubes, federaciones y otras organizaciones deportivas</t>
  </si>
  <si>
    <t>Número de estímulos y/o apoyos otorgados a deportistas de altos logros, futuras estrellas y Viejas Glorias del Deporte convencional y paralímpico</t>
  </si>
  <si>
    <t>Se otorgarán estímulos y/o apoyos a 576 atletas de altos logros, futuras estrellas y viejas glorias del deporte convencional y paralímpico</t>
  </si>
  <si>
    <t xml:space="preserve">Número de eventos de carácter regional, nacional e internacional realizados y/o apoyados </t>
  </si>
  <si>
    <t>Se apoyarán 20 eventos deportivos de carácter regional,  nacional e internacional a realizarse en el Distrito de Cartagena de Indias</t>
  </si>
  <si>
    <t>DEPORTE SOCIAL COMUNITARIO CON INCLUSIÓN “CARTAGENA INCLUYENTE”</t>
  </si>
  <si>
    <t xml:space="preserve">Número de participantes en los eventos o torneos de deporte social comunitario con inclusión </t>
  </si>
  <si>
    <t>Se incrementarán a 120.000 los participantes en el desarrollo de eventos o torneos de deporte social comunitario con inclusión</t>
  </si>
  <si>
    <t xml:space="preserve">Integración Comunitaria a través del  Deporte como Herramienta para la inclusión Social desde los diferentes enfoques Poblacionales. </t>
  </si>
  <si>
    <t xml:space="preserve">2021130010011
</t>
  </si>
  <si>
    <t>Integrar a las comunidades a través del deporte social comunitario en el Distrito de Cartagena de Indias</t>
  </si>
  <si>
    <t>INTEGRACIÓN COMUNITARIA A TRAVÉS DEL DEPORTE COMO HERRAMIENTA PARA LA INCLUSIÓN SOCIAL DESDE LOS DIFERENTES ENFOQUES POBLACIONALES  CARTAGENA DE INDIAS</t>
  </si>
  <si>
    <t>2.3.4301.1604.2021130010011</t>
  </si>
  <si>
    <t>Número de eventos o torneos de deporte social comunitario con inclusión realizados y/o apoyados</t>
  </si>
  <si>
    <t>Se realizarán 15 eventos o torneos de deporte social comunitario con inclusión dirigidos a la comunidad</t>
  </si>
  <si>
    <t>Porcentaje de la población cartagenera vinculada a la actividad física y eventos recreativos.</t>
  </si>
  <si>
    <t xml:space="preserve">PROGRAMA HÁBITOS Y ESTILOS DE VIDA SALUDABLE </t>
  </si>
  <si>
    <t>Número de participantes vinculados a la actividad física.</t>
  </si>
  <si>
    <t>Se incrementarán a 14.131 los participantes vinculados a la actividad física.</t>
  </si>
  <si>
    <t xml:space="preserve">Mejoramiento de los estilos de vida mediante la promoción masiva de una vida activa de la ciudadanía en el Distirto de Cartagena </t>
  </si>
  <si>
    <t>Disminuir el riesgo de enfermedades crónicas no transmisibles en la comunidad cartagenera</t>
  </si>
  <si>
    <t>MEJORAMIENTO DE LOS ESTILOS DE VIDA MEDIANTE LA PROMOCIÓN MASIVA DE UNA VIDA ACTIVA DE LA CIUDADANÍA EN EL DISTRITO DE  CARTAGENA DE INDIAS</t>
  </si>
  <si>
    <t>2.3.4301.1604.2020130010055</t>
  </si>
  <si>
    <t xml:space="preserve">Número de asistentes a los eventos de hábitos y estilos de vida saludable de carácter local, nacional e internacional realizados y/o apoyados </t>
  </si>
  <si>
    <t>Se incrementarán a 19.448 los asistentes a los eventos de hábitos y estilos de vida saludable dirigidos a todas las edades</t>
  </si>
  <si>
    <t xml:space="preserve">Número de eventos de hábitos y estilos de vida saludable de carácter local, nacional e internacional realizados y/o apoyados </t>
  </si>
  <si>
    <t xml:space="preserve">Se realizarán 18 eventos de hábitos y estilos de vida saludable dirigidos a todas las edades </t>
  </si>
  <si>
    <t xml:space="preserve">PROGRAMA RECREACIÓN COMUNITARIA “RECRÉATE CARTAGENA” </t>
  </si>
  <si>
    <t xml:space="preserve">Número de participantes en las actividades de recreación comunitaria </t>
  </si>
  <si>
    <t>Se atenderán a 24.984 participantes de las actividades recreativas en el Distrito de Cartagena de Indias.</t>
  </si>
  <si>
    <t>RECREACIÓN COMUNITARIA Y APROVECHAMIENTO DEL TIEMPO LIBRE, COMO MECANISMO DE COHESIÓN E INTEGRACIÓN SOCIAL EN EL DISTRITO DE   CARTAGENA DE INDIAS</t>
  </si>
  <si>
    <t>Aumentar la interacción social a través de la práctica de la recreación en el tiempo libre</t>
  </si>
  <si>
    <t>2.3.4301.1604.2021130010230</t>
  </si>
  <si>
    <t>Número de asistentes a los eventos de recreación de carácter local, nacional e internacional realizados y/o apoyados</t>
  </si>
  <si>
    <t>Se incrementarán a 22.999 los asistentes a los eventos de recreación comunitaria dirigidos a todas las edades</t>
  </si>
  <si>
    <t xml:space="preserve">Número de eventos de recreación de carácter local, nacional e internacional realizados y/o apoyados </t>
  </si>
  <si>
    <t xml:space="preserve">Se realizarán 17 eventos de recreación comunitaria dirigidos a todas las edades </t>
  </si>
  <si>
    <t xml:space="preserve">OBSERVATORIO DE CIENCIAS APLICADAS AL DEPORTE, LA RECREACIÓN, LA ACTIVIDAD FÍSICA Y EL APROVECHAMIENTO DEL TIEMPO LIBRE EN EL DISTRITO DE CARTAGENA DE INDIAS </t>
  </si>
  <si>
    <t>Número de documentos elaborados y publicados</t>
  </si>
  <si>
    <t>Se publicarán 4 documentos históricos y científicos sobre el deporte, la recreación, la actividad física y el aprovechamiento del tiempo libre en el Distrito de Cartagena de Indias</t>
  </si>
  <si>
    <t>IMPLEMENTACIÓN DEL OBSERVATORIO DE CIENCIAS APLICADAS AL DEPORTE, LA RECREACIÓN, LA ACTIVIDAD FÍSICA Y EL APROVECHAMIENTO DEL TIEMPO LIBRE EN EL DISTRITO DE  CARTAGENA DE INDIAS</t>
  </si>
  <si>
    <t>Incrementar la aplicación de ciencia, tecnología e innovación en el sector deportivo y recreativo en el Distrito de Cartagena.</t>
  </si>
  <si>
    <t>2.3.4302.1604.2021130010270</t>
  </si>
  <si>
    <t>Número de personas con apropiación social de conocimiento.</t>
  </si>
  <si>
    <t>Se incrementará a 16.720 personas con apropiación social de conocimiento</t>
  </si>
  <si>
    <t xml:space="preserve">Número de piezas de Memoria Histórica del Deporte Cartagenero caracterizadas </t>
  </si>
  <si>
    <t>Se caracterizarán 10 piezas con todos los documentos e investigaciones científicas existentes de memoria histórica del deporte</t>
  </si>
  <si>
    <t xml:space="preserve">Número de semilleros de investigación </t>
  </si>
  <si>
    <t>Se conformará y organizará 1 semillero de investigación científica deportiva</t>
  </si>
  <si>
    <t>Número de alianzas y convenios para la generación y apropiación social del conocimiento</t>
  </si>
  <si>
    <t>Se realizarán 10 convenios institucionales para la generación y apropiación social del conocimiento</t>
  </si>
  <si>
    <t>Porcentaje de la población cartagenera que hace uso y disfrute de los escenarios deportivos y recreativos</t>
  </si>
  <si>
    <t xml:space="preserve">ADMINISTRACIÓN, MANTENIMIENTO, ADECUACIÓN, MEJORAMIENTO Y CONSTRUCCIÓN DE ESCENARIOS DEPORTIVOS  </t>
  </si>
  <si>
    <t>Número de permisos autorizados para el uso temporal y/o permanente de los escenarios deportivos.</t>
  </si>
  <si>
    <t>Se autorizarán 2.400 permisos para el uso temporal y/o permanente de los escenarios deportivos.</t>
  </si>
  <si>
    <t>Conservación, mantenimiento y mejoramiento de los escenarios deportivos de la ciudad como estrategia de preservación del patrimonio material del Distrito de Cartagena de Indias</t>
  </si>
  <si>
    <t>Preservar los escenarios deportivos en el distrito de Cartagena de Indias</t>
  </si>
  <si>
    <t>CONSERVACIÓN , MANTENIMIENTO Y MEJORAMIENTO DE LOS ESCENARIOS DEPORTIVOS DE LA CIUDAD COMO ESTRATEGIA DE PRESERVACIÓN DEL PATRIMONIO MATERIAL DEL DISTRITO DE   CARTAGENA DE INDIAS</t>
  </si>
  <si>
    <t>2.3.4301.1604.2020130010036</t>
  </si>
  <si>
    <t>Número de personas que hace uso y disfrute de los escenarios deportivos y recreativos</t>
  </si>
  <si>
    <t>Se impactarán a 209.842 personas en el uso y disfrute de los escenarios deportivos y recreativos</t>
  </si>
  <si>
    <t xml:space="preserve">Número de escenarios deportivos mantenidos, adecuados, y/o mejorados en el distrito de Cartagena de Indias  </t>
  </si>
  <si>
    <t xml:space="preserve">Se incrementará a 110 los escenarios deportivos mantenidos, adecuados, y/o mejorados en el distrito de Cartagena de Indias  </t>
  </si>
  <si>
    <t xml:space="preserve">Número de escenarios deportivos construidos  </t>
  </si>
  <si>
    <t xml:space="preserve">Se desarrollará la construcción de 10 escenarios deportivos en el Distrito de Cartagena de Indias </t>
  </si>
  <si>
    <t>AVANCE LINEA ESTRATEGICA</t>
  </si>
  <si>
    <t>AVANCE PROMEDIO SEGÚN PROYECTOS</t>
  </si>
  <si>
    <t>SGP</t>
  </si>
  <si>
    <t>Recursos propios</t>
  </si>
  <si>
    <t>Desarrollar jornadas de inscripción de las Instituciones Educativas en los juegos intercolegiados</t>
  </si>
  <si>
    <t xml:space="preserve">Acompañar el proceso de socialización y desarrollo de los juegos interuniversitarios </t>
  </si>
  <si>
    <t>Divulgar las acciones y actividades desarrolladas en el proyecto</t>
  </si>
  <si>
    <t>Realizar las competencias deportivas de los juegos intercolegiados del distrito</t>
  </si>
  <si>
    <t xml:space="preserve">Acompañar el desarrollo de las competencias de los juegos interuniversitarios </t>
  </si>
  <si>
    <t>Entregar la premiación a los ganadores de las competencias deportivas distritales</t>
  </si>
  <si>
    <t>1.1 Servicio de promoción de la actividad física, la recreación y el deporte</t>
  </si>
  <si>
    <t>2.1 Servicio de organización de eventos deportivos comunitarios</t>
  </si>
  <si>
    <t>x</t>
  </si>
  <si>
    <t>Realizar la entrega y seguimiento de los estímulos a organismos deportivos</t>
  </si>
  <si>
    <t>Brindar asesorías a los organismos deportivos para el reconocimiento y estructuración</t>
  </si>
  <si>
    <t>Crear plataforma de organizaciones deportivas</t>
  </si>
  <si>
    <t>2.3 Documentos de planeación</t>
  </si>
  <si>
    <t>3.1 Servicio de inspección, vigilancia y control al Sistema Nacional del
Deporte</t>
  </si>
  <si>
    <t>3.2 Servicio de atención al ciudadano</t>
  </si>
  <si>
    <t xml:space="preserve">Divulgar las acciones de los deportivas y organizaciones deportivas realizadas </t>
  </si>
  <si>
    <t>1.3 Servicio de posicionamiento institucional</t>
  </si>
  <si>
    <t>Realizar la entrega y seguimiento de los estímulos a deportistas convencionales y no convencionales</t>
  </si>
  <si>
    <t>1.2 Servicio de apoyo financiero a atletas</t>
  </si>
  <si>
    <t>Apoyar eventos deportivos de carácter regional, nacional e internacional</t>
  </si>
  <si>
    <t>2.1 Servicio de organización de eventos deportivos de alto rendimiento</t>
  </si>
  <si>
    <t>3.1.1 Adquirir la dotación e implementación requerida para el desarrollo de los torneos</t>
  </si>
  <si>
    <t>3.1.2 Disponer de la logística para cada uno de los torneos.</t>
  </si>
  <si>
    <t>1.1.1 Realizar campañas informativas sobre el deporte social ante la comunidad</t>
  </si>
  <si>
    <t>1.1.3 Divulgar las acciones y actividades desarrolladas en el proyecto</t>
  </si>
  <si>
    <t>2.1.1 Realizar el torneo de los juegos corregimentales</t>
  </si>
  <si>
    <t>2.1.2 Realizar el torneo de los juegos comunales</t>
  </si>
  <si>
    <t>2.1.3 Realizar el torneo de los juegos afro, raizales, negros y palenqueros</t>
  </si>
  <si>
    <t>2.1.4 Realizar el torneo de los juegos indígenas</t>
  </si>
  <si>
    <t>2.1.5 Realizar el torneo de los juegos carcelarios</t>
  </si>
  <si>
    <t>2.1.6 Realizar el torneo de los juegos de personas en situación de discapacidad</t>
  </si>
  <si>
    <t>1.1 Servicio de apoyo a la actividad física, la recreación y el deporte</t>
  </si>
  <si>
    <t>3.1.1 Desarrollar eventos de concentración (720) eventos de concentración</t>
  </si>
  <si>
    <t>3.1.2 Desarrollar eventos de promoción (720) eventos de promoción</t>
  </si>
  <si>
    <t>3.1.4 Desarrollar eventos de ciudad (18) eventos de ciudad</t>
  </si>
  <si>
    <t>3.1 Servicio de organización de eventos recreativos comunitarios</t>
  </si>
  <si>
    <t>2.1.6 Divulgar las acciones de las estrategias y eventos realizadas Ocho (8)
estrategias de divulgación y promoción</t>
  </si>
  <si>
    <t>2.1 Servicio de apoyo a la actividad física, la recreación y el deporte</t>
  </si>
  <si>
    <t>Implementar la estrategia de "Entornos saludables"</t>
  </si>
  <si>
    <t>Puesta en marcha del "Centro de Acondicionamiento físico- CAF"</t>
  </si>
  <si>
    <t>2.1.1 Desarrollar las acciones de la estrategia "Madrúgale a la Salud" (49) puntos
de actividad física de Madrúgale a la Salud</t>
  </si>
  <si>
    <t>2.1.2 Desarrollar las acciones de la estrategia "Caminante Saludable" (4) puntos
de actividad física de Caminante Saludable</t>
  </si>
  <si>
    <t>2.1.3 Desarrollar las acciones de la estrategia "Noches Saludables" (49) puntos
de actividad física de Noches Saludables</t>
  </si>
  <si>
    <t>2.1.4 Desarrollar las acciones de la estrategia "Joven Saludable" (11) puntos de actividad física de Joven Saludable</t>
  </si>
  <si>
    <t>2.1.5 Diseñar e implementar el semillero de actividad física Un (1) semillero de
actividad física</t>
  </si>
  <si>
    <t>1.1 Documentos normativos</t>
  </si>
  <si>
    <t>1.1.2 Apoyar el desarrollo de actividades de recreación a nivel distrital</t>
  </si>
  <si>
    <t>1.1.1 Realizar campañas de divulgación asociadas a la recreación</t>
  </si>
  <si>
    <t>2.1.6 Desarrollar actividades de integración para el aprovechamiento del espacio
público</t>
  </si>
  <si>
    <t>2.1.1 Desarrollar la estrategia "Vacaciones Recreativas"</t>
  </si>
  <si>
    <t>2.1.2 Desarrollar la estrategia "Cartagena es de los niños y niñas"</t>
  </si>
  <si>
    <t>2.1.3 Desarrollar la estrategia "Persona Mayor - Un nuevo comienzo"</t>
  </si>
  <si>
    <t>2.1.4 Desarrollar la estrategia "Escuela Recreativa"</t>
  </si>
  <si>
    <t>2.1.5 Desarrollar la estrategia "Campamentos juveniles"</t>
  </si>
  <si>
    <t>2.1 Servicio de organización de eventos recreativos comunitarios</t>
  </si>
  <si>
    <t>Investigar y caracterizar piezas del patrimonio deportivo en Cartagena y Bolívar</t>
  </si>
  <si>
    <t>Ejecutar la puesta en marcha del semillero de investigación sobre el sector deporte</t>
  </si>
  <si>
    <t>Generar alianzas para la producción de conocimiento cientifico y para fortalecer la formación técnica, tecnológa y profesional sobre deporte y recreación</t>
  </si>
  <si>
    <t>Producir y publicar artículos cientifico - historico asociados al sector deporte</t>
  </si>
  <si>
    <t>Desarrollar encuentros cientificos sobre deporte, recreación, actividad física y aprovechamiento del tiempo libre.</t>
  </si>
  <si>
    <t>Fomentar la participación ciudadana en espacios de intercambio de conocimiento del sector deporte y recreación</t>
  </si>
  <si>
    <t>Diseñar e implementar un banco de datos sobre el sector deporte y recreación</t>
  </si>
  <si>
    <t>Servicio de educación informal</t>
  </si>
  <si>
    <t xml:space="preserve">Documentos de investigación (Producto principal del proyecto) </t>
  </si>
  <si>
    <t xml:space="preserve">3.1.1 Administrar el uso y préstamo de los escenarios a la comunidad </t>
  </si>
  <si>
    <t>3.1.2 Realizar revisión y verificación del funcionamiento de los escenarios deportivos</t>
  </si>
  <si>
    <t>3.1 Servicio de administración de la infraestructura deportiva</t>
  </si>
  <si>
    <t>1.1.3 Socializar y divulgar el uso adecuado de los escenarios deportivos a todos los usuarios y beneficiarios</t>
  </si>
  <si>
    <t>1.1.4 Disponer los escenarios deportivos para el uso de la comunidad</t>
  </si>
  <si>
    <t>1.1.5 Divulgar las acciones y actividades desarrolladas en el proyecto</t>
  </si>
  <si>
    <t xml:space="preserve">2.1.4. Ejecutar las obras de construcción y/o reconstrucción de los escenarios deportivos. </t>
  </si>
  <si>
    <t>2.1.1 Realizar un plan general de mantenimiento de los escenarios deportivos</t>
  </si>
  <si>
    <t>2.1.2 Intervenir de manera preventiva, correctiva, programada y predictiva los escenarios deportivos</t>
  </si>
  <si>
    <t>2.1.3 Garantizar el continuo uso y disfrute de los escenarios</t>
  </si>
  <si>
    <t>2.1 Servicio de mantenimiento a la infraestructura deportiva</t>
  </si>
  <si>
    <t xml:space="preserve">Gestión de Valores para Resultados </t>
  </si>
  <si>
    <t xml:space="preserve">Política de Servicio al Ciudadano </t>
  </si>
  <si>
    <t xml:space="preserve">Gestión del Conocimiento </t>
  </si>
  <si>
    <t>Política Gestión del Conocimiento y la iInovación</t>
  </si>
  <si>
    <t xml:space="preserve">Brindar a los niños, niñas y adolescentes un programa estructurado de formación en cualquier 
disciplina deportiva para su adecuada evolución en el plano técnico, físico y psicológico, con el fin de 
llevarlos a las etapas superiores de rendimiento, con los resultados esperados. Además, busca 
motivar a todas las personas a practicar el deporte para el desarrollo integral y el mejoramiento de la 
calidad de vida. </t>
  </si>
  <si>
    <t xml:space="preserve">Desarrollar la realización torneos o eventos al interior de las instituciones educativas y universidades 
en el distrito de Cartagena de Indias, en procura de que las niñas, niños y adolescentes se diviertan, 
se integren, aprendan a cuidar y mejorar su capacidad física, eleven su autoestima, creen hábitos 
saludables y desarrollen diversas habilidades. Este programa se desarrolla en articulación con la 
Secretaría de Educación y las Instituciones Educativas del Distrito. </t>
  </si>
  <si>
    <t xml:space="preserve">Brindar apoyos a deportistas, clubes, ligas, federaciones y otras organizaciones deportivas, para 
posicionarlos como actores locales del sistema deportivo y hacer de Cartagena de Indias un Distrito 
campeón. </t>
  </si>
  <si>
    <t>Realizar eventos o torneos deportivos y recreativos como: Juegos para personas con discapacidad, 
Juegos Carcelarios y Penitenciarios, Juegos Comunales, Actividades Pre-deportivas y Juegos 
Tradicionales de la Calle, Juegos Afros, negro, Palenqueros, raizales e Indígenas, Juegos 
Corregimentales, Torneos de Integración Comunitaria, Torneos deportivos para Jóvenes en Riesgo, 
Habitantes de Calle, LGTBIQ+ y otras en situación de vulnerabilidad</t>
  </si>
  <si>
    <t>Brindar a la comunidad la forma de aprender y desarrollar acciones y estrategias que se incorporen 
al quehacer diario para que su cuerpo y mente estén en forma durante todo el proceso de vida. Para 
apoyar este programa realizaremos actividades como: Madrúgale a la Salud, Noches saludables, 
Joven Saludable, Empresa Saludable, Centros Penitenciarios y Carcelarios, Caminante Saludable, 
Centro de Acondicionamiento Físico – CAF, Actívate Gestante, Persona Mayor.</t>
  </si>
  <si>
    <t xml:space="preserve">Dinamizar el desarrollo social y proporcionar espacios de encuentro a los cartageneros a través de 
actividades recreativas que promuevan el esparcimiento, aprovechamiento del tiempo libre, la 
integración familiar, social y comunitaria. Desarrolla actividades como: VAS – Vías Recreativas, 
Festival Internacional de la Cometa, Campamentos Juveniles, Escuela Recreativa, Recreación para 
todos (Cartagena es de los niños, Cartagena es de todos y Vacaciones Recreativas), Playas 
Recreativas, entre otras. Lo anterior, con el fin de generar un impacto positivo sobre la realidad 
sociocultural de la comunidad cartagenera. </t>
  </si>
  <si>
    <t xml:space="preserve">Consolidar una plataforma de generación y apropiación social de conocimiento, con el fin de orientar 
la gestión público-privada desde la perspectiva del Deporte, la Recreación, la Actividad Física y el 
Aprovechamiento del Tiempo Libre en el Distrito de Cartagena de Indias. </t>
  </si>
  <si>
    <t>Desarrollar una estrategia transparente y masificada del uso de los escenarios deportivos, 
fomentando cultura ciudadana del cuidado responsable, así como el desarrollo de manuales de 
lineamientos técnicos para las futuras instalaciones y de una estrategia de mantenimiento que 
podamos realizar de manera preventiva y correctiva. También tiene como objetivo ampliar el número 
de escenarios deportivos y recreativos para poner a disposición de la ciudadanía espacios públicos 
más seguros, accesibles sin barreras y equipados para el desarrollo del deporte, la recreación, 
actividad física y uso del tiempo libre para todos los ciudadanos.</t>
  </si>
  <si>
    <t xml:space="preserve">Promoción y Fomento Deporivo </t>
  </si>
  <si>
    <t>Promoción y Fomento de la Actividad Físca , Recreación y  el Uso del Tiempo Libre</t>
  </si>
  <si>
    <t xml:space="preserve">Gestión de Bienes y Servicios </t>
  </si>
  <si>
    <t>2.1.7 Divulgar las acciones y actividades desarrolladas en el proyecto</t>
  </si>
  <si>
    <t>Si</t>
  </si>
  <si>
    <t>Contratatación de prestación de servicios profesionale y/o de apoyo a la gestión del equipo de trabajo que ejecutará las actividades del proyecto</t>
  </si>
  <si>
    <t>Contratación directa</t>
  </si>
  <si>
    <t>Recursos propios, SGP</t>
  </si>
  <si>
    <t xml:space="preserve">Contratatación de prestación de servicios profesionale y/o de apoyo a la gestión del equipo de trabajo que ejecutará las actividades del proyecto
Entrega de estímulos a organismos deportivos. </t>
  </si>
  <si>
    <t xml:space="preserve">Contratación directa
Invitación pública para estímulos a organismos deportivos. </t>
  </si>
  <si>
    <t>Contratatación de prestación de servicios profesionale y/o de apoyo a la gestión del equipo de trabajo que ejecutará las actividades del proyecto
Entrega de estímulos a deportistas</t>
  </si>
  <si>
    <t xml:space="preserve">Contratación directa
Convocatoria para entrega de estímulos a deportistas. </t>
  </si>
  <si>
    <t>Contratatación de prestación de servicios profesionale y/o de apoyo a la gestión del equipo de trabajo que ejecutará las actividades del proyecto
Servicios de operación logística para el desarrollo de eventos de ciudad</t>
  </si>
  <si>
    <t>Recursos Propios
SGP</t>
  </si>
  <si>
    <t>Contratatación de prestación de servicios profesionale y/o de apoyo a la gestión del equipo de trabajo que ejecutará las actividades del proyecto
Servicios de Operación Logística</t>
  </si>
  <si>
    <t>Contratatación de prestación de servicios profesionale y/o de apoyo a la gestión del equipo de trabajo que ejecutará las actividades del proyecto
Servicio de Transporte Terrestre
Servicios de Operación logística</t>
  </si>
  <si>
    <t>Contratatación de prestación de servicios profesionale y/o de apoyo a la gestión del equipo de trabajo que ejecutará las actividades del proyecto
Servicio de operación logística</t>
  </si>
  <si>
    <t>Contratatación de prestación de servicios profesionale y/o de apoyo a la gestión del equipo de trabajo que ejecutará las actividades del proyecto
Servicio de Transporte Terrestre
Servicio de operación logística</t>
  </si>
  <si>
    <t>Contratatación de prestación de servicios profesionale y/o de apoyo a la gestión del equipo de trabajo que ejecutará las actividades del proyecto
Logistica para trabajo de campo</t>
  </si>
  <si>
    <t>Contratatación de prestación de servicios profesionale y/o de apoyo a la gestión del equipo de trabajo que ejecutará las actividades del proyecto
Suministro de elementos de bioseguridad para el uso de los escenarios deportivos</t>
  </si>
  <si>
    <t>ODS 3 – SALUD Y BIENESTAR: A través de la promoción de hábitos y estilos de vida saludables. Así como, la práctica regular de actividad física para prevenir enfermedades no transmisibles como enfermedades cardiovasculares, presión arterial alta, depresión y diabetes, entre otras</t>
  </si>
  <si>
    <t xml:space="preserve">Contratatación de prestación de servicios profesionale y/o de apoyo a la gestión del equipo de trabajo que ejecutará las actividades del proyecto
Adquisición de uniformes e implementación deportiva a través de Secop II y bolsa mercantil </t>
  </si>
  <si>
    <t xml:space="preserve">Contratación directa
Selección abreviada a través de la Bolsa Mercantil 
</t>
  </si>
  <si>
    <t xml:space="preserve">1. Adquisición y/o suministro de materiales, uniformes e implementos requeridos para el desarrollo de las actividades del proyecto, a través de Secop II y bolsa mercantil  
2. Servicios de Operación logística.
3. Pólizas
4. Servicios de transporte terrestre.  </t>
  </si>
  <si>
    <t xml:space="preserve">1 y 2 . Selección abreviada a través de Bolsa Mercantil 
3.  Minima Cuantía   4. Selección abreviada a través de acuerdo marco </t>
  </si>
  <si>
    <t>Servicios de operación logística a través de Secop II y bolsa mercantíl</t>
  </si>
  <si>
    <t xml:space="preserve">Selección abreviada a través de la Bolsa Mercantil 
</t>
  </si>
  <si>
    <t xml:space="preserve">1. Contratatación de prestación de servicios profesionale y/o de apoyo a la gestión del equipo de trabajo que ejecutará las actividades del proyecto
2. Contratación asociada a los procesos de divulgación de las actividades del proyecto (radio, televisión, etc.) 
a través de Secop II 
</t>
  </si>
  <si>
    <t xml:space="preserve">Contratación directa
Selección Abreviada de menor cuantía 
</t>
  </si>
  <si>
    <t xml:space="preserve">1. Contratación asociada a los procesos de divulgación de las actividades del proyecto (radio, televisión, etc.) a través de Secop II 
</t>
  </si>
  <si>
    <t>Selección abreviada de menor cuantía</t>
  </si>
  <si>
    <t xml:space="preserve">Adquisición de uniformes e implementación deportiva a través de Secop II y bolsa mercantil </t>
  </si>
  <si>
    <t xml:space="preserve">Contratatación de prestación de servicios profesionale y/o de apoyo a la gestión del equipo de trabajo que ejecutará las actividades del proyecto
Suministro de servicio de Transporte terrestre a través de tienda virtual </t>
  </si>
  <si>
    <t xml:space="preserve">Contratación directa
Selección Abreviada a través de Bolsa Mercantil </t>
  </si>
  <si>
    <t xml:space="preserve">Contratatación de prestación de servicios profesionale y/o de apoyo a la gestión del equipo de trabajo que ejecutará las actividades del proyecto
Suministro de Materiales e insumos para adecuación del CAF
Servicios requeridos para adecuación y puesta en marcha CAF a través de Secop II </t>
  </si>
  <si>
    <t xml:space="preserve">Suministro de materiales e insumos para implementación del semillero a través de Secop II y bolsa mercantíl </t>
  </si>
  <si>
    <t xml:space="preserve"> Selección abreviada de menor cuantía </t>
  </si>
  <si>
    <t xml:space="preserve">Contratatación de prestación de servicios profesionale y/o de apoyo a la gestión del equipo de trabajo que ejecutará las actividades del proyecto
Producción y emisión programas de TV 
Producción y difusión de mensajes de radio a través de Secop II </t>
  </si>
  <si>
    <t xml:space="preserve">Contratación directa                                     Selección Abreviada de Menor Cuantía </t>
  </si>
  <si>
    <t xml:space="preserve">Contratación directa
Selección abreviada a través de la Bolsa Mercantil </t>
  </si>
  <si>
    <t xml:space="preserve">Contratatación de prestación de servicios profesionale y/o de apoyo a la gestión del equipo de trabajo que ejecutará las actividades del proyecto
Servicio de Transporte Terrestre
Servicio de operación logística a través de Secop II , bolsa mercantil y tienda virtual </t>
  </si>
  <si>
    <t xml:space="preserve">Contratación directa- Selecciòn abreviada a través de bolsa mercantil y acuerdo marco </t>
  </si>
  <si>
    <t xml:space="preserve">Contratatación de prestación de servicios profesionale y/o de apoyo a la gestión del equipo de trabajo que ejecutará las actividades del proyecto
Servicio de Impresos para estrategia comuncacional
Servicios de Marketing digital a través de Secop II </t>
  </si>
  <si>
    <t xml:space="preserve">Contratación directa- Selecciòn abreviada  </t>
  </si>
  <si>
    <t>Producción y difusión de mensajes de radio
 Marketing digital 
Presentaciones institucionales a través de Secop II</t>
  </si>
  <si>
    <t xml:space="preserve">Selecciòn abreviada de menor cuantía </t>
  </si>
  <si>
    <t xml:space="preserve">Servicios de Logística de eventos científicos y académicos a través de secop II y bolsa mercantil </t>
  </si>
  <si>
    <t xml:space="preserve">Selecciòn abreviada de menor cuantía a través de bolsa mercantíl </t>
  </si>
  <si>
    <t xml:space="preserve">Contratatación de prestación de servicios profesionale y/o de apoyo a la gestión del equipo de trabajo que ejecutará las actividades del proyecto
Servicios de software a través de tienda virtual </t>
  </si>
  <si>
    <t xml:space="preserve">Contratación directa   - Tienda Virtual </t>
  </si>
  <si>
    <t xml:space="preserve">Contratatación de prestación de servicios profesionale y/o de apoyo a la gestión del equipo de trabajo que ejecutará las actividades del proyecto
Propuesta museografica a través de Secop </t>
  </si>
  <si>
    <t xml:space="preserve">Contratación directa        Concurso de mérito </t>
  </si>
  <si>
    <t>Servicios de Logística para implementación del semillero a través de Secop II</t>
  </si>
  <si>
    <t xml:space="preserve">Contratatación de prestación de servicios profesionale y/o de apoyo a la gestión del equipo de trabajo que ejecutará las actividades del proyecto: a través de Secop II
Suministro de COMBUSTIBLES Y LUBRICANTES
Adquisición de QUIMICOS Y HERRAMIENTAS DE MANTENIMIENTOS
Servicio de MANTENIMIENTO AIRES ACONDICIONADO
Adquisición de Materiales de FERRETERIA
Servicios de ADECUACIÓN DE ESCENARIOS, SEÑALETICA
Adquisición de insumos para ASEO
Adquisición de AGROQUIMICOS
Adquisición de PAPELERIA
Servicio de MANTENIMEINTO DE EQUIPOS DE CORTE DE CESPED
ADQUISICION DE EQUIPOS      </t>
  </si>
  <si>
    <t xml:space="preserve">Contratación directa.  Selección abreviada de menor cuantía y  a través de bolsa mercantia, acuerdos marco según se trate. Minima Cuantía </t>
  </si>
  <si>
    <t xml:space="preserve">Contratatación de prestación de servicios profesionale y/o de apoyo a la gestión del equipo de trabajo que ejecutará las actividades del proyecto
Servicios de conservación, mejoramientos locativos
Servicio de TRANSPORTE terrestre a través de tienda virtual </t>
  </si>
  <si>
    <t xml:space="preserve">Contratación directa                                         Selección abreviada de menor cuantia a través de Acuerdo Marco </t>
  </si>
  <si>
    <t>Contratatación de prestación de servicios profesionale y/o de apoyo a la gestión del equipo de trabajo que ejecutará las actividades del proyecto
Servicios de Vigilancia a través de secop II y bolsa mercantil 
Servicios Públicos requeridos para el uso de los escenarios</t>
  </si>
  <si>
    <t xml:space="preserve">Contratación directa                                         Selección abreviada de menor cuantia a través de Bolsa Mercantil </t>
  </si>
  <si>
    <t xml:space="preserve">Contratatación de prestación de servicios profesionale y/o de apoyo a la gestión del equipo de trabajo que ejecutará las actividades del proyecto
Servicios de construcción para obras en escenarios deportivos procesos de contratación a través de Secop II </t>
  </si>
  <si>
    <t xml:space="preserve">Contratación directa. Licitación pública </t>
  </si>
  <si>
    <t xml:space="preserve">Se Integrarán los planes institucionales y estrategicos al Plan de Acción (Decreto No. 612 del 2018 ) </t>
  </si>
  <si>
    <t xml:space="preserve">Número </t>
  </si>
  <si>
    <t xml:space="preserve">Se realizaran 12   los planes institucionales y estrategicos al Plan de Acción -Decreto No. 612 del 2018 </t>
  </si>
  <si>
    <t xml:space="preserve">Elaborar, presentar, socializar y realizar seguimiento a los planes institucionales y estrategicos -Decreto No. 612 del 2018 </t>
  </si>
  <si>
    <t>N/A</t>
  </si>
  <si>
    <t xml:space="preserve">SI </t>
  </si>
  <si>
    <t xml:space="preserve">Posible incumplimiento del proceso  en la entrega  de los resultados planificados teniendo en cuenta el Plan de Desarrollo Distrital </t>
  </si>
  <si>
    <t>Se hace seguimiento a los indicadores de cumplimiento , se realizan mesas de trabajo y se socilitan entregas parciales, se establecen actas de compromiso.</t>
  </si>
  <si>
    <t>Se hace seguimiento a los indicadores de cumplimiento , se realizan mesas de trabajo y se socilitan entregas parciales, se establecen actas de compromiso</t>
  </si>
  <si>
    <t>POLITICA DE ADMINISTRACION DE RIESGOS</t>
  </si>
  <si>
    <t xml:space="preserve">EJECUCIÓN PRESUPUESTAL </t>
  </si>
  <si>
    <t>DEPENDENCIA : IDER</t>
  </si>
  <si>
    <t>Teniendo en cuenta el Plan de Acción del año 2023, se inicia la contratación del equipo de EIFD a partir del 16 de enero de manera parcial, se inicia con la revisión de la planificación para esta vigencia, con sus metas y retos que asumiremos como proyecto.
En este periodo, se inició una contratación parcial del equipo de trabajo de EIFD, para la coordinación y  organización del plan de trabajo del año 2023.  Contado con el personal: 
1.	José Paola Morales
2.	Juan Carlos Camelo 
3.	Samira Miranda 
4.	Fredith Tovar 
5.          Angie Manjarrez
Se espera que a la primera semana del mes de febrero se continúen con las contrataciones y poder tener la totalidad del equipo para el inicio de las actividades programadas. 
Reuniones y mesas de trabajo para planificar el desarrollo y las acciones enmarcadas en el  Plan de Acción vigencia 2023.</t>
  </si>
  <si>
    <t xml:space="preserve">Se hace seguimiento a los indicadores de cumplimiento , se realizan mesas de trabajo y se socilitan entregas parciales, se establecen actas de compromisos. 2.	Reunión con los coordinadores de programa y con el jefe de área, donde se dieron los detalles que encaminan a las funciones específicas del cargo y el plan de comunicación. 
3.	Se trabajo en la revisión y organización del cronograma de trabajo para la vigencia 2023. </t>
  </si>
  <si>
    <t xml:space="preserve">1.	Se inicio la contratación del personal, conformado el equipo de trabajo de Deporte Estudiantil. Esto se realizó entre las fechas del 14 al 24 de enero del 2022.      2.Reunión con los coordinadores de programa y con el jefe de área, donde se dieron los detalles que encaminan a las funciones específicas del cargo y el plan de comunicación. 
3.	Se trabajo en la revisión y organización del cronograma de trabajo para la vigencia 2023. </t>
  </si>
  <si>
    <t>•	En este periodo se iniciaron las contrataciones del personal de apoyo para la realización ejecución del programa, el cual quedo conformado así: 
1.	Luis Sierra Díaz
2.	Nelson Osorio Lentino 
3.	Carlos Manuel Pombo Gallardo
4.	Karen Flórez Hernández 
•	Mesas de trabajo y coordinación del plan de ejecución para el cumplimiento de las metas del plan de acción 2023.
•	Mesas de trabajo para el desarrollo de los criterios de las convocatorias de organismos deportivos y deportistas; así mismo presupuesto para la ejecución de esta vigencia</t>
  </si>
  <si>
    <t>1. En este primer mes se realizo la contratación del personal para el desarrollo de las diferentes estrategias del programa .                                                                                                                                                                                                                                          2.Se trabajo en la realización de los análisis y presupuestos por cada una de las estrategias del programa, basados en los recursos disponibles para esta vigencia 2023.                                                                                   3.Se plantearon compromisos para el trabajo en equipo y responsabilidades, que fortalezcan el cumplimento de las metas establecidas en esta vigencia 2023.</t>
  </si>
  <si>
    <t>En este mes de enero, se inicio la contratación del personal que  llevan a cabo las diferentes estrategias del porgramas ,  se desarrollaron diferentes estrategias del programa como: Madrúgale a la Salud, Noches Saludables y Activate Running , las cuales beneficiaron a  854 personas   y se activaron  aproximadamente 30 puntos . Se realizó  un evento de concetración-Mejdoramiento Estilos de Vida Saludable en el Centro Comercial Mall Plaza que beneficio a 115 personas, asi como también se llevo a cabo un evento de ciudad Activate Running-Caminante Saludable/subida al Convento de la Popa en el cual beneficiaron a 412 personas  igualmente se avanzo con la estrategia de Entornos Saludables en la cual participaron 29 personas.</t>
  </si>
  <si>
    <t>En el mes de enero de 2023, se inicio la contratación del personal que desarrollan  las diferentes estrategia de este programas , se avanzo en la  la estrategia de Escuela Recreativas la cual beneficio a 80 personas.</t>
  </si>
  <si>
    <r>
      <t xml:space="preserve">Durante este mes de enero de 2023, se otorgaron 295 permisos de estos permisos se beneficiaron a 2.334 personas , los cuales se distribuyeron asi: Deportistas: 2060, Entrenadores: 133, Administradores: 141 personas. Dentro de este programa desarrollamos otros aspectos como por ejemplo:   </t>
    </r>
    <r>
      <rPr>
        <b/>
        <sz val="20"/>
        <color theme="1"/>
        <rFont val="Calibri"/>
        <family val="2"/>
        <scheme val="minor"/>
      </rPr>
      <t xml:space="preserve">                                                                                                                  Indicador N.º 5: </t>
    </r>
    <r>
      <rPr>
        <sz val="20"/>
        <color theme="1"/>
        <rFont val="Calibri"/>
        <family val="2"/>
        <scheme val="minor"/>
      </rPr>
      <t xml:space="preserve">En el mes de enero de 2023 ingresaron veinte ocho mil ochocientas ochenta y cinco (28.885) personas (estàn incluidas las personas de los permisos ) que se registraron en las planillas de ingreso a las U.D. En este enlace podrá observarlas https://idergov-my.sharepoint.com/:f:/g/personal/asistenteinfraestructura_ider_gov_co/Eji7GWvMcEpBqrkYw4VYQq8B0eObUNnJXiQgj3Jje7Q1xg?e=5%3aH2lnLU&amp;at=9.                                                                                                             </t>
    </r>
    <r>
      <rPr>
        <b/>
        <u/>
        <sz val="20"/>
        <color theme="1"/>
        <rFont val="Calibri"/>
        <family val="2"/>
        <scheme val="minor"/>
      </rPr>
      <t xml:space="preserve">Indicador N.º 7 : </t>
    </r>
    <r>
      <rPr>
        <sz val="20"/>
        <color theme="1"/>
        <rFont val="Calibri"/>
        <family val="2"/>
        <scheme val="minor"/>
      </rPr>
      <t xml:space="preserve">Se realizan intervenciones 56 unidades deportivas (Localidad 1: 29 + Localidad 2: 16 + Localidad 3: 11 en términos Mantenimientos Preventivos Recurrentes. La meta de cada localidad es de al menos 60 Unidades Deportivas por mes.                                                                                                                                          </t>
    </r>
    <r>
      <rPr>
        <b/>
        <u/>
        <sz val="20"/>
        <color theme="1"/>
        <rFont val="Calibri"/>
        <family val="2"/>
        <scheme val="minor"/>
      </rPr>
      <t xml:space="preserve"> Indicador N.º 8</t>
    </r>
    <r>
      <rPr>
        <sz val="20"/>
        <color theme="1"/>
        <rFont val="Calibri"/>
        <family val="2"/>
        <scheme val="minor"/>
      </rPr>
      <t xml:space="preserve"> :Se realiza el pago de facturas de servicios públicos hasta el mes de diciembre en energía y agua. 
</t>
    </r>
  </si>
  <si>
    <t xml:space="preserve">1.	Se inicio la contratación del personal, conformado el equipo de trabajo de Deporte Social Comunitario. Esto se realizó entre las fechas del 12 al 25 de enero del 2023
2.	Se trabajo en la realización de los análisis y presupuestos por cada una de las estrategias del programa, basados en los recursos disponibles para esta vigencia 2023.
3.	Se realizo la primera reunión de equipo de trabajo, con el objeto de analizar los avances y resultados de cada estrategia del programa DSC, se plantearon compromisos para el trabajo en equipo y responsabilidades, que fortalezcan el cumplimento de las metas establecidas en esta vigencia 2023.
4.	Se ajusto el cronograma de los juegos y competencias de la vigencia 2022, los cuales se retomarán a partir del mes de febrero.                                            5. Realizamos actividades en los Centro Penitenciarios y Carcelarios que beneficiaron a 115 personas , distribuidos en 35 mujeres y 80 hombres.                      6.Se realizaron actividades con la poblaciòn en condiciòn de discapacidad preparatorias para un clasificatorio (4 deportistas) ademàs se llevaron a cabo mesas de trabajo y visitas a las fundaciones.
</t>
  </si>
  <si>
    <r>
      <t>OBSERVACION O RELACIÓN DE EVIDENCIA ENERO 2023 -</t>
    </r>
    <r>
      <rPr>
        <b/>
        <sz val="20"/>
        <color theme="8" tint="-0.249977111117893"/>
        <rFont val="Calibri"/>
        <family val="2"/>
        <scheme val="minor"/>
      </rPr>
      <t>https://idergov-my.sharepoint.com/:f:/g/personal/planeacion_ider_gov_co/Eml11OePiWJJn13ezAsCnDgBsULn-u6gcpznQfrNUDmYSQ?e=5XDQIy</t>
    </r>
  </si>
  <si>
    <t>Para esta vigencia 2023  realizaremos dos  (2) reconstrucciones de escenarios deportivos asi como continuamos con el Proyecto del Campo de Softbol de Tierra Baja , en espera que fijen la fecha de la OCAD PAZ.</t>
  </si>
  <si>
    <r>
      <t>OBSERVACION O RELACIÓN DE EVIDENCIA  FEBRERO 2023-</t>
    </r>
    <r>
      <rPr>
        <b/>
        <sz val="20"/>
        <color theme="8" tint="-0.249977111117893"/>
        <rFont val="Calibri"/>
        <family val="2"/>
        <scheme val="minor"/>
      </rPr>
      <t>https://idergov-my.sharepoint.com/:f:/g/personal/planeacion_ider_gov_co/Eml11OePiWJJn13ezAsCnDgBsULn-u6gcpznQfrNUDmYSQ?e=5XDQIy</t>
    </r>
  </si>
  <si>
    <t xml:space="preserve">Teniendo en cuenta el plan de acción del año 2023 se realizó la contratación de todo el equipo de EIFD, se inicia con la revisión de la planificación para esta vigencia, con sus metas y retos que asumiremos como proyecto.
Se lo logro la contratación de todo el personal del equipo de docentes y apoyos administrativo y psicosocial de EIFD, para la coordinación y  organización del plan de trabajo del año 2023.  
Reunión con dirección, jefe de fomento deportivo, jefe de área y equipo de trabajo, para revisar el calendario de trabajo, las fechas de las distintas actividades.
Reuniones con el equipo coordinación pedagógico e interdisciplinario que para organización y revisión de las metas y cronograma de trabajo para esta vigencia.
Inicio y procesos de inscripción para todas las niñas, niños y adolescentes que deseen ser parte de la escuela de iniciación y formación deportiva. El proceso de inscripción se estará realizando por medio de la página web y en las oficinas de EIFD.  Se incribieron a 11.233 A 28 de febrero de 2023 distrinuidos en las tres localidades .  Aciertos en el mes de febrero de 2023 :  	Rotaciones de los docentes en los diferentes puntos (núcleos, énfasis y perfeccionamiento), 	Visitas de control y seguimientos a los diferentes puntos del programa por parte de los coordinadores, 	Reuniones de inducción y reinducción del equipo de deporte,  
	Reunión semanal con el equipo EIFD , 	Atención a la oficina 	Participación en la mesa de trabajo en la construcción de la política pública del deporte en el distrito de Cartagena, 	Asistencia a las mesas programadas para el fortalecimiento del programa con los presidentes de junta de acciones comunales y lideres.  Conclusiones de Febrero de 2023: Podemos concluir que este mes de febrero se realiza oficialmente la apertura de la EIFD el 1 de febrero con las inscripciones en la página web de los deportista nuevos, y la asistencia de los NNA el 7 del mes en curso, con la socialización y empalmes de los cambios que se presentaron en los diferentes núcleos, énfasis y perfeccionamiento, cabe resaltar que se viene realizando las visitas, atenciones y recepciones de documentación de los padres de familia nuevos y presidentes de JAC y lideres sociales de las comunidades. Se recibió la implementación que se adquirió el año 2022 que será revisada y entregada a los docentes para su cumplimiento de actividades pedagógicas.
</t>
  </si>
  <si>
    <r>
      <t>1. Se trabajó en la realización de los cronogramas y actividades a desarrollar para la realización de los juegos y competencias en las distintas estrategias.
Reunión con dirección, jefe de fomento deportivo, jefe de área y equipo de trabajo, para revisar el calendario de trabajo, las fechas programadas para las distintas actividades en cada una de las estrategias, en las fases que componen el programa, revisión de presupuesto y otras especificaciones técnicas. 2.Se retomaron las competencias y juegos de las estrategias para continuidad de los juegos comunales vigencia 2022. 3.La estrategia de Juegos carcelarios realizo actividades de socialización con los centros penitenciarios y las fundaciones para la atención SRPA, los planes y cronogramas de actividades para la vigencia 2023. 4.La estrategia de Juegos de la discapacidad realizó socializaciones de los planes y acciones a realizar para la vigencia 2023, con las fundaciones, entes comunales y entrenadores.</t>
    </r>
    <r>
      <rPr>
        <b/>
        <u/>
        <sz val="20"/>
        <color theme="1"/>
        <rFont val="Calibri"/>
        <family val="2"/>
        <scheme val="minor"/>
      </rPr>
      <t xml:space="preserve">   Producto # 8:  </t>
    </r>
    <r>
      <rPr>
        <sz val="20"/>
        <color theme="1"/>
        <rFont val="Calibri"/>
        <family val="2"/>
        <scheme val="minor"/>
      </rPr>
      <t>Se iniciaron las actividades recreodeportivas en los centros penitenciarios y fundaciones que atienden a jóvenes del sistema de respetabilidad penal – SRPA. Total de población atendida 150 personas .</t>
    </r>
    <r>
      <rPr>
        <b/>
        <u/>
        <sz val="20"/>
        <color theme="1"/>
        <rFont val="Calibri"/>
        <family val="2"/>
        <scheme val="minor"/>
      </rPr>
      <t xml:space="preserve">Producto # 9: </t>
    </r>
    <r>
      <rPr>
        <sz val="20"/>
        <color theme="1"/>
        <rFont val="Calibri"/>
        <family val="2"/>
        <scheme val="minor"/>
      </rPr>
      <t xml:space="preserve">Se iniciaron los entrenamientos en la disciplina deportiva de natación. En total de población atendida en los entrenamientos deportivos del mes de febrero fue de 76 deportistas. Se realizó festival predeportivo y recreativo con personas con discapacidad de la localidad de la Virgen y Turística en articulación con la alcaldía local y el comité local de discapacidad. Población atendida 96 niños, niñas y jóvenes. 
</t>
    </r>
  </si>
  <si>
    <t>1. El día 7 de febrero se llevó a cabo la reunión de socialización entre la Directora del IDER y el Gerente de IDERBOL, donde se contextualizaron los planes preliminares de ambos institutos de cara a los Juegos Deportivos Nacionales y Paranacionales 2023. 2. El 14 de febrero se llevó a cabo la primera Mesa de Trabajo entre los entes distrital y departamental IDER e IDERBOL, para tratar sobre los alcances de los programas a desarrollar en 2023 de cara a los Juegos Deportivos Nacionales y Paranacionales 2023. 3. El día 17 de febrero se llevó a cabo el Comité de Incentivos para el Programa de Deporte Asociado Incentivos con Sentido, apoyo a Atletas de alto rendimiento que participarán en los Juegos Deportivos Nacionales y Paranacionales 2023.4. El día 24 de febrero se llevó a cabo la socialización del Programa de Deporte Asociado Incentivos con Sentido para el apoyo de atletas a los Juegos Deportivos Nacionales y Paranacionales 2023.</t>
  </si>
  <si>
    <t xml:space="preserve">1.	Se inicio la contratación del personal, conformado el equipo de trabajo de Deporte Estudiantil.  2.Se trabajó en la revisión y organización del cronograma de trabajo para la vigencia 2023. 3.Reunión con dirección, jefe de fomento deportivo, jefe de área y equipo de trabajo, para revisar el calendario de trabajo, las fechas programadas para las distintas actividades en cada una de las estrategias, en las fases que componen el programa, revisión de presupuesto y otras especificaciones técnicas. 4.	Reunión con la Red Universitaria para coordinar y organizar la inauguración de los juegos universitarios Distritales vigencia 2023, está inauguración quedo programada para fecha 17 de marzo en el coliseo de Combate a las 4:00 pm. 5.Se realizó la inducción y reinducción del área de Deporte, presentando los logros del año 2022 y las metas para la vigencia del 2023 de todos los programas. Asistió todo el equipo de deporte, junto con la directora, jefe de fomento y jefe de área. 6.Se asistió a la mesa de agenda pública de la Política Distrital de Deporte y Recreación PDDR, organizada y dirigida por el área del observatorio. 
</t>
  </si>
  <si>
    <r>
      <rPr>
        <b/>
        <u/>
        <sz val="20"/>
        <color theme="1"/>
        <rFont val="Calibri"/>
        <family val="2"/>
        <scheme val="minor"/>
      </rPr>
      <t>APROVECHAMIENTO DEL ESPACIO PUBLICO:</t>
    </r>
    <r>
      <rPr>
        <sz val="20"/>
        <color theme="1"/>
        <rFont val="Calibri"/>
        <family val="2"/>
        <scheme val="minor"/>
      </rPr>
      <t xml:space="preserve"> 1. En el periodo comprendido entre el 1 y 15 de febrero realizamos la primera playa recreativa y Ciclovía barrial, 2. Estamos haciendo visitas a las comunidades para ofertar nuestras estrategias y poder llegar a más personas, teniendo presente disponibilidad de espacios públicos y privados que sean de fácil acceso para el cumplimiento de protocolos.3. Nos encontramos a espera de la contratación del servicio de transporte tipo camión para poder brindarle la oportunidad a más comunidades de beneficiarse con nuestras actividades. 4.Se llevo a cabo el primer comité Probici con todas las secretarias del Distrito y el día 24 de febrero se realizó un recorrido técnico por la Avenida Santander en donde se escogieron los puestos de servicios unificados (PSU) para las ciclovías de ciudad que se estarán adelantando durante este año 2023.5. Seguimos ofertando nuestras estrategias en las comunidades para lograr beneficiar a un mayor numero de ciudadanos; seguido identificar los espacios idóneos para el desarrollo de las actividades referenciadas.6. Nos encontramos a la espera de la contratación del servicio de transporte tipo camión para beneficiar a más comunidades, aumentando la cobertura de nuestras estrategias.</t>
    </r>
    <r>
      <rPr>
        <b/>
        <sz val="20"/>
        <color theme="1"/>
        <rFont val="Calibri"/>
        <family val="2"/>
        <scheme val="minor"/>
      </rPr>
      <t xml:space="preserve"> CAMPAMENTOS JUVENILES:</t>
    </r>
    <r>
      <rPr>
        <sz val="20"/>
        <color theme="1"/>
        <rFont val="Calibri"/>
        <family val="2"/>
        <scheme val="minor"/>
      </rPr>
      <t xml:space="preserve">1. Se Realizaron 8 capacitación a Líderes de Campamentos Juveniles, sobre los 5 Eje Temáticos. 2. Se organizó lanzamiento del proyecto para el día 18 de febrero.3. Se están organizando los oficios para ofertar el proyecto como servicio social en instituciones educativas publicas y privadas.4. No se inició la estrategia el día 25 de febrero, como se tenía programado, debido al inconveniente de las I.E. con el servicio de vigilancia y aseo, generando una baja asistencia. 5. Se informó a los asistentes sobre la metodología y proceso de inscripción para el 2023. </t>
    </r>
    <r>
      <rPr>
        <b/>
        <sz val="20"/>
        <color theme="1"/>
        <rFont val="Calibri"/>
        <family val="2"/>
        <scheme val="minor"/>
      </rPr>
      <t xml:space="preserve"> ESCUELAS RECREATIVAS:</t>
    </r>
    <r>
      <rPr>
        <sz val="20"/>
        <color theme="1"/>
        <rFont val="Calibri"/>
        <family val="2"/>
        <scheme val="minor"/>
      </rPr>
      <t xml:space="preserve"> 1. Se realizaron acercamientos a los corregimientos y focalización de la población próxima a beneficiar durante el mes de febrero. 2. Seguimos a la espera que el Instituto Colombiano de Bienestar Familiar de inicio a su plan de acción para que los diferentes operadores logren activar las atenciones en los centros de desarrollo integral del Distrito de Cartagena.Las capacitaciones a  3. las madres comunitarias y agentes educativas en talleres de elaboración de juguetes y juegos se estarán realizando durante el mes de marzo en el desarrollo de las jornadas pedagógicas.3. Se realizaron asesorías de hábitos y estilos de vida saludables a 144 madres comunitarias y agentes educativas de los corregimientos de Caño del Oro y La Boquilla.4. Se atendieron 873 niños de primera infancia en el desarrollo de las sesiones Lúdicas permanentes con actividades rectoras en los corregimientos de Tierra Bomba, Pasacaballos y Membrillal.5. Desde la estrategia Actívate Gestante no se han realizado atenciones ya que se realizó focalización en los corregimientos que se encuentran en contrato con ICBF desde cada operador, 6. se realizaran atenciones a partir del mes de marzo.7. Los carnavales lúdicos están programados a partir del mes de marzo.8. El encuentro de gestantes está programado para el mes de marzo. </t>
    </r>
    <r>
      <rPr>
        <b/>
        <sz val="20"/>
        <color theme="1"/>
        <rFont val="Calibri"/>
        <family val="2"/>
        <scheme val="minor"/>
      </rPr>
      <t>RECREACIÓN PARA</t>
    </r>
    <r>
      <rPr>
        <sz val="20"/>
        <color theme="1"/>
        <rFont val="Calibri"/>
        <family val="2"/>
        <scheme val="minor"/>
      </rPr>
      <t xml:space="preserve"> </t>
    </r>
    <r>
      <rPr>
        <b/>
        <sz val="20"/>
        <color theme="1"/>
        <rFont val="Calibri"/>
        <family val="2"/>
        <scheme val="minor"/>
      </rPr>
      <t xml:space="preserve">TODOS: </t>
    </r>
    <r>
      <rPr>
        <sz val="20"/>
        <color theme="1"/>
        <rFont val="Calibri"/>
        <family val="2"/>
        <scheme val="minor"/>
      </rPr>
      <t>1. Se dio inicio a la campaña “rescatando sonrisa” impactando a 177 personas en los 15 días del  mes de febrero. 2. Se realizan acercamientos a las comunidades socializando las diferentes estrategias que dan cumplimiento al plan de acción con sus indicadores.3. Seguimos trabajando con la campaña “Rescatando Sonrisas” desde el segundo corte del mes de febrero.4. Continuamos realizando acercamientos sobre nuestras ofertas a las JAC, Grupos Organizados, Centros de Vida, Instituciones Educativas y otras entidades para lograr captar mayor población. 5. Se dio inicio a los Talleres Recreativos dirigido a las Instituciones Educativas.</t>
    </r>
  </si>
  <si>
    <t>En el mes de  febrero de 2023, no se llevaron a cabo eventos de ciudad.</t>
  </si>
  <si>
    <t>En el mes de febrero de 2023, no se llevaron a cabo eventos de ciudad.</t>
  </si>
  <si>
    <r>
      <rPr>
        <b/>
        <u/>
        <sz val="11"/>
        <color theme="1"/>
        <rFont val="Calibri"/>
        <family val="2"/>
        <scheme val="minor"/>
      </rPr>
      <t xml:space="preserve">TRANSFORMACIÓN DE HÁBITOS </t>
    </r>
    <r>
      <rPr>
        <sz val="11"/>
        <color theme="1"/>
        <rFont val="Calibri"/>
        <family val="2"/>
        <scheme val="minor"/>
      </rPr>
      <t xml:space="preserve">:1. La estrategia Actívate Gestante por medio de correos electrónicos y otros medios de  comunicación, ha realizado los respectivos acercamientos y hemos encontrado que los centros de atención, hogares y algunas entidades aún permanecen sin operador, contratación o inicio de actividades, lo cual no ha permitido programar actividades con madres gestantes y lactantes a fecha de corte del 15-02-2023. Sin embargo, para el día 21-02-2023 realizaremos nuestra primera actividad con una clase de actividad física musicalizada para madres gestantes y lactantes en el Barrio el Pozón con  la Fundación FUNDEMOR. Estamos en espera de respuesta de la Fundación Juan Felipe Gómez Escobar y de los grupos localizados con los que hemos trabajado en periodos  anteriores con el fin de articular y empezar a planificar y desarrollar actividades. 2. En este mes iniciamos todos los enlaces , envíos de portafolios de servicios, reuniones, para ofertar nuestra estrategia de empresa saludable con diferentes organizaciones públicas y  privadas, de igual forma se empezó actividades con grupos organizados de personas mayores que ya se están reuniendo, se tuvo reunión con la líder de aprovechamiento del tiempo libre de la secretaria de participación , la cual nos informó que los centros de vidas del adulto mayor esperan iniciar actividades para inicios del mes de marzo y arrancaremos actividades con ellos. Iniciamos la oferta de Escuela saludable y ya se tienen programadas actividades con Instituciones Educativas, tuvimos reunión con una representante de la secretaria de Educación y se le oferto la estrategia y así hacer alianzas con ellos, estamos en la espera de un listado actualizado de todas las instituciones educativas activas, con sus respetivos enlaces para iniciar proceso con ellos 3. Dentro del plan de acción para centros penitenciarios y carcelarios, sé dio inicio a las actividades dentro de los tres establecimientos penitenciarios del Distrito de Cartagena, Cárcel Distrital de Mujeres, Centro Penitenciario y Carcelario San Sebastián de Ternera y Fundación Talid. 4.En este corte del mes se realizó una actividad para Actívate Gestante donde se hizo la presentación de la estrategia y se socializó con las mamas las temáticas a tratar en los próximos encuentros. 2. Se siguen realizando acercamientos telefónicos para sumar a nuestros beneficiarios.3 Se dio inicio a la estrategia Escuela Saludable, con buena acogida en las Instituciones educativas, seguimos ofertando Empresa Saludable y Actívate Mayor, para seguir generando más actividades.4. Desde la estrategia Centros Penitenciarios y Carcelarios seguimos avanzando con los planes de acción que se van desarrollando en cada plantel, en la cual se hacen reuniones para determinar acciones de manera sinérgica desde la institución, área de recreación y área de deporte. También se adelanta un plan comunicacional para mostrar el trabajo realizado con los PPL (personas privadas de la libertad) y su impacto de las actividades recreativas, lúdicas y físicas en la cual dan su experiencia el profesor de actividad física, Director de la Cárcel de mujeres y una PPL. </t>
    </r>
    <r>
      <rPr>
        <b/>
        <u/>
        <sz val="11"/>
        <color theme="1"/>
        <rFont val="Calibri"/>
        <family val="2"/>
        <scheme val="minor"/>
      </rPr>
      <t>MEJORAMIENTO DE LOS ESTILOS DE VIDA:</t>
    </r>
    <r>
      <rPr>
        <sz val="11"/>
        <color theme="1"/>
        <rFont val="Calibri"/>
        <family val="2"/>
        <scheme val="minor"/>
      </rPr>
      <t>1. A la fecha se dio inicio con gran satisfacción la apertura de los puntos de actividad física comunitaria en el Distrito de Cartagena.2. Iniciamos las reuniones semanales con el equipo de recreación para dar a conocer plan de acción 2023 y presentar plan de capacitación. 3. La oficina de planeación está realizando la revisión y codificación de los diferentes formatos para esta vigencia.4. Se le presento a la dirección general las acciones con las que se le darán alcance a los indicadores 2023. 4. Se realizo salida Running el día 19 de febrero en el Barrio Manga, nos concentramos el Parque Lacides Segovia, salimos hacia el Paseo Peatonal, puente Román, calle Larga, tomando la calle del Arsenal, Centro de Convenciones y finalizamos en el parque Lacides Segovia, con presencia de 103 personas, distribuido entre usuarios de nuestras estrategias y participantes de otros clubes de la ciudad. 5. La Estrategia Joven Saludable para el 2023 amplia su cobertura desde dos aspectos importantes. Por una parte, se amplía la edad hasta los 20 años,; y por otro lado iniciamoscon 3 nuevos núcleos para una proyección de 595 usuarios entre niños, niñas adolescentes y jóvenes.6Se Hace encuentro de profesores con el equipo interdisciplinario para trazar la ruta del plan de acción al cual se le agregan las campañas y conmemoraciones como trabajo transversal con toda el Área de Recreación.7. Se continúan haciendo los acercamientos a diferentes comunidades para instalar la Estrategia de Actívate en el Parque, y poder completar las 9 comunidades que tenemos proyectadas.8. Dentro del plan de adquisición de bienes y servicio se deja estipulado fechas concretas que den cumplimiento al proceso del 2023 para iniciar proceso de modernización del CAF IDER, proceso que inicia con las especificaciones técnicas requeridas por la oficina de jurídica, posterior entregar las cotizaciones para el estudio de mercado y cumplir con la fecha establecida para subir el proceso (mayo). Desde el cuerpo de monitores del Programa de Hábitos y Estilos de Vida Saludable se realizan acompañamientos para ayudar a buscar solución a las dificultades que se encuentran en el entorno de los puntos activos.</t>
    </r>
    <r>
      <rPr>
        <b/>
        <u/>
        <sz val="11"/>
        <color theme="1"/>
        <rFont val="Calibri"/>
        <family val="2"/>
        <scheme val="minor"/>
      </rPr>
      <t>MODERNIZACIÓN DEL CAF:</t>
    </r>
    <r>
      <rPr>
        <sz val="11"/>
        <color theme="1"/>
        <rFont val="Calibri"/>
        <family val="2"/>
        <scheme val="minor"/>
      </rPr>
      <t>1. En la vigencia 2023 iniciamos con un aumento de puntos de actívate en el parque, impactando a 8 comunidades con esta estrategia. 2. Se están realizando acercamientos a otras comunidades para instalar la estrategia de Actívate en el Parque, y poder completar las 9 comunidades que tenemos proyectadas. 3. Dentro del plan de adquisición de bienes y servicio se deja estipulado fechas concretas que den cumplimiento al proceso del 2023 para iniciar proceso de modernización del CAF -IDER, proceso que inicia con las especificaciones técnicas requeridas por la oficina de jurídica, posterior entregar las cotizaciones para el estudio de mercado y cumplir con la fecha establecida para subir el proceso (MAYO).</t>
    </r>
  </si>
  <si>
    <t>Entre el 1 y 15  de febrero de 2023 , se llevaron a cabo las siguientes actividades:                                                                                                                                                         1. Estructuración del plan de trabajo 2023 por componentes del proyecto: banco de datos, memoria 
histórica, semillero de investigación y gestión de alianzas y apropiación social del conocimiento. 
(Anexo 1)
2. Reuniones de planificación de plan de trabajo interno con dirección y de estrategias de cooperación
con universidades aliadas:
2.1. Presentación y validación del plan de trabajo 2023. (13 de febrero de 2023 de 10am – 12 m)
2.2. Reunión de trabajo IDER – USB (14 de febrero de 2023 de 9 – 11 am)
2.3. Reunión de trabajo IDER – SENA (15 de febrero de 2023 de 8 – 10 am)
2.4. Reunión de trabajo IDER – UMAYOR (15 de febrero de 2023 de 3 – 4 pm                                                                                                                                                                 3. Estructuración de plan de adquisiciones del proyecto (Anexo 2).
4. Definición del plan de apropiación social del conocimiento versión 1 (Anexo 3) .                                                                                                                                                En el período del 16 al 28 de febrero se planeó y organizó las mesas técnicas de la Pólitica Distrial del Deporte y la Recreación de Cartagena.</t>
  </si>
  <si>
    <r>
      <t>OBSERVACION O RELACIÓN DE EVIDENCIA  MARZO 2023-</t>
    </r>
    <r>
      <rPr>
        <b/>
        <sz val="20"/>
        <color theme="8" tint="-0.249977111117893"/>
        <rFont val="Calibri"/>
        <family val="2"/>
        <scheme val="minor"/>
      </rPr>
      <t>https://idergov-my.sharepoint.com/:f:/g/personal/planeacion_ider_gov_co/Eml11OePiWJJn13ezAsCnDgBsULn-u6gcpznQfrNUDmYSQ?e=5XDQIy</t>
    </r>
  </si>
  <si>
    <t xml:space="preserve">REPORTE DE ACTIVIDADES DE PROYECTO  MARZO  DE 2023 </t>
  </si>
  <si>
    <t xml:space="preserve">AVANCE ACTIVIDAD DEL PROYECTO MES DE MARZO DE 2023  </t>
  </si>
  <si>
    <t xml:space="preserve">AVANCE PROYECTO MARZO DE 2023 </t>
  </si>
  <si>
    <t xml:space="preserve">AVANCE META PRODUCTO  CUATRENIO MARZO DE 2023  </t>
  </si>
  <si>
    <t xml:space="preserve">AVANCE DE LA META PRODUCTO MARZO 2023  </t>
  </si>
  <si>
    <t xml:space="preserve">1.  En el mes de marzo se realizaron (10) actividades beneficiando 760 personas en las tres localidades, 2. En el mes de marzo se impactaron 156 personas en jornadas recreativas a través de juntas de acción comunal,3.En el mes de marzo 598   a través de diferentes acciones como los talleres creativos, asesoría de hábitos y estilos de vida saludable, movilidad articular jornadas recreativas, tamizaje impactando las tres localidades, 4.Se adelantaron (4) Asesorías de hábitos y estilos de vida saludables durante el mes de febrero y marzo donde se impactaron 207 persona,5.En el mes de marzo se realizó (1) taller de elaboración de juguete donde se impactaron 34 personas, 6.Se ejecuto (1) carnaval lúdico en el mes de marzo donde se beneficiaron 341 personas, 7.Se adelantaron (4) actividades de estimulación temprana durante el mes de marzo beneficiando 153 madres gestantes lactantes en el corregimiento de pasacaballo y la ciudad de Cartagena. 8.En los encuentros intergeneracionales del Proyecto hemos alcanzado a beneficiar 165 personas (adolescentes y jóvenes) inscritos en la plataforma de Google Drive, 9.En los procesos de socialización a las instituciones educativas (5) para el servicio social obligatorio (80 horas) se han beneficiados 764 personas, 10. En la realización del camping por un día (1) se beneficiaron 673 personas, 11. Realizamos (13) recréate en tu barrio (VAS) en los meses comprendidos durante febrero y marzo, beneficiando a 1.377 personas en donde participaron 749 mujeres y 628 hombres,12. llevamos a cabo (3) playas recreativas durante el periodo comprendido de febrero y marzo, logrando beneficiar a 158 personas las cuales 93 fueron mujeres y 65 hombres, 13. Durante el periodo de febrero y marzo se adelantaron (4) actividades Salvemos Juntos a Cartagena) ofertas institucionales - plan de emergencia social Pedro Romero, logrando beneficiar a 298 personas, llegando a 200 mujeres y 98 hombres.14. Adelantamos (4) ciclo paseos durante los meses de febrero y marzo, logrando beneficiar 248 personas impactando a 100 mujeres y 148 hombres, 15.En los meses de febrero y marzo se brindó apoyo a las diferentes entidades del Distrito en 4 programas de Salvemos impactando 310 personas reflejando en (personas que acceden a servicios deportivos, recreativos y de actividad física).16.Se ejecutaron (1) talleres de técnicas de recreación en el mes de febrero en la Institución Educación Pontezuela y (3) talleres en el mes de marzo colegio Biffi, Instituto Cirí y atención integra beneficiando 208 personas.
</t>
  </si>
  <si>
    <t xml:space="preserve">1.La Carrera Rio de atletas en su 3ra versión "Por ti Mujer” se realizó el día 19 de marzo del 2023, beneficiando a 857 personas en donde 683 fueron mujeres y 174 hombres. 2.Ciclovía diurna Chiquinquirá adelantamos la primera de ciudad el día 19 de marzo del 2023, logrando beneficiar a 550 personas en donde 281 fueron mujeres y 269 fueron hombres.
</t>
  </si>
  <si>
    <t>1.La Carrera Rio de atletas en su 3ra versión "Por ti Mujer” se realizó el día 19 de marzo del 2023, beneficiando a 857 personas en donde 683 fueron mujeres y 174 hombres. 2.Ciclovía diurna Chiquinquirá adelantamos la primera de ciudad el día 19 de marzo del 2023, logrando beneficiar a 550 personas en donde 281 fueron mujeres y 269 fueron hombres.</t>
  </si>
  <si>
    <t>En el mes de marzo de 2023, no se llevaron a cabo eventos de ciudad.</t>
  </si>
  <si>
    <t>En el mes de mmarzo  de 2023, no se llevaron a cabo eventos de ciudad.</t>
  </si>
  <si>
    <t xml:space="preserve">1. Identificamos en mesa de trabajo la necesidad de actualizar los formatos de asistencia de las actividades del Proyecto, donde podamos plasmar el enfoque poblacional de las comunidades que se impactan. Dentro del enfoque poblacional del período se identificaron usuarios de acuerdo a las acciones realizadas, como personas con discapacidad, comunidades rurales y campesinas, víctimas del conflicto, personas privadas de la libertad y afrodescendientes, 2.-	Se desarrollan las intervenciones en la comunidad con normalidad en cada uno de los parques; desde el plan de capacitaciones se abordan temáticas de modalidades de clases grupales para que los profesores obtengan mejores herramientas de actividad física comunitaria. Se hace seguimiento a los nuevos parques (Los Corales y Portal de la Cordialidad) donde se ejecuta la estrategia, socializando esta misma con las Juntas de Acciones Comunales. Los usuarios se sienten a gusto con los profesores y motivan a más usuarios a participar, por esa misma línea entonces se organizan eventos de promoción. Por otra parte, se inician con los tamizajes inscripciones y se diligenciaron los test y pruebas físicas con practicantes de la Universidad San Buenaventura de la carrera de Fisioterapia., 3.-El Programa de Hábitos y Estilos de Vida Saludable, reporta en el primer trimestre del año un total de 8.830 usuarios impactados, desde el Proyecto de mejoramiento de los estilos de vida mediante la promoción masiva de una vida activa un total de 5.519 usuarios en sus acciones Madrúgale a la Salud (2.296 usuarios), Noches Saludables (2.335 usuarios), Caminante Saludable (442), Joven Saludable (446). En Entornos Saludables se impactaron en 63 acciones en el trimestre 3.311 usuarios. -Identificamos en mesa de trabajo la necesidad de actualizar los formatos de asistencia de las actividades del Proyecto, donde podamos plasmar el enfoque poblacional de las comunidades que se impactan. Dentro del enfoque poblacional del período se identificaron usuarios de acuerdo a las acciones realizadas, como personas con discapacidad, comunidades rurales y campesinas, víctimas del conflicto, personas privadas de la libertad y afrodescendientes, 4.-Se adelantaron dos pruebas piloto desde la estrategia Madrúgale a la Salud en el barrio San Francisco sector “Letras de Cartagena”, ambas sesiones presentaron baja asistencia de usuarios, el protocolo establece realizar perifoneo en el sector con el objetivo de informar y convocar a los vecinos del sector para que hagan parte de la estrategia, se programó una tercera intervención para el día miércoles 05 de abril en el horario de 6:00AM a 7:00AM. Revisando el números de asistentes que nos arroje la última prueba piloto  entraremos a evaluar si cumplen con los protocolos establecidos para darle inicio como punto no regular (una vez a la semana). Identificamos en mesa de trabajo la necesidad de actualizar los formatos de asistencia de las actividades del Proyecto, donde podamos plasmar el enfoque poblacional de las comunidades que se impactan. Dentro del enfoque poblacional del período se identificaron usuarios de acuerdo a las acciones realizadas, como personas con discapacidad, comunidades rurales y campesinas, víctimas del conflicto, personas privadas de la libertad y afrodescendientes,5. En el mes de marzo realizamos dos (02) pruebas piloto a la comunidad del barrio San Francisco (madres de jóvenes en riesgo) en articulación con la secretaria del Interior y Convivencia Ciudadana, con una baja asistencia en la primera sesión, la segunda no se logro desarrollar por enfrenamientos entre pandillas, colocando en riesgo la integridad del profesor de actividad física.  6. Identificamos en mesa de trabajo la necesidad de actualizar los formatos de asistencia de las actividades del Proyecto, donde podamos plasmar el enfoque poblacional de las comunidades que se impactan. Dentro del enfoque poblacional del período se identificaron usuarios de acuerdo a las acciones realizadas, como personas con discapacidad, comunidades rurales y campesinas, víctimas del conflicto, personas privadas de la libertad y afrodescendientes, 7.Se establecen rutas de seguimiento con las trabajadoras sociales para afianzar el trabajo con los núcleos familiares, en las visitas hacen dos diagnósticos: por una parte, se miran los procesos pedagógicos por parte del profesorado y por otra parte se indaga sobre los participantes desertores. Los profesores ejecutan plan de acción según programación y hacen preparación para la participación del día del niño y la recreación (Actívate Jugando en el mes de la niñez). Cada núcleo se encuentra gestionando, desarrollando su evento de promoción para llegar a más usuarios en las instituciones educativas y organizaciones sociales, 8.El semillero de actividad física comunitaria está proyectado para realizarse en el mes de mayo del presente año, 9.-	Dentro de las estrategias de divulgación y promoción de las acciones realizadas desde el Programa de Hábitos y Estilos de Vida Saludable, y su Proyecto de Mejoramiento de los Estilos de Vida Mediante la Promoción Masiva de una Vida Activa se realizaron 62 publicaciones a través de las plataformas digitales Facebook, Instagram, y Twitter, 10. Se realizo Evento de Ciudad Salida Running y Caminante Saludable el día 28.01.2023 con motivo de las Fiestas de la Candelaria, se realizó ascenso al Convento de la Popa, donde contamos con un total de usuarios de 416, distribuidos en 61 hombres y 355 mujeres participando en la actividad.
 </t>
  </si>
  <si>
    <t xml:space="preserve">Durante este período del mes de  febrero de 2023, se otorgaron 371permisos de estos permisos se beneficiaron a 13.234 personas , los cuales se distribuyeron asi: Deportistas:11.066, Entrenadores:1.067, Administradores: 675 y Aficionados: 426 personas </t>
  </si>
  <si>
    <r>
      <rPr>
        <b/>
        <u/>
        <sz val="20"/>
        <color theme="1"/>
        <rFont val="Calibri"/>
        <family val="2"/>
        <scheme val="minor"/>
      </rPr>
      <t>Indicador N.º 5:</t>
    </r>
    <r>
      <rPr>
        <sz val="20"/>
        <color theme="1"/>
        <rFont val="Calibri"/>
        <family val="2"/>
        <scheme val="minor"/>
      </rPr>
      <t xml:space="preserve"> En el mes de  febrero ingresaron  </t>
    </r>
    <r>
      <rPr>
        <sz val="20"/>
        <rFont val="Calibri"/>
        <family val="2"/>
        <scheme val="minor"/>
      </rPr>
      <t>cincuenta y cinco mil trecientos ochenta y seis (55.386)</t>
    </r>
    <r>
      <rPr>
        <sz val="20"/>
        <color theme="1"/>
        <rFont val="Calibri"/>
        <family val="2"/>
        <scheme val="minor"/>
      </rPr>
      <t xml:space="preserve"> personas que se registraron en las planillas de ingreso a las U.D.   En este enlace podrá observarlas https://idergov-my.sharepoint.com/:f:/g/personal/asistenteinfraestructura_ider_gov_co/Eji7GWvMcEpBqrkYw4VYQq8B0eObUNnJXiQgj3Jje7Q1xg?e=5%3aH2lnLU&amp;at=9, a esta población se le suma las 13. 234 personas de los permisos para un total de 66.620. </t>
    </r>
  </si>
  <si>
    <r>
      <rPr>
        <b/>
        <u/>
        <sz val="20"/>
        <color theme="1"/>
        <rFont val="Calibri"/>
        <family val="2"/>
        <scheme val="minor"/>
      </rPr>
      <t>Indicador N.º 8 :</t>
    </r>
    <r>
      <rPr>
        <sz val="20"/>
        <color theme="1"/>
        <rFont val="Calibri"/>
        <family val="2"/>
        <scheme val="minor"/>
      </rPr>
      <t xml:space="preserve"> Se realiza el pago de facturas de servicios públicos hasta el mes de enero  en energía y agua. </t>
    </r>
    <r>
      <rPr>
        <b/>
        <u/>
        <sz val="20"/>
        <color theme="1"/>
        <rFont val="Calibri"/>
        <family val="2"/>
        <scheme val="minor"/>
      </rPr>
      <t>Indicador N.º 7 :</t>
    </r>
    <r>
      <rPr>
        <sz val="20"/>
        <color theme="1"/>
        <rFont val="Calibri"/>
        <family val="2"/>
        <scheme val="minor"/>
      </rPr>
      <t xml:space="preserve"> Se realizan intervenciones 99 unidades deportivas (Localidad 1: 61 + Localidad 2: 55 + Localidad 3: 39 en términos Mantenimientos Preventivos Recurrentes. Para este año 2023 realizaremos mantenimiento y adecuación  de los escenarios deportivos :San Fernando, Bocachica, Bombonera, El Carmelo y El Campestre 4ta etapa</t>
    </r>
  </si>
  <si>
    <t>Se está a la espera de asignación del asesor jurídico que apoyara los procesos de articulación con las siguientes entidades: Comité Olímpico Colombiano (COC), UNICOLOMBO y la Universidad Tecnológica de Bolívar.</t>
  </si>
  <si>
    <t>El semillero se creó en el 2021, durante el 2022 se dinamizó el proceso de formación y para el 2023 se tienen preparadas unas sesiones de formación y capacitación con universidades aliadas y se busca estructurar una agenda de investigación para el desarrollo de proyectos de investigación dentro del IDER.</t>
  </si>
  <si>
    <t>Se realizó el seguimiento de los Planes Institucionales del Decreto No. 612 del 2018 , los cuales seran publicados la primera semanas del mes de abril de 2023.</t>
  </si>
  <si>
    <t>Para el mes de marzo se desarrollaron las primeras 15 mesas de participación de la Política Distrital de Deporte y Recreación – PDDR con una participación de 335 personas entre actores comunitarios, representantes de grupos significativos de ciudadanos, deportistas, organismos deportivos, periodistas, entes de control y veeduría y dependencias de la alcaldía. Quedan pendientes por desarrollar las mesas de participación con el Concejo Distrital y con la Academia y Docentes de Educación Física ambas a desarrollarse el 18 de abril de 2023. (Anexo 1) - Se avanzó en el plan de apropiación social con dos capacitaciones en temas de investigación aplicada a un grupo especifico de ciudadanos, colaboradores y contratistas del IDER sobre “Semilleros de formadores en cultura ciudadana” (49 personas) e “Introducción a la investigación formativa y aplicada” (54 personas). (Anexo 2 y 3))</t>
  </si>
  <si>
    <t xml:space="preserve"> Se encuentra en estructuración el proceso de contratación / convocatoria para el desarrollo de las piezas de memoria histórica. Se adelanta la búsqueda de aliados para estructurar un proyecto más completo y eficiente en términos de ejecución.</t>
  </si>
  <si>
    <t>Se encuentra en proceso de construcción la propuesta de investigación y sus productos asociados para publicaciones.</t>
  </si>
  <si>
    <t>Se desarrollaron los Dashboards de los componentes: puntos de actividad física, infraestructura deportiva, inversión escenarios deportivos, EIFD y sus respectivos
niveles de formación, consolidando las bases de datos de acuerdo con el software de visualización Power BI. Queda pendiente la revisión y validación por coordinación
para compilar y estructurar para ser incluido en la página web. (Anexo 4)</t>
  </si>
  <si>
    <t>1. Se presentó la estrategia de comunicaciones e imagen de la Política Distrital de Deporte y Recreación – PDDR. (Anexo 5)
2. Se realizó el acompañamiento en términos de diseño de piezas, levantamiento de evidencias audiovisuales y estructuración de mensajes para divulgar las convocatorias y el desarrollo de las mesas de participación ciudadana de la PDDR.</t>
  </si>
  <si>
    <t>Para el mes de marzo se desarrollaron las primeras 15 mesas de participación de la Política Distrital de Deporte y Recreación – PDDR con una participación de 335
personas entre actores comunitarios, representantes de grupos significativos de ciudadanos, deportistas, organismos deportivos, periodistas, entes de control y veeduría y dependencias de la alcaldía. Quedan pendientes por desarrollar las mesas de participación con el Concejo Distrital y con la Academia y Docentes de Educación Física ambas a desarrollarse el 18 de abril de 2023. (Anexo 1).</t>
  </si>
  <si>
    <r>
      <rPr>
        <b/>
        <u/>
        <sz val="20"/>
        <color theme="1"/>
        <rFont val="Calibri"/>
        <family val="2"/>
        <scheme val="minor"/>
      </rPr>
      <t>Indicador N.º 8 :</t>
    </r>
    <r>
      <rPr>
        <sz val="20"/>
        <color theme="1"/>
        <rFont val="Calibri"/>
        <family val="2"/>
        <scheme val="minor"/>
      </rPr>
      <t xml:space="preserve"> Se realiza el pago de facturas de servicios públicos hasta el mes de enero  en energía y agua.</t>
    </r>
    <r>
      <rPr>
        <b/>
        <u/>
        <sz val="20"/>
        <color theme="1"/>
        <rFont val="Calibri"/>
        <family val="2"/>
        <scheme val="minor"/>
      </rPr>
      <t xml:space="preserve"> Indicador N.º 7 :</t>
    </r>
    <r>
      <rPr>
        <sz val="20"/>
        <color theme="1"/>
        <rFont val="Calibri"/>
        <family val="2"/>
        <scheme val="minor"/>
      </rPr>
      <t xml:space="preserve"> Se realizan intervenciones 42 unidades deportivas (Localidad 1: 65 + Localidad 2: 69 + Localidad 3:63 en términos Mantenimientos Preventivos Recurrentes. Para este año 2023 realizaremos mantenimiento y adecuación  de los escenarios deportivos :San Fernando ( Se adjudicará el contrato en el mes de abril de 2023), Bocachica(La estructuración del proyecto esta en un 100%), Bombonera (El proyecto se encuentra en 98% de su formulación), El Carmelo(Se realizó la memoria descriptiva del proyecto y los estudios previos) y El Campestre 5ta etapa(Se realizó la memoria descriptiva del proyectó y los estudios previos).</t>
    </r>
  </si>
  <si>
    <t>Se implementó a través de la página web institucional, una herramienta a través de la cual las organizaciones deportivas pueden canalizar toda la información legal y documental, respecto de cada programa de Deporte Asociado “Incentivos con Sentido” del cual están interesados en participar, para el acceso de apoyos 2023.</t>
  </si>
  <si>
    <t>En este periodo se atendieron a 41 personas, las cuales se les brindo asesorías referentes al reconocimiento y estructuración de los organismos deportivos. Se agendó la primera jornada de capacitación para el día 30 de marzo/23,</t>
  </si>
  <si>
    <t xml:space="preserve">Se hizo una presentación geneneral de la estrategia  para los  Organismos Deportivos, en relación con los avances del cuatrienio, el cumplimiento de las metas, cobertura, ejecución presupuestal; así como los términos de referencia, cronograma de actividades y requisitos legales y documentales, para la entrega de apoyos y/o estímulos a atletas 2023, Se realizó una publicación en redes sociales el día 15 - 16 de marzo, para recordatorio de las inscripciones a la convocatoria de deportistas. </t>
  </si>
  <si>
    <t xml:space="preserve">1.  A corte 20 de marzo/23, se expidieron un total de diez (10) actos administrativos. Este proceso se desarrolló previo cumplimiento de los requisitos legales y documentales por parte de cada organismo deportivo, lo que consecuentemente les permite a estos hacer parte del Sistema Nacional de Deporte ya sea por primera vez o en su defecto actualizar la vigencia del reconocimiento deportivo o del órgano de administración para los organismos que ya se encuentran en base de datos y consecuencialmente poder acceder a los apoyos y/o estímulos ofertados por el estado, 2.Se realizó una publicación el día 10 de marzo para la invitación a la socialización a la convocatoria para organismos deportivos y deportistas (16 de marzo – hora 4:00 – lugar complejo de raquetas) , 3. Se realizó una publicación en redes sociales para invitar a la postulación a la convocatoria de deportistas, el día 12 de marzo de 2023, 4.Se realizó una publicación por redes sociales el día 15 de marzo para la invitación a la socialización a  ligas y clubes deportivos para la socialización de la convocatoria de organismos deportivos (día 16 de marzo – hora 4:00 pm – lugar complejo de raquetas), 5.Se realizó una publicación en redes sociales el día 17 de marzo, comunicando que se ampliaba el plazo para postular a los atletas para la convocatoria de estímulos a organismos deportivos.
</t>
  </si>
  <si>
    <t xml:space="preserve">1. Se realizó la III Temporada de baloncesto Formativo JUEGA PARA DIVERTIRTE. Organizado por el club la tribu y la participación de deportistas de la escuela de iniciación y formación deportiva – IEFD. Fecha: 18-25 febrero / 4-11 marzo. Lugar COMPLEJO DEPORTIVO GIMNASIO IGNACIO AMADOR DE LA PEÑA
2. Se realizó el evento de Intercambio clasificatorio a torneos nacionales e internacionales de pesas con deportistas de la liga de pesas y deportistas de la escuela de iniciación y formación deportiva – IEFD. Fecha: 18-20 marzo. Lugar COLISEO CHICO DE HIERRO
3. Se realizó la 3ra. Versión RIO DE ATLETAS. Evento organizado por Casino Rio, donde participaron los  como docentes del área de recreación y usuarios del programa de estilos de vida saludables. Fecha: 19/03/2023. Lugar CASINO RIO – BOCAGRANDE
4. Se realizó el Torneo de Regional de voleibol playa. Evento organizado por el Club Valientes. Torneo distrital donde participaron los deportistas de la escuela de iniciación y formación deportiva. Fecha: 18-20 marzo. Lugar Playa Azul – La Boquilla 
5. Se realizó el Torneo  Nacional  G3  - Tenis. Evento de tenis de campo, organizado por la liga de tenis. Fecha: 17-20 marzo. Lugar Complejo de Raquetas 
Estos son eventos donde el IDER realiza un apoyo de escenarios y logístico, por lo cual no se tiene un registro o bases de datos de los participantes y/o beneficiarios. </t>
  </si>
  <si>
    <t>1. A la fecha del reporte no sean iniciado los juegos intercolegiados, no se tienen los referentes y/o convenio por parte de MINDEPORTE. 2. Se está en periodo de alistamiento de los planes de adquisición (logísticos y de dotación). 3.	A  la fecha del reporte no sea iniciado los juegos universitarios. Se tiene una fecha prevista para la realización del lanzamiento (24 de marzo del 2023) ,</t>
  </si>
  <si>
    <t>No se han presenta avance en la meta.</t>
  </si>
  <si>
    <t xml:space="preserve">Se hizo una presentación geneneral de la estrategia  para los  Organismos Deportivos, en relación con los avances del cuatrienio, el cumplimiento de las metas, cobertura, ejecución presupuestal; así como los términos de referencia, cronograma de actividades y requisitos legales y documentales, para la entrega de apoyos y/o estímulos a atletas 2023, Para el cumplimiento de la meta proyecto, se ha dispuesto de un cronograma que describe todas y cada una de las etapas que se deben surtir, que culminen con la entrega real y material de los apoyos y/o estímulos a los organismos deportivos. Este cronograma comprende entre el 16 de marzo y el 2 de mayo de 2023; dentro del cual se cumplirá con la socialización a los organismos deportivos, la expedición del acto administrativo de invitación,  la presentación de las propuestas, el estudio del cumplimiento legal y documental y la publicación de las aprobadas.
</t>
  </si>
  <si>
    <t xml:space="preserve">1. Se realizó un taller formativo con la población de los cogerrimientos y veredas del distrito, dirigidos a monitores, entrenadores y líderes comunitarios de las localidades. Este taller se realizó el día 15 de marzo, en el auditorio de la universidad del Sinú, se contó con la asistencia de  50 personas; donde se trataron temas relacionados con la cultura ciudadana, construcción de ciudadanía a través de la práctica del deporte.  
2. Se realizó una reunión informativa con los líderes sociales de la comunidad afro y los representantes del laboratorio de paz, convivencia y seguridad urbana. Esta reunión se realizó en las oficinas del IDER – Chico de Hierro el día 14 de marzo a las 10:00 am, asistieron 7 personas. Se trataron los temas relacionados a los referentes de los juegos afros, como categorías y disciplinas deportivas, fechas y cronogramas de las competencias </t>
  </si>
  <si>
    <t xml:space="preserve">A la fecha corte, no se reporta avance para esta meta, Juegos Comunales; En el cronograma de actividades se tiene proyectada la fecha de inicio del torneo de los juegos comunales para el mes de mayo. Los Juegos Afros:En el cronograma de actividades se tiene proyectada la fecha de inicio del torneo de los juegos afro para el mes de agosto. Se continuará trabajando las acciones que conlleven a esta ejecución. Se está en la etapa de programar la socialización y evaluación de actividades de innovación para la realización del torneo de juegos indígenas 2023. A la fecha de corte no se reporta avance relacionado al torneo de los juegos carcelarios, en el cronograma de actividades se tiene proyectada la fecha de inicio del torneo en el mes de agosto. Se trabajó en las intervenciones con las entidades carcelarias y unidades de servicio del sistema de responsabilidad penal.   
A la fecha de corte se realizaron cinco actividades recreodeportivas (cárcel distrital de mujeres, cárcel de ternera, fundación Talid y fundación construyendo ciudad) para un total de personas atendidas 141 . Se continuará trabajando las acciones que conlleven a la ejecución de la meta.-	A la fecha de corte no se reporta avance para esta meta, en el cronograma de actividades se tiene proyectada la fecha de inicio del torneo de los juegos distritales de la discapacidad para el mes de agosto. Se continuará trabajando las acciones que conlleven a esta ejecución. Mesas de trabajo con el equipo de discapacidad para la planificación y organización de las actividades a desarrollar para el cumplimento de las acciones y metas referente a los juegos  Dentro de la estrategia se realiza una atención de motivación y preparación a las personas en condición de discapacidad en natación y atletismo. Número de personas 96, esta actividad se realiza de forma regular. 
</t>
  </si>
  <si>
    <t>A la fecha no sean realizado cada unas de las estrategía pero estamos realizando actividades recreo-deportivas.</t>
  </si>
  <si>
    <t>Nivel I (6-8 años), también denominado Iniciación, los contenidos que se desarrollan buscan fortalecer las habilidades motrices básicas del ser humano y la fundamentación de las diferentes disciplinas deportivas, utilizando el juego como herramienta pedagógica. Lo anterior se fundamenta en la necesidad de que los usuarios consoliden capacidades básicas en términos motrices que le ayuden en la práctica deportiva.Nivel II - Formación (9-12 años), comparte los mismos propósitos y objetivos del nivel de Iniciación, con la diferencia que las actividades se centran en la aplicación de un mayor esfuerzo, es decir, que las actividades se mantienen y solo se incrementa la intensidad con la que se ejecutan. En términos agrupados los Niveles I y II también se les conoce como Núcleo, teniendo en cuenta que estos niveles se ejecutan por núcleos de atención de manera conjunta, en escenarios deportivos menores e igualmente por la similaridades en los contenidos pedagógicos. Énfasis Deportivo (Nivel III) se desarrollan los fundamentos básicos de las diferentes disciplinas deportivas, está constituido por dos niveles (Énfasis I y II). Para el Énfasis I se desarrollan los fundamentos técnicos de cada deporte y para el Énfasis II se da la consolidación de la técnica básica haciendo señalamiento en las diferentes disciplinas deportivas con proyección a competencias Inter – escuela.Perfeccionamiento (IV) se inicia el proceso de entrenamiento sistemático progresivo donde intervienen todos los cambios fisiológicos, psíquico, funcional y físico del atleta, para lograr un rendimiento deportivo en la disciplina, donde la fase técnico, táctico, teórico y la preparación física se analiza como un todo, buscando la forma deportiva en la competencia fundamental.
Esta estructura pedagógica, se erige con la intención de desarrollar de manera progresiva capacidades deportivas en los usuarios de la EIFD, iniciando con aspectos básicos de formación que permitirán a cada participante encontrar la disciplina adecuada a sus preferencias y capacidades, aspectos que fortalecerán la constitución de un sistema deportivo sólido que aportara al desarrollo integral de la ciudadanía cartagenera.</t>
  </si>
  <si>
    <t xml:space="preserve">1. Avances: Para la apertura de los nuevos puntos se han adelantado gestiones traducidas en articulaciones con las juntas de acción comunal, lideres, instituciones educativas, visitas a los diferentes barrios, así como caracterización de la población a beneficiar. 2. apertura la jornada de inscripciones para niños nuevos en las etapas de iniciación y formación . 3.	Perifoneas en las comunidades y divulgaciones con las juntas de acciones comunales 
4. Socializaciones con las comunidades en los nuevos puntos que se apertura en el año 2023 que nos permitiría cumplir con la meta trazada para el cuatrenio. Se realizaron además las sidguientes actividades:1.Articulaciones con JAC, Lideres comunales e instituciones educativas para masificación, caracterización y apertura de núcleo Olaya sector Estela.2.	articulaciones con JAC, Lideres comunales e instituciones educativas para masificación, caracterización y apertura de núcleo Olaya sector Central.3.	Articulaciones con JAC, Lideres comunales e instituciones educativas para masificacion, caracterizacion y apertura de nucleo Corregimiento Manzanillo del Mar.4.Entrega de implementación, socialización del uso y cuidados de estos. </t>
  </si>
  <si>
    <t>Se realizaron los siguientes eventos o actividades : 1.Visitas de seguimiento, control y supervisiones a los diferentes núcleos, énfasis y perfeccionamiento. 2.Clínica de futbol en el estadio Jaime Morón el 1 de marzo a cargo de los docentes de énfasis futbol 3.Articulaciones con JAC para el fortalecimiento de los núcleos (Luis Carlos Galán, San Fernando Sector Medellín, Olaya Sector Estela, Líbano Sector Acapulco, Manzanillo Del Mar (Punto Nuevo) Olaya Sector Central (Punto Nuevo), Caracoles, San Jose obrero, así como jornadas de inscripción y caracterización de la población. 4.	Apoyo a proceso de Inscripciones y recepciones de documentación de los NN nuevos que se vincular para este año 2023.</t>
  </si>
  <si>
    <r>
      <t xml:space="preserve">En el acumulado de las personas que hacen uso y disfrute de los escenarios se tiene un total de 76.580 personas.  En este enlace podrá observarlas https://idergov-my.sharepoint.com/:f:/g/personal/asistenteinfraestructura_ider_gov_co/Eji7GWvMcEpBqrkYw4VYQq8B0eObUNnJXiQgj3Jje7Q1xg?e=5%3aH2lnLU&amp;at=9, a esta población se le suma las 39.932  personas de los permisos para un total de </t>
    </r>
    <r>
      <rPr>
        <b/>
        <sz val="20"/>
        <color theme="1"/>
        <rFont val="Calibri"/>
        <family val="2"/>
        <scheme val="minor"/>
      </rPr>
      <t xml:space="preserve">72.923 </t>
    </r>
  </si>
  <si>
    <t xml:space="preserve">Durante este período del mes de  Marzo de 2023, se otorgaron 1.114 permisos de estos permisos proyectando un impacto en 39.932 personas , los cuales se distribuyeron asi: Deportistas:31.676, Entrenadores:4.422, Administradores: 2.530 personas  </t>
  </si>
  <si>
    <t xml:space="preserve">REPORTE META PRODUCTO  ACUMULADO A MARZO DE  2023 </t>
  </si>
  <si>
    <t>APROPIACION DEFINITIVA A CORTE  DE MARZO  DE 2023 SEGÚN PREDIS</t>
  </si>
  <si>
    <t>REPORTE EJECUCIÓN PRESUPUESTAL A CORTE DE MARZO  DE 2023 SEGÚN PREDIS</t>
  </si>
  <si>
    <t>REPORTE DE  PAGOS   A CORTE MARZO  DE 2023 SEGÚN PREDIS</t>
  </si>
  <si>
    <t xml:space="preserve">% EJECUCIÓN PRESUPUESTAL  A CORTE MARZO  DE 2023 SEGÚN PLANEACION </t>
  </si>
  <si>
    <t xml:space="preserve">% EJECUCIÓN POR PAGOS  A CORTE MARZO  DE 2023 SEGÚN PLANEACION </t>
  </si>
  <si>
    <t xml:space="preserve">APROPIACION DEFINITIVA IDER A CORTE  DE MARZO  DE 2023 </t>
  </si>
  <si>
    <t>REPORTE EJECUCIÓN PRESUPUESTAL IDER  A CORTE DE MARZO  DE 2023</t>
  </si>
  <si>
    <t>% EJECUCIÓN PRESUPUESTAL IDER  A CORTE MARZO  DE 2023</t>
  </si>
  <si>
    <r>
      <rPr>
        <b/>
        <u/>
        <sz val="20"/>
        <color theme="1"/>
        <rFont val="Calibri"/>
        <family val="2"/>
        <scheme val="minor"/>
      </rPr>
      <t>Nota :</t>
    </r>
    <r>
      <rPr>
        <sz val="20"/>
        <color theme="1"/>
        <rFont val="Calibri"/>
        <family val="2"/>
        <scheme val="minor"/>
      </rPr>
      <t xml:space="preserve"> La apropiaciòn  del rubro "CONSERVACIÓN , MANTENIMIENTO Y MEJORAMIENTO DE LOS ESCENARIOS DEPORTIVOS DE LA CIUDAD COMO ESTRATEGIA DE PRESERVACIÓN DEL PATRIMONIO MATERIAL DEL DISTRITO DE   CARTAGENA DE INDIAS" varia por la adiciòn de las vigencias futuras ordinarias mediante Acuerdo Distrital No. 1044 del 12 de diciembre de 28 de 2022 - Resoluciòn No.02 del 6 de enero de 2023.</t>
    </r>
  </si>
  <si>
    <t xml:space="preserve">1. Presentar el avance de la meta, acumulado a la fecha de corte, señalando la magnitud alcanzada en el periodo y los resultados relevantes que se generan con lo ejecutado. Enunciar los beneficios que trae consigo la gestión realizada. 2.Avances: se inicia este año con la población del año 2022 que se apertura la jornada de inscripciones para niños nuevos en las etapas de iniciación y formación  3.Perifoneas en las comunidades y divulgaciones con las juntas de acciones comunales  4.Socializaciones con las comunidades en los nuevos puntos que se apertura en el año 2023 que nos permitiría cumplir con la meta trazada para el cuatrenio. 5. Se incrementa para este año 2023 en las etapas de iniciación y formación en 3.941 NN nuevos alcanzando el 100% de la meta Beneficios: mayor presencia en las comunidades . 6. Con la apertura de los dos nuevos puntos, se verán beneficiadas las comunidades de Olaya sector central y el corregimiento de Manzanillo. 6. Se crearon 2 (dos ) núcleos nuevos como lo son: Olaya -Sector Central y Manzanillo del Mar. </t>
  </si>
  <si>
    <t xml:space="preserve">Jòvenes participando y salvando a Cartagena </t>
  </si>
  <si>
    <t xml:space="preserve">Nùmero </t>
  </si>
  <si>
    <t xml:space="preserve">20.000 los jóvenes que
participan en espacios
culturales, deportivos
y acciones de cultura
de paz. </t>
  </si>
  <si>
    <t>Nùmero de Jóvenes participando en espacios culturales, deportivos y de acciones de cultura de paz.</t>
  </si>
  <si>
    <t xml:space="preserve">Pilar Transversal </t>
  </si>
  <si>
    <t>Esta meta de 6.000 jòvenes para la vigencia 2023 es en cojunto con la Secretaria de Participaciòn Ciudadana,  el IPCC y el IDER, a travès de las estrategias  de Hàbitos y Estilos de Vida Saludable y Recreaciòn Comunitaria el IDER logrò  beneficiamos a 1.551 jòvenes en este primer trimestre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</si>
</sst>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quot;$&quot;\ * #,##0_-;\-&quot;$&quot;\ * #,##0_-;_-&quot;$&quot;\ * &quot;-&quot;_-;_-@_-"/>
    <numFmt numFmtId="165" formatCode="_-&quot;$&quot;\ * #,##0.00_-;\-&quot;$&quot;\ * #,##0.00_-;_-&quot;$&quot;\ * &quot;-&quot;??_-;_-@_-"/>
    <numFmt numFmtId="166" formatCode="_-* #,##0.00_-;\-* #,##0.00_-;_-* &quot;-&quot;??_-;_-@_-"/>
    <numFmt numFmtId="167" formatCode="0;[Red]0"/>
    <numFmt numFmtId="168" formatCode="\$\ #,##0.00"/>
    <numFmt numFmtId="169" formatCode="_(* #,##0.00_);_(* \(#,##0.00\);_(* \-??_);_(@_)"/>
    <numFmt numFmtId="170" formatCode="_-* #,##0_-;\-* #,##0_-;_-* &quot;-&quot;??_-;_-@_-"/>
  </numFmts>
  <fonts count="52" x14ac:knownFonts="1">
    <font>
      <sz val="11"/>
      <color theme="1"/>
      <name val="Calibri"/>
      <family val="2"/>
      <scheme val="minor"/>
    </font>
    <font>
      <b/>
      <sz val="20"/>
      <color theme="1"/>
      <name val="Calibri"/>
      <family val="2"/>
      <scheme val="minor"/>
    </font>
    <font>
      <b/>
      <sz val="16"/>
      <color theme="1"/>
      <name val="Calibri"/>
      <family val="2"/>
      <scheme val="minor"/>
    </font>
    <font>
      <b/>
      <sz val="11"/>
      <color theme="1"/>
      <name val="Arial"/>
      <family val="2"/>
    </font>
    <font>
      <b/>
      <sz val="12"/>
      <color theme="1" tint="4.9989318521683403E-2"/>
      <name val="Arial"/>
      <family val="2"/>
    </font>
    <font>
      <b/>
      <sz val="11"/>
      <name val="Arial"/>
      <family val="2"/>
    </font>
    <font>
      <sz val="11"/>
      <color theme="1"/>
      <name val="Arial"/>
      <family val="2"/>
    </font>
    <font>
      <b/>
      <sz val="9"/>
      <color indexed="81"/>
      <name val="Tahoma"/>
      <family val="2"/>
    </font>
    <font>
      <sz val="9"/>
      <color indexed="81"/>
      <name val="Tahoma"/>
      <family val="2"/>
    </font>
    <font>
      <b/>
      <sz val="10"/>
      <color theme="1"/>
      <name val="Verdana"/>
      <family val="2"/>
    </font>
    <font>
      <sz val="10"/>
      <color theme="1"/>
      <name val="Verdana"/>
      <family val="2"/>
    </font>
    <font>
      <b/>
      <sz val="20"/>
      <color rgb="FFFF0000"/>
      <name val="Calibri"/>
      <family val="2"/>
      <scheme val="minor"/>
    </font>
    <font>
      <sz val="10"/>
      <name val="Arial"/>
      <family val="2"/>
    </font>
    <font>
      <b/>
      <sz val="12"/>
      <name val="Arial"/>
      <family val="2"/>
    </font>
    <font>
      <sz val="12"/>
      <name val="Arial"/>
      <family val="2"/>
    </font>
    <font>
      <b/>
      <sz val="14"/>
      <name val="Arial"/>
      <family val="2"/>
    </font>
    <font>
      <b/>
      <sz val="15"/>
      <color theme="1"/>
      <name val="Arial"/>
      <family val="2"/>
    </font>
    <font>
      <b/>
      <sz val="11"/>
      <color theme="1"/>
      <name val="Calibri"/>
      <family val="2"/>
      <scheme val="minor"/>
    </font>
    <font>
      <b/>
      <sz val="12"/>
      <color theme="1"/>
      <name val="Calibri"/>
      <family val="2"/>
      <scheme val="minor"/>
    </font>
    <font>
      <b/>
      <sz val="14"/>
      <color theme="1"/>
      <name val="Calibri"/>
      <family val="2"/>
      <scheme val="minor"/>
    </font>
    <font>
      <sz val="15"/>
      <color theme="1"/>
      <name val="Arial"/>
      <family val="2"/>
    </font>
    <font>
      <sz val="11"/>
      <color theme="1"/>
      <name val="Calibri"/>
      <family val="2"/>
      <scheme val="minor"/>
    </font>
    <font>
      <sz val="11"/>
      <color theme="1"/>
      <name val="Calibri"/>
      <family val="2"/>
    </font>
    <font>
      <sz val="20"/>
      <color theme="1"/>
      <name val="Calibri"/>
      <family val="2"/>
      <scheme val="minor"/>
    </font>
    <font>
      <b/>
      <sz val="20"/>
      <color theme="1" tint="4.9989318521683403E-2"/>
      <name val="Calibri"/>
      <family val="2"/>
      <scheme val="minor"/>
    </font>
    <font>
      <b/>
      <sz val="20"/>
      <name val="Calibri"/>
      <family val="2"/>
      <scheme val="minor"/>
    </font>
    <font>
      <sz val="20"/>
      <color rgb="FF000000"/>
      <name val="Calibri"/>
      <family val="2"/>
      <scheme val="minor"/>
    </font>
    <font>
      <b/>
      <sz val="20"/>
      <color rgb="FF000000"/>
      <name val="Calibri"/>
      <family val="2"/>
      <scheme val="minor"/>
    </font>
    <font>
      <sz val="20"/>
      <color rgb="FF000009"/>
      <name val="Calibri"/>
      <family val="2"/>
      <scheme val="minor"/>
    </font>
    <font>
      <sz val="20"/>
      <color theme="1" tint="4.9989318521683403E-2"/>
      <name val="Calibri"/>
      <family val="2"/>
      <scheme val="minor"/>
    </font>
    <font>
      <sz val="20"/>
      <name val="Calibri"/>
      <family val="2"/>
      <scheme val="minor"/>
    </font>
    <font>
      <sz val="20"/>
      <color theme="1"/>
      <name val="Arial Narrow"/>
      <family val="2"/>
    </font>
    <font>
      <u/>
      <sz val="20"/>
      <color theme="1"/>
      <name val="Calibri"/>
      <family val="2"/>
      <scheme val="minor"/>
    </font>
    <font>
      <u/>
      <sz val="20"/>
      <color theme="1" tint="4.9989318521683403E-2"/>
      <name val="Calibri"/>
      <family val="2"/>
      <scheme val="minor"/>
    </font>
    <font>
      <b/>
      <sz val="20"/>
      <color theme="1"/>
      <name val="Arial Narrow"/>
      <family val="2"/>
    </font>
    <font>
      <b/>
      <sz val="24"/>
      <color theme="1"/>
      <name val="Calibri"/>
      <family val="2"/>
      <scheme val="minor"/>
    </font>
    <font>
      <b/>
      <sz val="24"/>
      <color rgb="FF000000"/>
      <name val="Arial Narrow"/>
      <family val="2"/>
    </font>
    <font>
      <sz val="24"/>
      <color theme="1"/>
      <name val="Calibri"/>
      <family val="2"/>
      <scheme val="minor"/>
    </font>
    <font>
      <b/>
      <sz val="24"/>
      <color rgb="FF000000"/>
      <name val="Calibri"/>
      <family val="2"/>
      <scheme val="minor"/>
    </font>
    <font>
      <b/>
      <u/>
      <sz val="20"/>
      <color theme="1"/>
      <name val="Calibri"/>
      <family val="2"/>
      <scheme val="minor"/>
    </font>
    <font>
      <b/>
      <sz val="20"/>
      <color theme="8" tint="-0.249977111117893"/>
      <name val="Calibri"/>
      <family val="2"/>
      <scheme val="minor"/>
    </font>
    <font>
      <b/>
      <u/>
      <sz val="11"/>
      <color theme="1"/>
      <name val="Calibri"/>
      <family val="2"/>
      <scheme val="minor"/>
    </font>
    <font>
      <sz val="20"/>
      <color rgb="FF000000"/>
      <name val="Calibri"/>
      <family val="2"/>
    </font>
    <font>
      <b/>
      <sz val="24"/>
      <color rgb="FF000000"/>
      <name val="Calibri"/>
      <family val="2"/>
    </font>
    <font>
      <sz val="24"/>
      <color theme="1" tint="4.9989318521683403E-2"/>
      <name val="Calibri"/>
      <family val="2"/>
      <scheme val="minor"/>
    </font>
    <font>
      <b/>
      <sz val="24"/>
      <color theme="1" tint="4.9989318521683403E-2"/>
      <name val="Calibri"/>
      <family val="2"/>
      <scheme val="minor"/>
    </font>
    <font>
      <sz val="14"/>
      <color indexed="81"/>
      <name val="Tahoma"/>
      <family val="2"/>
    </font>
    <font>
      <b/>
      <sz val="16"/>
      <color indexed="81"/>
      <name val="Tahoma"/>
      <family val="2"/>
    </font>
    <font>
      <sz val="16"/>
      <color indexed="81"/>
      <name val="Tahoma"/>
      <family val="2"/>
    </font>
    <font>
      <b/>
      <sz val="20"/>
      <color indexed="81"/>
      <name val="Tahoma"/>
      <family val="2"/>
    </font>
    <font>
      <sz val="20"/>
      <color indexed="81"/>
      <name val="Tahoma"/>
      <family val="2"/>
    </font>
    <font>
      <sz val="24"/>
      <name val="Calibri"/>
      <family val="2"/>
      <scheme val="minor"/>
    </font>
  </fonts>
  <fills count="18">
    <fill>
      <patternFill patternType="none"/>
    </fill>
    <fill>
      <patternFill patternType="gray125"/>
    </fill>
    <fill>
      <patternFill patternType="solid">
        <fgColor rgb="FFDBE5F1"/>
        <bgColor indexed="64"/>
      </patternFill>
    </fill>
    <fill>
      <patternFill patternType="solid">
        <fgColor theme="9" tint="0.79998168889431442"/>
        <bgColor indexed="64"/>
      </patternFill>
    </fill>
    <fill>
      <patternFill patternType="solid">
        <fgColor rgb="FFE2EFDA"/>
        <bgColor indexed="64"/>
      </patternFill>
    </fill>
    <fill>
      <patternFill patternType="solid">
        <fgColor rgb="FF6699FF"/>
        <bgColor indexed="64"/>
      </patternFill>
    </fill>
    <fill>
      <patternFill patternType="solid">
        <fgColor theme="5" tint="0.79998168889431442"/>
        <bgColor indexed="64"/>
      </patternFill>
    </fill>
    <fill>
      <patternFill patternType="solid">
        <fgColor theme="0"/>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rgb="FF92D05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hair">
        <color auto="1"/>
      </left>
      <right style="hair">
        <color auto="1"/>
      </right>
      <top style="hair">
        <color auto="1"/>
      </top>
      <bottom style="medium">
        <color auto="1"/>
      </bottom>
      <diagonal/>
    </border>
    <border>
      <left style="hair">
        <color auto="1"/>
      </left>
      <right style="hair">
        <color auto="1"/>
      </right>
      <top/>
      <bottom style="hair">
        <color auto="1"/>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9">
    <xf numFmtId="0" fontId="0" fillId="0" borderId="0"/>
    <xf numFmtId="0" fontId="9" fillId="2" borderId="0" applyNumberFormat="0" applyBorder="0" applyProtection="0">
      <alignment horizontal="center" vertical="center"/>
    </xf>
    <xf numFmtId="49" fontId="10" fillId="0" borderId="0" applyFill="0" applyBorder="0" applyProtection="0">
      <alignment horizontal="left" vertical="center"/>
    </xf>
    <xf numFmtId="3" fontId="10" fillId="0" borderId="0" applyFill="0" applyBorder="0" applyProtection="0">
      <alignment horizontal="right" vertical="center"/>
    </xf>
    <xf numFmtId="0" fontId="12" fillId="0" borderId="0"/>
    <xf numFmtId="166" fontId="21" fillId="0" borderId="0" applyFont="0" applyFill="0" applyBorder="0" applyAlignment="0" applyProtection="0"/>
    <xf numFmtId="9" fontId="21" fillId="0" borderId="0" applyFont="0" applyFill="0" applyBorder="0" applyAlignment="0" applyProtection="0"/>
    <xf numFmtId="0" fontId="22" fillId="0" borderId="0"/>
    <xf numFmtId="165" fontId="21" fillId="0" borderId="0" applyFont="0" applyFill="0" applyBorder="0" applyAlignment="0" applyProtection="0"/>
  </cellStyleXfs>
  <cellXfs count="480">
    <xf numFmtId="0" fontId="0" fillId="0" borderId="0" xfId="0"/>
    <xf numFmtId="0" fontId="14" fillId="0" borderId="11" xfId="4" applyFont="1" applyBorder="1" applyAlignment="1">
      <alignment horizontal="center" vertical="center"/>
    </xf>
    <xf numFmtId="14" fontId="14" fillId="0" borderId="2" xfId="4" applyNumberFormat="1" applyFont="1" applyBorder="1"/>
    <xf numFmtId="0" fontId="14" fillId="0" borderId="16" xfId="4" applyFont="1" applyBorder="1" applyAlignment="1">
      <alignment horizontal="center" vertical="center"/>
    </xf>
    <xf numFmtId="14" fontId="14" fillId="0" borderId="17" xfId="4" applyNumberFormat="1" applyFont="1" applyBorder="1"/>
    <xf numFmtId="0" fontId="14" fillId="0" borderId="12" xfId="4" applyFont="1" applyBorder="1" applyAlignment="1">
      <alignment horizontal="center" vertical="center"/>
    </xf>
    <xf numFmtId="14" fontId="0" fillId="0" borderId="1" xfId="0" applyNumberFormat="1" applyBorder="1" applyAlignment="1">
      <alignment horizontal="center" vertical="center"/>
    </xf>
    <xf numFmtId="0" fontId="14" fillId="0" borderId="11" xfId="4" applyFont="1" applyBorder="1"/>
    <xf numFmtId="0" fontId="14" fillId="0" borderId="12" xfId="4" applyFont="1" applyBorder="1"/>
    <xf numFmtId="0" fontId="13" fillId="4" borderId="13" xfId="4" applyFont="1" applyFill="1" applyBorder="1" applyAlignment="1">
      <alignment horizontal="center" vertical="center"/>
    </xf>
    <xf numFmtId="0" fontId="13" fillId="4" borderId="10" xfId="4" applyFont="1" applyFill="1" applyBorder="1" applyAlignment="1">
      <alignment horizontal="center" vertical="center"/>
    </xf>
    <xf numFmtId="0" fontId="0" fillId="0" borderId="0" xfId="0" applyAlignment="1">
      <alignment vertical="center"/>
    </xf>
    <xf numFmtId="0" fontId="13" fillId="4" borderId="15" xfId="4" applyFont="1" applyFill="1" applyBorder="1" applyAlignment="1">
      <alignment vertical="center"/>
    </xf>
    <xf numFmtId="0" fontId="13" fillId="4" borderId="11" xfId="4" applyFont="1" applyFill="1" applyBorder="1" applyAlignment="1">
      <alignment horizontal="center" vertical="center"/>
    </xf>
    <xf numFmtId="0" fontId="6" fillId="0" borderId="0" xfId="0" applyFont="1" applyAlignment="1">
      <alignment horizontal="center" vertical="center" wrapText="1"/>
    </xf>
    <xf numFmtId="0" fontId="3" fillId="3" borderId="0" xfId="0" applyFont="1" applyFill="1" applyAlignment="1">
      <alignment horizontal="center" vertical="center" wrapText="1"/>
    </xf>
    <xf numFmtId="0" fontId="16" fillId="5" borderId="0" xfId="0" applyFont="1" applyFill="1" applyAlignment="1">
      <alignment horizontal="center" vertical="center" wrapText="1"/>
    </xf>
    <xf numFmtId="0" fontId="3" fillId="0" borderId="0" xfId="0" applyFont="1" applyAlignment="1">
      <alignment horizontal="center" vertical="center" wrapText="1"/>
    </xf>
    <xf numFmtId="0" fontId="4" fillId="3" borderId="0" xfId="0" applyFont="1" applyFill="1" applyAlignment="1">
      <alignment horizontal="center" vertical="center" wrapText="1"/>
    </xf>
    <xf numFmtId="0" fontId="5" fillId="0" borderId="0" xfId="0" applyFont="1" applyAlignment="1">
      <alignment horizontal="center" vertical="center" wrapText="1"/>
    </xf>
    <xf numFmtId="0" fontId="0" fillId="0" borderId="1" xfId="0" applyBorder="1"/>
    <xf numFmtId="0" fontId="17" fillId="0" borderId="1" xfId="0" applyFont="1" applyBorder="1" applyAlignment="1">
      <alignment horizontal="left" vertical="center"/>
    </xf>
    <xf numFmtId="0" fontId="13" fillId="4" borderId="14" xfId="4" applyFont="1" applyFill="1" applyBorder="1" applyAlignment="1">
      <alignment horizontal="center" vertical="center"/>
    </xf>
    <xf numFmtId="0" fontId="17" fillId="0" borderId="1" xfId="0" applyFont="1" applyBorder="1" applyAlignment="1">
      <alignment vertical="center" wrapText="1"/>
    </xf>
    <xf numFmtId="0" fontId="17" fillId="0" borderId="1" xfId="0" applyFont="1" applyBorder="1" applyAlignment="1">
      <alignment horizontal="center" vertical="center" wrapText="1"/>
    </xf>
    <xf numFmtId="0" fontId="13" fillId="4" borderId="17" xfId="4" applyFont="1" applyFill="1" applyBorder="1" applyAlignment="1">
      <alignment vertical="center"/>
    </xf>
    <xf numFmtId="0" fontId="13" fillId="4" borderId="15" xfId="4" applyFont="1" applyFill="1" applyBorder="1" applyAlignment="1">
      <alignment horizontal="center" vertical="center"/>
    </xf>
    <xf numFmtId="0" fontId="23" fillId="0" borderId="0" xfId="0" applyFont="1"/>
    <xf numFmtId="0" fontId="1" fillId="3" borderId="1" xfId="0" applyFont="1" applyFill="1" applyBorder="1" applyAlignment="1">
      <alignment horizontal="center" vertical="center" wrapText="1"/>
    </xf>
    <xf numFmtId="170" fontId="23" fillId="0" borderId="1" xfId="5" applyNumberFormat="1" applyFont="1" applyFill="1" applyBorder="1" applyAlignment="1">
      <alignment horizontal="center" vertical="center" wrapText="1"/>
    </xf>
    <xf numFmtId="9" fontId="23" fillId="0" borderId="1" xfId="6" applyFont="1" applyFill="1" applyBorder="1" applyAlignment="1">
      <alignment horizontal="center" vertical="center" wrapText="1"/>
    </xf>
    <xf numFmtId="170" fontId="23" fillId="0" borderId="1" xfId="5" applyNumberFormat="1" applyFont="1" applyFill="1" applyBorder="1" applyAlignment="1">
      <alignment horizontal="right" vertical="center" wrapText="1"/>
    </xf>
    <xf numFmtId="1" fontId="23" fillId="0" borderId="1" xfId="5" applyNumberFormat="1" applyFont="1" applyFill="1" applyBorder="1" applyAlignment="1">
      <alignment horizontal="right" vertical="center" wrapText="1"/>
    </xf>
    <xf numFmtId="0" fontId="27" fillId="6" borderId="1" xfId="0" applyFont="1" applyFill="1" applyBorder="1" applyAlignment="1">
      <alignment horizontal="center" vertical="center" wrapText="1"/>
    </xf>
    <xf numFmtId="9" fontId="27" fillId="6" borderId="1" xfId="0" applyNumberFormat="1" applyFont="1" applyFill="1" applyBorder="1" applyAlignment="1">
      <alignment horizontal="center" vertical="center" wrapText="1"/>
    </xf>
    <xf numFmtId="170" fontId="23" fillId="6" borderId="1" xfId="5" applyNumberFormat="1" applyFont="1" applyFill="1" applyBorder="1" applyAlignment="1">
      <alignment horizontal="center" vertical="center" wrapText="1"/>
    </xf>
    <xf numFmtId="0" fontId="23" fillId="0" borderId="1" xfId="5" applyNumberFormat="1" applyFont="1" applyFill="1" applyBorder="1" applyAlignment="1">
      <alignment horizontal="right" vertical="center" wrapText="1"/>
    </xf>
    <xf numFmtId="9" fontId="23" fillId="7" borderId="1" xfId="6" applyFont="1" applyFill="1" applyBorder="1" applyAlignment="1">
      <alignment horizontal="center" vertical="center" wrapText="1"/>
    </xf>
    <xf numFmtId="0" fontId="23" fillId="0" borderId="1" xfId="0" applyFont="1" applyBorder="1" applyAlignment="1">
      <alignment vertical="center" wrapText="1"/>
    </xf>
    <xf numFmtId="0" fontId="26" fillId="0" borderId="1" xfId="0" applyFont="1" applyBorder="1" applyAlignment="1">
      <alignment vertical="center" wrapText="1"/>
    </xf>
    <xf numFmtId="170" fontId="23" fillId="0" borderId="1" xfId="5" applyNumberFormat="1" applyFont="1" applyFill="1" applyBorder="1" applyAlignment="1">
      <alignment vertical="center" wrapText="1"/>
    </xf>
    <xf numFmtId="0" fontId="23" fillId="0" borderId="0" xfId="0" applyFont="1" applyAlignment="1">
      <alignment wrapText="1"/>
    </xf>
    <xf numFmtId="1" fontId="29" fillId="0" borderId="1" xfId="0" applyNumberFormat="1" applyFont="1" applyBorder="1" applyAlignment="1">
      <alignment horizontal="center" vertical="center" wrapText="1"/>
    </xf>
    <xf numFmtId="1" fontId="23" fillId="7" borderId="1" xfId="5" applyNumberFormat="1" applyFont="1" applyFill="1" applyBorder="1" applyAlignment="1">
      <alignment horizontal="right" vertical="center" wrapText="1"/>
    </xf>
    <xf numFmtId="170" fontId="29" fillId="0" borderId="1" xfId="5" applyNumberFormat="1" applyFont="1" applyFill="1" applyBorder="1" applyAlignment="1">
      <alignment horizontal="center" vertical="center" wrapText="1"/>
    </xf>
    <xf numFmtId="166" fontId="23" fillId="0" borderId="1" xfId="5" applyFont="1" applyFill="1" applyBorder="1" applyAlignment="1">
      <alignment horizontal="right" vertical="center" wrapText="1"/>
    </xf>
    <xf numFmtId="2" fontId="23" fillId="0" borderId="1" xfId="5" applyNumberFormat="1" applyFont="1" applyFill="1" applyBorder="1" applyAlignment="1">
      <alignment horizontal="right" vertical="center" wrapText="1"/>
    </xf>
    <xf numFmtId="1" fontId="23" fillId="0" borderId="1" xfId="5" applyNumberFormat="1" applyFont="1" applyFill="1" applyBorder="1" applyAlignment="1">
      <alignment vertical="center" wrapText="1"/>
    </xf>
    <xf numFmtId="0" fontId="29" fillId="6" borderId="1" xfId="0" applyFont="1" applyFill="1" applyBorder="1" applyAlignment="1">
      <alignment horizontal="center" vertical="center" wrapText="1"/>
    </xf>
    <xf numFmtId="1" fontId="29" fillId="6" borderId="1" xfId="5" applyNumberFormat="1" applyFont="1" applyFill="1" applyBorder="1" applyAlignment="1">
      <alignment horizontal="center" vertical="center" wrapText="1"/>
    </xf>
    <xf numFmtId="170" fontId="29" fillId="6" borderId="1" xfId="5" applyNumberFormat="1" applyFont="1" applyFill="1" applyBorder="1" applyAlignment="1">
      <alignment horizontal="center" vertical="center" wrapText="1"/>
    </xf>
    <xf numFmtId="1" fontId="23" fillId="0" borderId="1" xfId="0" applyNumberFormat="1" applyFont="1" applyBorder="1" applyAlignment="1">
      <alignment horizontal="center" vertical="center" wrapText="1"/>
    </xf>
    <xf numFmtId="0" fontId="23" fillId="0" borderId="0" xfId="0" applyFont="1" applyAlignment="1">
      <alignment horizontal="center" vertical="center"/>
    </xf>
    <xf numFmtId="0" fontId="29" fillId="0" borderId="0" xfId="0" applyFont="1" applyAlignment="1">
      <alignment horizontal="center"/>
    </xf>
    <xf numFmtId="1" fontId="23" fillId="0" borderId="0" xfId="0" applyNumberFormat="1" applyFont="1" applyAlignment="1">
      <alignment horizontal="center" vertical="center"/>
    </xf>
    <xf numFmtId="0" fontId="29" fillId="0" borderId="0" xfId="0" applyFont="1" applyAlignment="1">
      <alignment horizontal="center" vertical="center" wrapText="1"/>
    </xf>
    <xf numFmtId="167" fontId="23" fillId="0" borderId="0" xfId="0" applyNumberFormat="1" applyFont="1" applyAlignment="1">
      <alignment horizontal="center" vertical="center"/>
    </xf>
    <xf numFmtId="0" fontId="30" fillId="0" borderId="0" xfId="0" applyFont="1" applyAlignment="1">
      <alignment horizontal="center"/>
    </xf>
    <xf numFmtId="0" fontId="30" fillId="0" borderId="0" xfId="0" applyFont="1" applyAlignment="1">
      <alignment horizontal="center" vertical="center"/>
    </xf>
    <xf numFmtId="0" fontId="23" fillId="0" borderId="0" xfId="0" applyFont="1" applyAlignment="1">
      <alignment horizontal="center" vertical="center" wrapText="1"/>
    </xf>
    <xf numFmtId="164" fontId="23" fillId="0" borderId="0" xfId="0" applyNumberFormat="1" applyFont="1" applyAlignment="1">
      <alignment horizontal="center" vertical="center" wrapText="1"/>
    </xf>
    <xf numFmtId="0" fontId="23" fillId="0" borderId="0" xfId="0" applyFont="1" applyAlignment="1">
      <alignment horizontal="center"/>
    </xf>
    <xf numFmtId="170" fontId="31" fillId="0" borderId="1" xfId="5" applyNumberFormat="1" applyFont="1" applyFill="1" applyBorder="1" applyAlignment="1">
      <alignment horizontal="right" vertical="center" wrapText="1"/>
    </xf>
    <xf numFmtId="168" fontId="23" fillId="0" borderId="1" xfId="0" applyNumberFormat="1" applyFont="1" applyBorder="1" applyAlignment="1">
      <alignment vertical="center"/>
    </xf>
    <xf numFmtId="0" fontId="23" fillId="0" borderId="1" xfId="0" applyFont="1" applyBorder="1"/>
    <xf numFmtId="169" fontId="23" fillId="0" borderId="1" xfId="0" applyNumberFormat="1" applyFont="1" applyBorder="1" applyAlignment="1">
      <alignment horizontal="right" vertical="center" wrapText="1"/>
    </xf>
    <xf numFmtId="1" fontId="1" fillId="6" borderId="1" xfId="0" applyNumberFormat="1" applyFont="1" applyFill="1" applyBorder="1" applyAlignment="1">
      <alignment horizontal="center" vertical="center" wrapText="1"/>
    </xf>
    <xf numFmtId="166" fontId="23" fillId="0" borderId="1" xfId="5" applyFont="1" applyBorder="1" applyAlignment="1">
      <alignment horizontal="center" vertical="center" wrapText="1"/>
    </xf>
    <xf numFmtId="166" fontId="23" fillId="0" borderId="1" xfId="5" applyFont="1" applyBorder="1" applyAlignment="1">
      <alignment horizontal="right" vertical="center" wrapText="1"/>
    </xf>
    <xf numFmtId="0" fontId="23" fillId="0" borderId="1" xfId="0" applyFont="1" applyBorder="1" applyAlignment="1">
      <alignment wrapText="1"/>
    </xf>
    <xf numFmtId="1" fontId="29" fillId="0" borderId="1" xfId="5" applyNumberFormat="1" applyFont="1" applyFill="1" applyBorder="1" applyAlignment="1">
      <alignment horizontal="center" vertical="center" wrapText="1"/>
    </xf>
    <xf numFmtId="0" fontId="23" fillId="0" borderId="1" xfId="0" applyFont="1" applyBorder="1" applyAlignment="1">
      <alignment horizontal="left" vertical="center" wrapText="1"/>
    </xf>
    <xf numFmtId="1" fontId="23" fillId="0" borderId="1" xfId="5" applyNumberFormat="1" applyFont="1" applyFill="1" applyBorder="1" applyAlignment="1">
      <alignment horizontal="center" vertical="center" wrapText="1"/>
    </xf>
    <xf numFmtId="0" fontId="32" fillId="0" borderId="1" xfId="0" applyFont="1" applyBorder="1"/>
    <xf numFmtId="17" fontId="23" fillId="0" borderId="1" xfId="0" applyNumberFormat="1" applyFont="1" applyBorder="1"/>
    <xf numFmtId="0" fontId="1" fillId="8" borderId="1" xfId="0" applyFont="1" applyFill="1" applyBorder="1" applyAlignment="1">
      <alignment horizontal="center" vertical="center" wrapText="1"/>
    </xf>
    <xf numFmtId="0" fontId="1" fillId="0" borderId="5" xfId="0" applyFont="1" applyBorder="1" applyAlignment="1">
      <alignment horizontal="center" vertical="center"/>
    </xf>
    <xf numFmtId="0" fontId="23" fillId="6" borderId="1" xfId="0" applyFont="1" applyFill="1" applyBorder="1"/>
    <xf numFmtId="0" fontId="23" fillId="6" borderId="1" xfId="0" applyFont="1" applyFill="1" applyBorder="1" applyAlignment="1">
      <alignment wrapText="1"/>
    </xf>
    <xf numFmtId="166" fontId="24" fillId="6" borderId="1" xfId="5" applyFont="1" applyFill="1" applyBorder="1" applyAlignment="1">
      <alignment horizontal="center" vertical="center" wrapText="1"/>
    </xf>
    <xf numFmtId="10" fontId="24" fillId="6" borderId="1" xfId="6" applyNumberFormat="1" applyFont="1" applyFill="1" applyBorder="1" applyAlignment="1">
      <alignment horizontal="center" vertical="center" wrapText="1"/>
    </xf>
    <xf numFmtId="9" fontId="31" fillId="0" borderId="1" xfId="6" applyFont="1" applyFill="1" applyBorder="1" applyAlignment="1">
      <alignment horizontal="center" vertical="center" wrapText="1"/>
    </xf>
    <xf numFmtId="9" fontId="36" fillId="6" borderId="1" xfId="0" applyNumberFormat="1" applyFont="1" applyFill="1" applyBorder="1" applyAlignment="1">
      <alignment horizontal="center" vertical="center" wrapText="1"/>
    </xf>
    <xf numFmtId="9" fontId="38" fillId="6" borderId="1" xfId="5" applyNumberFormat="1" applyFont="1" applyFill="1" applyBorder="1" applyAlignment="1">
      <alignment horizontal="center" vertical="center" wrapText="1"/>
    </xf>
    <xf numFmtId="0" fontId="23" fillId="0" borderId="1" xfId="0" applyFont="1" applyBorder="1" applyAlignment="1">
      <alignment horizontal="left" vertical="top" wrapText="1"/>
    </xf>
    <xf numFmtId="0" fontId="23" fillId="0" borderId="1" xfId="0" applyFont="1" applyBorder="1" applyAlignment="1">
      <alignment horizontal="center" vertical="center" wrapText="1"/>
    </xf>
    <xf numFmtId="9" fontId="23" fillId="0" borderId="1" xfId="6" applyFont="1" applyFill="1" applyBorder="1" applyAlignment="1">
      <alignment vertical="center" wrapText="1"/>
    </xf>
    <xf numFmtId="1" fontId="23" fillId="0" borderId="1" xfId="6" applyNumberFormat="1" applyFont="1" applyFill="1" applyBorder="1" applyAlignment="1">
      <alignment vertical="center" wrapText="1"/>
    </xf>
    <xf numFmtId="170" fontId="23" fillId="7" borderId="1" xfId="5" applyNumberFormat="1" applyFont="1" applyFill="1" applyBorder="1" applyAlignment="1">
      <alignment horizontal="right" vertical="center" wrapText="1"/>
    </xf>
    <xf numFmtId="1" fontId="23" fillId="0" borderId="1" xfId="6" applyNumberFormat="1" applyFont="1" applyFill="1" applyBorder="1" applyAlignment="1">
      <alignment horizontal="right" vertical="center" wrapText="1"/>
    </xf>
    <xf numFmtId="0" fontId="23" fillId="7" borderId="1" xfId="0" applyFont="1" applyFill="1" applyBorder="1" applyAlignment="1">
      <alignment horizontal="left" vertical="center" wrapText="1"/>
    </xf>
    <xf numFmtId="0" fontId="42" fillId="7" borderId="1" xfId="0" applyFont="1" applyFill="1" applyBorder="1" applyAlignment="1">
      <alignment horizontal="justify" vertical="center" wrapText="1"/>
    </xf>
    <xf numFmtId="0" fontId="42" fillId="7" borderId="1" xfId="0" applyFont="1" applyFill="1" applyBorder="1" applyAlignment="1">
      <alignment horizontal="justify" vertical="center"/>
    </xf>
    <xf numFmtId="1" fontId="23" fillId="7" borderId="1" xfId="0" applyNumberFormat="1" applyFont="1" applyFill="1" applyBorder="1" applyAlignment="1">
      <alignment horizontal="center" vertical="center" wrapText="1"/>
    </xf>
    <xf numFmtId="170" fontId="23" fillId="7" borderId="1" xfId="5" applyNumberFormat="1" applyFont="1" applyFill="1" applyBorder="1" applyAlignment="1">
      <alignment horizontal="center" vertical="center" wrapText="1"/>
    </xf>
    <xf numFmtId="169" fontId="23" fillId="7" borderId="1" xfId="7" applyNumberFormat="1" applyFont="1" applyFill="1" applyBorder="1" applyAlignment="1">
      <alignment horizontal="right" vertical="center" wrapText="1"/>
    </xf>
    <xf numFmtId="1" fontId="29" fillId="7" borderId="1" xfId="5" applyNumberFormat="1" applyFont="1" applyFill="1" applyBorder="1" applyAlignment="1">
      <alignment horizontal="center" vertical="center" wrapText="1"/>
    </xf>
    <xf numFmtId="1" fontId="29" fillId="7" borderId="1" xfId="0" applyNumberFormat="1" applyFont="1" applyFill="1" applyBorder="1" applyAlignment="1">
      <alignment horizontal="center" vertical="center" wrapText="1"/>
    </xf>
    <xf numFmtId="0" fontId="23" fillId="7" borderId="1" xfId="0" applyFont="1" applyFill="1" applyBorder="1"/>
    <xf numFmtId="0" fontId="23" fillId="7" borderId="1" xfId="0" applyFont="1" applyFill="1" applyBorder="1" applyAlignment="1">
      <alignment wrapText="1"/>
    </xf>
    <xf numFmtId="17" fontId="23" fillId="7" borderId="1" xfId="0" applyNumberFormat="1" applyFont="1" applyFill="1" applyBorder="1"/>
    <xf numFmtId="0" fontId="23" fillId="7" borderId="0" xfId="0" applyFont="1" applyFill="1"/>
    <xf numFmtId="168" fontId="23" fillId="7" borderId="1" xfId="7" applyNumberFormat="1" applyFont="1" applyFill="1" applyBorder="1" applyAlignment="1">
      <alignment vertical="center"/>
    </xf>
    <xf numFmtId="0" fontId="26" fillId="7" borderId="1" xfId="0" applyFont="1" applyFill="1" applyBorder="1" applyAlignment="1">
      <alignment vertical="center" wrapText="1"/>
    </xf>
    <xf numFmtId="0" fontId="23" fillId="7" borderId="1" xfId="0" applyFont="1" applyFill="1" applyBorder="1" applyAlignment="1">
      <alignment vertical="center" wrapText="1"/>
    </xf>
    <xf numFmtId="170" fontId="23" fillId="7" borderId="1" xfId="5" applyNumberFormat="1" applyFont="1" applyFill="1" applyBorder="1" applyAlignment="1">
      <alignment vertical="center" wrapText="1"/>
    </xf>
    <xf numFmtId="1" fontId="33" fillId="7" borderId="1" xfId="0" applyNumberFormat="1" applyFont="1" applyFill="1" applyBorder="1" applyAlignment="1">
      <alignment horizontal="center" vertical="center" wrapText="1"/>
    </xf>
    <xf numFmtId="1" fontId="31" fillId="0" borderId="1" xfId="6" applyNumberFormat="1" applyFont="1" applyFill="1" applyBorder="1" applyAlignment="1">
      <alignment horizontal="right" vertical="center" wrapText="1"/>
    </xf>
    <xf numFmtId="9" fontId="43" fillId="6" borderId="1" xfId="0" applyNumberFormat="1" applyFont="1" applyFill="1" applyBorder="1" applyAlignment="1">
      <alignment horizontal="center" vertical="center" wrapText="1"/>
    </xf>
    <xf numFmtId="170" fontId="37" fillId="6" borderId="1" xfId="5" applyNumberFormat="1" applyFont="1" applyFill="1" applyBorder="1" applyAlignment="1">
      <alignment horizontal="center" vertical="center" wrapText="1"/>
    </xf>
    <xf numFmtId="9" fontId="38" fillId="6" borderId="1" xfId="5" applyNumberFormat="1" applyFont="1" applyFill="1" applyBorder="1" applyAlignment="1">
      <alignment horizontal="right" vertical="center" wrapText="1"/>
    </xf>
    <xf numFmtId="1" fontId="38" fillId="6" borderId="1" xfId="5" applyNumberFormat="1" applyFont="1" applyFill="1" applyBorder="1" applyAlignment="1">
      <alignment horizontal="center" vertical="center" wrapText="1"/>
    </xf>
    <xf numFmtId="170" fontId="44" fillId="6" borderId="1" xfId="5" applyNumberFormat="1" applyFont="1" applyFill="1" applyBorder="1" applyAlignment="1">
      <alignment horizontal="center" vertical="center" wrapText="1"/>
    </xf>
    <xf numFmtId="0" fontId="37" fillId="0" borderId="0" xfId="0" applyFont="1"/>
    <xf numFmtId="169" fontId="23" fillId="0" borderId="1" xfId="0" applyNumberFormat="1" applyFont="1" applyBorder="1" applyAlignment="1">
      <alignment horizontal="left" vertical="center" wrapText="1"/>
    </xf>
    <xf numFmtId="9" fontId="36" fillId="6" borderId="1" xfId="0" applyNumberFormat="1" applyFont="1" applyFill="1" applyBorder="1" applyAlignment="1">
      <alignment horizontal="right" vertical="center" wrapText="1"/>
    </xf>
    <xf numFmtId="0" fontId="38" fillId="6" borderId="1" xfId="0" applyFont="1" applyFill="1" applyBorder="1" applyAlignment="1">
      <alignment horizontal="center" vertical="center" wrapText="1"/>
    </xf>
    <xf numFmtId="9" fontId="38" fillId="6" borderId="1" xfId="0" applyNumberFormat="1" applyFont="1" applyFill="1" applyBorder="1" applyAlignment="1">
      <alignment horizontal="center" vertical="center" wrapText="1"/>
    </xf>
    <xf numFmtId="3" fontId="37" fillId="6" borderId="1" xfId="0" applyNumberFormat="1" applyFont="1" applyFill="1" applyBorder="1" applyAlignment="1">
      <alignment horizontal="left" vertical="center" wrapText="1"/>
    </xf>
    <xf numFmtId="1" fontId="37" fillId="6" borderId="1" xfId="0" applyNumberFormat="1" applyFont="1" applyFill="1" applyBorder="1" applyAlignment="1">
      <alignment horizontal="center" vertical="center" wrapText="1"/>
    </xf>
    <xf numFmtId="1" fontId="35" fillId="6" borderId="1" xfId="0" applyNumberFormat="1" applyFont="1" applyFill="1" applyBorder="1" applyAlignment="1">
      <alignment horizontal="center" vertical="center" wrapText="1"/>
    </xf>
    <xf numFmtId="1" fontId="37" fillId="6" borderId="1" xfId="5" applyNumberFormat="1" applyFont="1" applyFill="1" applyBorder="1" applyAlignment="1">
      <alignment horizontal="right" vertical="center" wrapText="1"/>
    </xf>
    <xf numFmtId="166" fontId="35" fillId="6" borderId="1" xfId="5" applyFont="1" applyFill="1" applyBorder="1" applyAlignment="1">
      <alignment horizontal="center" vertical="center" wrapText="1"/>
    </xf>
    <xf numFmtId="10" fontId="35" fillId="6" borderId="1" xfId="6" applyNumberFormat="1" applyFont="1" applyFill="1" applyBorder="1" applyAlignment="1">
      <alignment horizontal="center" vertical="center" wrapText="1"/>
    </xf>
    <xf numFmtId="0" fontId="37" fillId="6" borderId="1" xfId="0" applyFont="1" applyFill="1" applyBorder="1"/>
    <xf numFmtId="0" fontId="37" fillId="6" borderId="1" xfId="0" applyFont="1" applyFill="1" applyBorder="1" applyAlignment="1">
      <alignment wrapText="1"/>
    </xf>
    <xf numFmtId="0" fontId="37" fillId="6" borderId="1" xfId="0" applyFont="1" applyFill="1" applyBorder="1" applyAlignment="1">
      <alignment horizontal="center" vertical="center" wrapText="1"/>
    </xf>
    <xf numFmtId="9" fontId="43" fillId="6" borderId="1" xfId="0" applyNumberFormat="1" applyFont="1" applyFill="1" applyBorder="1" applyAlignment="1">
      <alignment horizontal="right" vertical="center" wrapText="1"/>
    </xf>
    <xf numFmtId="3" fontId="37" fillId="6" borderId="1" xfId="0" applyNumberFormat="1" applyFont="1" applyFill="1" applyBorder="1" applyAlignment="1">
      <alignment horizontal="center" vertical="center" wrapText="1"/>
    </xf>
    <xf numFmtId="10" fontId="35" fillId="6" borderId="1" xfId="0" applyNumberFormat="1" applyFont="1" applyFill="1" applyBorder="1" applyAlignment="1">
      <alignment horizontal="center" vertical="center" wrapText="1"/>
    </xf>
    <xf numFmtId="170" fontId="38" fillId="6" borderId="1" xfId="5" applyNumberFormat="1" applyFont="1" applyFill="1" applyBorder="1" applyAlignment="1">
      <alignment horizontal="right" vertical="center" wrapText="1"/>
    </xf>
    <xf numFmtId="1" fontId="44" fillId="6" borderId="1" xfId="0" applyNumberFormat="1" applyFont="1" applyFill="1" applyBorder="1" applyAlignment="1">
      <alignment horizontal="center" vertical="center" wrapText="1"/>
    </xf>
    <xf numFmtId="166" fontId="45" fillId="6" borderId="1" xfId="5" applyFont="1" applyFill="1" applyBorder="1" applyAlignment="1">
      <alignment horizontal="center" vertical="center" wrapText="1"/>
    </xf>
    <xf numFmtId="10" fontId="45" fillId="6" borderId="1" xfId="6" applyNumberFormat="1" applyFont="1" applyFill="1" applyBorder="1" applyAlignment="1">
      <alignment horizontal="center" vertical="center" wrapText="1"/>
    </xf>
    <xf numFmtId="3" fontId="35" fillId="6" borderId="1" xfId="0" applyNumberFormat="1" applyFont="1" applyFill="1" applyBorder="1" applyAlignment="1">
      <alignment horizontal="right" vertical="center" wrapText="1"/>
    </xf>
    <xf numFmtId="3" fontId="35" fillId="6" borderId="1" xfId="0" applyNumberFormat="1" applyFont="1" applyFill="1" applyBorder="1" applyAlignment="1">
      <alignment horizontal="center" vertical="center" wrapText="1"/>
    </xf>
    <xf numFmtId="0" fontId="44" fillId="6" borderId="1" xfId="0" applyFont="1" applyFill="1" applyBorder="1" applyAlignment="1">
      <alignment horizontal="center" vertical="center" wrapText="1"/>
    </xf>
    <xf numFmtId="1" fontId="23" fillId="7" borderId="1" xfId="6" applyNumberFormat="1" applyFont="1" applyFill="1" applyBorder="1" applyAlignment="1">
      <alignment horizontal="right" vertical="center" wrapText="1"/>
    </xf>
    <xf numFmtId="14" fontId="23" fillId="0" borderId="1" xfId="5" applyNumberFormat="1" applyFont="1" applyFill="1" applyBorder="1" applyAlignment="1">
      <alignment horizontal="right" vertical="center" wrapText="1"/>
    </xf>
    <xf numFmtId="14" fontId="23" fillId="0" borderId="1" xfId="6" applyNumberFormat="1" applyFont="1" applyFill="1" applyBorder="1" applyAlignment="1">
      <alignment horizontal="center" vertical="center" wrapText="1"/>
    </xf>
    <xf numFmtId="14" fontId="35" fillId="6" borderId="1" xfId="0" applyNumberFormat="1" applyFont="1" applyFill="1" applyBorder="1" applyAlignment="1">
      <alignment horizontal="center" vertical="center" wrapText="1"/>
    </xf>
    <xf numFmtId="14" fontId="38" fillId="6" borderId="1" xfId="0" applyNumberFormat="1" applyFont="1" applyFill="1" applyBorder="1" applyAlignment="1">
      <alignment horizontal="center" vertical="center" wrapText="1"/>
    </xf>
    <xf numFmtId="14" fontId="1" fillId="6" borderId="1" xfId="0" applyNumberFormat="1" applyFont="1" applyFill="1" applyBorder="1" applyAlignment="1">
      <alignment horizontal="center" vertical="center" wrapText="1"/>
    </xf>
    <xf numFmtId="14" fontId="27" fillId="6" borderId="1" xfId="0" applyNumberFormat="1" applyFont="1" applyFill="1" applyBorder="1" applyAlignment="1">
      <alignment horizontal="center" vertical="center" wrapText="1"/>
    </xf>
    <xf numFmtId="170" fontId="23" fillId="0" borderId="1" xfId="5" applyNumberFormat="1" applyFont="1" applyFill="1" applyBorder="1" applyAlignment="1">
      <alignment horizontal="left" vertical="center" wrapText="1"/>
    </xf>
    <xf numFmtId="1" fontId="35" fillId="6" borderId="1" xfId="0" applyNumberFormat="1" applyFont="1" applyFill="1" applyBorder="1" applyAlignment="1">
      <alignment horizontal="left" vertical="center" wrapText="1"/>
    </xf>
    <xf numFmtId="0" fontId="28" fillId="0" borderId="1" xfId="0" applyFont="1" applyBorder="1" applyAlignment="1">
      <alignment horizontal="left" vertical="center" wrapText="1"/>
    </xf>
    <xf numFmtId="0" fontId="23" fillId="7" borderId="1" xfId="7" applyFont="1" applyFill="1" applyBorder="1" applyAlignment="1">
      <alignment horizontal="left" vertical="center" wrapText="1"/>
    </xf>
    <xf numFmtId="0" fontId="23" fillId="0" borderId="0" xfId="0" applyFont="1" applyAlignment="1">
      <alignment horizontal="left" wrapText="1"/>
    </xf>
    <xf numFmtId="9" fontId="23" fillId="0" borderId="1" xfId="6" applyFont="1" applyBorder="1" applyAlignment="1">
      <alignment horizontal="center" vertical="center"/>
    </xf>
    <xf numFmtId="0" fontId="0" fillId="0" borderId="1" xfId="0" applyBorder="1" applyAlignment="1">
      <alignment horizontal="right" vertical="center" wrapText="1"/>
    </xf>
    <xf numFmtId="14" fontId="0" fillId="0" borderId="1" xfId="0" applyNumberFormat="1" applyBorder="1" applyAlignment="1">
      <alignment horizontal="right" vertical="center" wrapText="1"/>
    </xf>
    <xf numFmtId="14" fontId="0" fillId="0" borderId="1" xfId="0" applyNumberFormat="1" applyBorder="1" applyAlignment="1">
      <alignment horizontal="center" vertical="center" wrapText="1"/>
    </xf>
    <xf numFmtId="1" fontId="1" fillId="6" borderId="1" xfId="0" applyNumberFormat="1" applyFont="1" applyFill="1" applyBorder="1" applyAlignment="1">
      <alignment horizontal="left" vertical="center" wrapText="1"/>
    </xf>
    <xf numFmtId="169" fontId="23" fillId="0" borderId="0" xfId="0" applyNumberFormat="1" applyFont="1" applyAlignment="1">
      <alignment wrapText="1"/>
    </xf>
    <xf numFmtId="0" fontId="1" fillId="0" borderId="9" xfId="0" applyFont="1" applyBorder="1" applyAlignment="1">
      <alignment horizontal="center" vertical="center" wrapText="1"/>
    </xf>
    <xf numFmtId="170" fontId="30" fillId="0" borderId="1" xfId="5" applyNumberFormat="1" applyFont="1" applyFill="1" applyBorder="1" applyAlignment="1">
      <alignment horizontal="right" vertical="center" wrapText="1"/>
    </xf>
    <xf numFmtId="165" fontId="35" fillId="6" borderId="1" xfId="6" applyNumberFormat="1" applyFont="1" applyFill="1" applyBorder="1" applyAlignment="1">
      <alignment horizontal="center" vertical="center" wrapText="1"/>
    </xf>
    <xf numFmtId="166" fontId="35" fillId="6" borderId="1" xfId="6" applyNumberFormat="1" applyFont="1" applyFill="1" applyBorder="1" applyAlignment="1">
      <alignment horizontal="center" vertical="center" wrapText="1"/>
    </xf>
    <xf numFmtId="165" fontId="35" fillId="6" borderId="1" xfId="8" applyFont="1" applyFill="1" applyBorder="1" applyAlignment="1">
      <alignment horizontal="center" vertical="center" wrapText="1"/>
    </xf>
    <xf numFmtId="9" fontId="35" fillId="6" borderId="1" xfId="0" applyNumberFormat="1" applyFont="1" applyFill="1" applyBorder="1" applyAlignment="1">
      <alignment horizontal="center" vertical="center" wrapText="1"/>
    </xf>
    <xf numFmtId="9" fontId="35" fillId="6" borderId="1" xfId="6" applyFont="1" applyFill="1" applyBorder="1" applyAlignment="1">
      <alignment horizontal="center" vertical="center" wrapText="1"/>
    </xf>
    <xf numFmtId="165" fontId="45" fillId="6" borderId="1" xfId="8" applyFont="1" applyFill="1" applyBorder="1" applyAlignment="1">
      <alignment horizontal="center" vertical="center" wrapText="1"/>
    </xf>
    <xf numFmtId="9" fontId="45" fillId="6" borderId="1" xfId="6" applyFont="1" applyFill="1" applyBorder="1" applyAlignment="1">
      <alignment horizontal="center" vertical="center" wrapText="1"/>
    </xf>
    <xf numFmtId="165" fontId="24" fillId="6" borderId="1" xfId="8" applyFont="1" applyFill="1" applyBorder="1" applyAlignment="1">
      <alignment horizontal="center" vertical="center" wrapText="1"/>
    </xf>
    <xf numFmtId="9" fontId="24" fillId="6" borderId="1" xfId="6" applyFont="1" applyFill="1" applyBorder="1" applyAlignment="1">
      <alignment horizontal="center" vertical="center" wrapText="1"/>
    </xf>
    <xf numFmtId="10" fontId="35" fillId="6" borderId="1" xfId="6" applyNumberFormat="1" applyFont="1" applyFill="1" applyBorder="1" applyAlignment="1">
      <alignment horizontal="right" vertical="center" wrapText="1"/>
    </xf>
    <xf numFmtId="1" fontId="23" fillId="0" borderId="21" xfId="5" applyNumberFormat="1" applyFont="1" applyFill="1" applyBorder="1" applyAlignment="1">
      <alignment horizontal="right" vertical="center" wrapText="1"/>
    </xf>
    <xf numFmtId="9" fontId="36" fillId="8" borderId="21" xfId="0" applyNumberFormat="1" applyFont="1" applyFill="1" applyBorder="1" applyAlignment="1">
      <alignment horizontal="center" vertical="center" wrapText="1"/>
    </xf>
    <xf numFmtId="9" fontId="36" fillId="10" borderId="21" xfId="0" applyNumberFormat="1" applyFont="1" applyFill="1" applyBorder="1" applyAlignment="1">
      <alignment horizontal="center" vertical="center" wrapText="1"/>
    </xf>
    <xf numFmtId="3" fontId="37" fillId="8" borderId="21" xfId="0" applyNumberFormat="1" applyFont="1" applyFill="1" applyBorder="1" applyAlignment="1">
      <alignment horizontal="center" vertical="center" wrapText="1"/>
    </xf>
    <xf numFmtId="1" fontId="37" fillId="8" borderId="21" xfId="0" applyNumberFormat="1" applyFont="1" applyFill="1" applyBorder="1" applyAlignment="1">
      <alignment horizontal="center" vertical="center" wrapText="1"/>
    </xf>
    <xf numFmtId="9" fontId="38" fillId="8" borderId="21" xfId="0" applyNumberFormat="1" applyFont="1" applyFill="1" applyBorder="1" applyAlignment="1">
      <alignment horizontal="center" vertical="center" wrapText="1"/>
    </xf>
    <xf numFmtId="14" fontId="37" fillId="0" borderId="21" xfId="5" applyNumberFormat="1" applyFont="1" applyFill="1" applyBorder="1" applyAlignment="1">
      <alignment horizontal="center" vertical="center" wrapText="1"/>
    </xf>
    <xf numFmtId="170" fontId="23" fillId="0" borderId="21" xfId="5" applyNumberFormat="1" applyFont="1" applyFill="1" applyBorder="1" applyAlignment="1">
      <alignment horizontal="center" vertical="center" wrapText="1"/>
    </xf>
    <xf numFmtId="170" fontId="37" fillId="0" borderId="21" xfId="5" applyNumberFormat="1" applyFont="1" applyFill="1" applyBorder="1" applyAlignment="1">
      <alignment horizontal="center" vertical="center" wrapText="1"/>
    </xf>
    <xf numFmtId="170" fontId="37" fillId="8" borderId="21" xfId="5" applyNumberFormat="1" applyFont="1" applyFill="1" applyBorder="1" applyAlignment="1">
      <alignment horizontal="center" vertical="center" wrapText="1"/>
    </xf>
    <xf numFmtId="0" fontId="37" fillId="8" borderId="21" xfId="0" applyFont="1" applyFill="1" applyBorder="1" applyAlignment="1">
      <alignment wrapText="1"/>
    </xf>
    <xf numFmtId="166" fontId="35" fillId="8" borderId="21" xfId="0" applyNumberFormat="1" applyFont="1" applyFill="1" applyBorder="1" applyAlignment="1">
      <alignment horizontal="center" vertical="center" wrapText="1"/>
    </xf>
    <xf numFmtId="3" fontId="35" fillId="8" borderId="21" xfId="0" applyNumberFormat="1" applyFont="1" applyFill="1" applyBorder="1" applyAlignment="1">
      <alignment horizontal="center" vertical="center" wrapText="1"/>
    </xf>
    <xf numFmtId="10" fontId="35" fillId="8" borderId="21" xfId="6" applyNumberFormat="1" applyFont="1" applyFill="1" applyBorder="1" applyAlignment="1">
      <alignment horizontal="right" wrapText="1"/>
    </xf>
    <xf numFmtId="165" fontId="35" fillId="14" borderId="21" xfId="6" applyNumberFormat="1" applyFont="1" applyFill="1" applyBorder="1" applyAlignment="1">
      <alignment horizontal="center" wrapText="1"/>
    </xf>
    <xf numFmtId="166" fontId="35" fillId="14" borderId="21" xfId="6" applyNumberFormat="1" applyFont="1" applyFill="1" applyBorder="1" applyAlignment="1">
      <alignment horizontal="center" wrapText="1"/>
    </xf>
    <xf numFmtId="10" fontId="35" fillId="14" borderId="21" xfId="6" applyNumberFormat="1" applyFont="1" applyFill="1" applyBorder="1" applyAlignment="1">
      <alignment horizontal="center" vertical="center" wrapText="1"/>
    </xf>
    <xf numFmtId="10" fontId="35" fillId="14" borderId="21" xfId="6" applyNumberFormat="1" applyFont="1" applyFill="1" applyBorder="1" applyAlignment="1">
      <alignment horizontal="center" wrapText="1"/>
    </xf>
    <xf numFmtId="0" fontId="37" fillId="8" borderId="21" xfId="0" applyFont="1" applyFill="1" applyBorder="1"/>
    <xf numFmtId="0" fontId="37" fillId="16" borderId="27" xfId="0" applyFont="1" applyFill="1" applyBorder="1" applyAlignment="1">
      <alignment horizontal="center" vertical="center" wrapText="1"/>
    </xf>
    <xf numFmtId="0" fontId="37" fillId="16" borderId="27" xfId="0" applyFont="1" applyFill="1" applyBorder="1" applyAlignment="1">
      <alignment horizontal="center" vertical="center"/>
    </xf>
    <xf numFmtId="3" fontId="37" fillId="16" borderId="27" xfId="0" applyNumberFormat="1" applyFont="1" applyFill="1" applyBorder="1" applyAlignment="1">
      <alignment horizontal="center" vertical="center"/>
    </xf>
    <xf numFmtId="3" fontId="37" fillId="16" borderId="28" xfId="0" applyNumberFormat="1" applyFont="1" applyFill="1" applyBorder="1" applyAlignment="1">
      <alignment horizontal="right" vertical="center"/>
    </xf>
    <xf numFmtId="170" fontId="44" fillId="16" borderId="29" xfId="5" applyNumberFormat="1" applyFont="1" applyFill="1" applyBorder="1" applyAlignment="1">
      <alignment horizontal="center" vertical="center"/>
    </xf>
    <xf numFmtId="1" fontId="37" fillId="16" borderId="27" xfId="0" applyNumberFormat="1" applyFont="1" applyFill="1" applyBorder="1" applyAlignment="1">
      <alignment horizontal="center" vertical="center"/>
    </xf>
    <xf numFmtId="170" fontId="35" fillId="17" borderId="27" xfId="5" applyNumberFormat="1" applyFont="1" applyFill="1" applyBorder="1" applyAlignment="1">
      <alignment horizontal="center" vertical="center"/>
    </xf>
    <xf numFmtId="10" fontId="35" fillId="17" borderId="27" xfId="0" applyNumberFormat="1" applyFont="1" applyFill="1" applyBorder="1" applyAlignment="1">
      <alignment horizontal="center" vertical="center"/>
    </xf>
    <xf numFmtId="9" fontId="35" fillId="17" borderId="27" xfId="6" applyFont="1" applyFill="1" applyBorder="1" applyAlignment="1">
      <alignment horizontal="center" vertical="center"/>
    </xf>
    <xf numFmtId="0" fontId="44" fillId="16" borderId="27" xfId="0" applyFont="1" applyFill="1" applyBorder="1" applyAlignment="1">
      <alignment horizontal="center"/>
    </xf>
    <xf numFmtId="0" fontId="44" fillId="16" borderId="27" xfId="0" applyFont="1" applyFill="1" applyBorder="1" applyAlignment="1">
      <alignment horizontal="center" vertical="center" wrapText="1"/>
    </xf>
    <xf numFmtId="167" fontId="37" fillId="16" borderId="27" xfId="0" applyNumberFormat="1" applyFont="1" applyFill="1" applyBorder="1" applyAlignment="1">
      <alignment horizontal="center" vertical="center"/>
    </xf>
    <xf numFmtId="0" fontId="51" fillId="16" borderId="27" xfId="0" applyFont="1" applyFill="1" applyBorder="1" applyAlignment="1">
      <alignment horizontal="center"/>
    </xf>
    <xf numFmtId="0" fontId="51" fillId="16" borderId="27" xfId="0" applyFont="1" applyFill="1" applyBorder="1" applyAlignment="1">
      <alignment horizontal="center" vertical="center"/>
    </xf>
    <xf numFmtId="0" fontId="37" fillId="16" borderId="27" xfId="0" applyFont="1" applyFill="1" applyBorder="1" applyAlignment="1">
      <alignment horizontal="left" wrapText="1"/>
    </xf>
    <xf numFmtId="0" fontId="37" fillId="16" borderId="27" xfId="0" applyFont="1" applyFill="1" applyBorder="1"/>
    <xf numFmtId="164" fontId="37" fillId="16" borderId="27" xfId="0" applyNumberFormat="1" applyFont="1" applyFill="1" applyBorder="1" applyAlignment="1">
      <alignment horizontal="center" vertical="center" wrapText="1"/>
    </xf>
    <xf numFmtId="0" fontId="37" fillId="16" borderId="27" xfId="0" applyFont="1" applyFill="1" applyBorder="1" applyAlignment="1">
      <alignment horizontal="center"/>
    </xf>
    <xf numFmtId="0" fontId="37" fillId="16" borderId="27" xfId="0" applyFont="1" applyFill="1" applyBorder="1" applyAlignment="1">
      <alignment wrapText="1"/>
    </xf>
    <xf numFmtId="0" fontId="37" fillId="16" borderId="27" xfId="0" applyFont="1" applyFill="1" applyBorder="1" applyAlignment="1">
      <alignment vertical="center" wrapText="1"/>
    </xf>
    <xf numFmtId="0" fontId="37" fillId="16" borderId="28" xfId="0" applyFont="1" applyFill="1" applyBorder="1"/>
    <xf numFmtId="0" fontId="35" fillId="16" borderId="26"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5" fillId="0" borderId="1" xfId="0" applyFont="1" applyBorder="1" applyAlignment="1">
      <alignment horizontal="left" vertical="center" wrapText="1"/>
    </xf>
    <xf numFmtId="0" fontId="4" fillId="3" borderId="1" xfId="0" applyFont="1" applyFill="1" applyBorder="1" applyAlignment="1">
      <alignment vertical="center" wrapText="1"/>
    </xf>
    <xf numFmtId="0" fontId="5" fillId="0" borderId="1" xfId="0" applyFont="1" applyBorder="1" applyAlignment="1">
      <alignment vertical="center" wrapText="1"/>
    </xf>
    <xf numFmtId="0" fontId="17" fillId="0" borderId="0" xfId="0" applyFont="1" applyAlignment="1">
      <alignment horizontal="center"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18" fillId="0" borderId="1" xfId="0" applyFont="1" applyBorder="1" applyAlignment="1">
      <alignment horizontal="center" vertical="center"/>
    </xf>
    <xf numFmtId="0" fontId="0" fillId="0" borderId="5" xfId="0" applyBorder="1" applyAlignment="1">
      <alignment horizontal="center"/>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0" fontId="20" fillId="0" borderId="1" xfId="0" applyFont="1" applyBorder="1" applyAlignment="1">
      <alignment horizontal="left" vertical="center" wrapText="1"/>
    </xf>
    <xf numFmtId="0" fontId="2" fillId="0" borderId="1" xfId="0" applyFont="1" applyBorder="1" applyAlignment="1">
      <alignment horizontal="center" vertical="center" wrapText="1"/>
    </xf>
    <xf numFmtId="0" fontId="3" fillId="0" borderId="1" xfId="0" applyFont="1" applyBorder="1" applyAlignment="1">
      <alignmen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16" fillId="0" borderId="7" xfId="0" applyFont="1" applyBorder="1" applyAlignment="1">
      <alignment horizontal="justify" vertical="center" wrapText="1"/>
    </xf>
    <xf numFmtId="0" fontId="16" fillId="0" borderId="8" xfId="0" applyFont="1" applyBorder="1" applyAlignment="1">
      <alignment horizontal="justify" vertical="center" wrapText="1"/>
    </xf>
    <xf numFmtId="0" fontId="16" fillId="0" borderId="9" xfId="0" applyFont="1" applyBorder="1" applyAlignment="1">
      <alignment horizontal="justify" vertical="center" wrapText="1"/>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8" xfId="0" applyBorder="1" applyAlignment="1">
      <alignment horizontal="center" vertical="center"/>
    </xf>
    <xf numFmtId="9" fontId="23" fillId="7" borderId="21" xfId="6" applyFont="1" applyFill="1" applyBorder="1" applyAlignment="1">
      <alignment horizontal="center" vertical="center" wrapText="1"/>
    </xf>
    <xf numFmtId="9" fontId="23" fillId="7" borderId="4" xfId="6" applyFont="1" applyFill="1" applyBorder="1" applyAlignment="1">
      <alignment horizontal="center" vertical="center" wrapText="1"/>
    </xf>
    <xf numFmtId="9" fontId="23" fillId="7" borderId="3" xfId="6" applyFont="1" applyFill="1" applyBorder="1" applyAlignment="1">
      <alignment horizontal="center" vertical="center" wrapText="1"/>
    </xf>
    <xf numFmtId="9" fontId="23" fillId="0" borderId="21" xfId="6" applyFont="1" applyBorder="1" applyAlignment="1">
      <alignment horizontal="center" vertical="center" wrapText="1"/>
    </xf>
    <xf numFmtId="9" fontId="23" fillId="0" borderId="4" xfId="6" applyFont="1" applyBorder="1" applyAlignment="1">
      <alignment horizontal="center" vertical="center" wrapText="1"/>
    </xf>
    <xf numFmtId="9" fontId="23" fillId="0" borderId="3" xfId="6" applyFont="1" applyBorder="1" applyAlignment="1">
      <alignment horizontal="center" vertical="center" wrapText="1"/>
    </xf>
    <xf numFmtId="165" fontId="23" fillId="7" borderId="21" xfId="8" applyFont="1" applyFill="1" applyBorder="1" applyAlignment="1">
      <alignment horizontal="center" vertical="center"/>
    </xf>
    <xf numFmtId="165" fontId="23" fillId="7" borderId="4" xfId="8" applyFont="1" applyFill="1" applyBorder="1" applyAlignment="1">
      <alignment horizontal="center" vertical="center"/>
    </xf>
    <xf numFmtId="165" fontId="23" fillId="7" borderId="3" xfId="8" applyFont="1" applyFill="1" applyBorder="1" applyAlignment="1">
      <alignment horizontal="center" vertical="center"/>
    </xf>
    <xf numFmtId="165" fontId="29" fillId="0" borderId="21" xfId="8" applyFont="1" applyBorder="1" applyAlignment="1">
      <alignment horizontal="center" vertical="center" wrapText="1"/>
    </xf>
    <xf numFmtId="165" fontId="29" fillId="0" borderId="4" xfId="8" applyFont="1" applyBorder="1" applyAlignment="1">
      <alignment horizontal="center" vertical="center" wrapText="1"/>
    </xf>
    <xf numFmtId="165" fontId="29" fillId="0" borderId="3" xfId="8" applyFont="1" applyBorder="1" applyAlignment="1">
      <alignment horizontal="center" vertical="center" wrapText="1"/>
    </xf>
    <xf numFmtId="9" fontId="29" fillId="0" borderId="21" xfId="6" applyFont="1" applyBorder="1" applyAlignment="1">
      <alignment horizontal="center" vertical="center" wrapText="1"/>
    </xf>
    <xf numFmtId="9" fontId="29" fillId="0" borderId="4" xfId="6" applyFont="1" applyBorder="1" applyAlignment="1">
      <alignment horizontal="center" vertical="center" wrapText="1"/>
    </xf>
    <xf numFmtId="9" fontId="29" fillId="0" borderId="3" xfId="6" applyFont="1" applyBorder="1" applyAlignment="1">
      <alignment horizontal="center" vertical="center" wrapText="1"/>
    </xf>
    <xf numFmtId="165" fontId="29" fillId="0" borderId="21" xfId="8" applyFont="1" applyFill="1" applyBorder="1" applyAlignment="1">
      <alignment horizontal="center" vertical="center" wrapText="1"/>
    </xf>
    <xf numFmtId="165" fontId="29" fillId="0" borderId="4" xfId="8" applyFont="1" applyFill="1" applyBorder="1" applyAlignment="1">
      <alignment horizontal="center" vertical="center" wrapText="1"/>
    </xf>
    <xf numFmtId="165" fontId="29" fillId="0" borderId="3" xfId="8" applyFont="1" applyFill="1" applyBorder="1" applyAlignment="1">
      <alignment horizontal="center" vertical="center" wrapText="1"/>
    </xf>
    <xf numFmtId="9" fontId="29" fillId="0" borderId="21" xfId="6" applyFont="1" applyFill="1" applyBorder="1" applyAlignment="1">
      <alignment horizontal="center" vertical="center" wrapText="1"/>
    </xf>
    <xf numFmtId="9" fontId="29" fillId="0" borderId="4" xfId="6" applyFont="1" applyFill="1" applyBorder="1" applyAlignment="1">
      <alignment horizontal="center" vertical="center" wrapText="1"/>
    </xf>
    <xf numFmtId="9" fontId="29" fillId="0" borderId="3" xfId="6" applyFont="1" applyFill="1" applyBorder="1" applyAlignment="1">
      <alignment horizontal="center" vertical="center" wrapText="1"/>
    </xf>
    <xf numFmtId="165" fontId="23" fillId="0" borderId="21" xfId="8" applyFont="1" applyBorder="1" applyAlignment="1">
      <alignment horizontal="center" vertical="center" wrapText="1"/>
    </xf>
    <xf numFmtId="165" fontId="23" fillId="0" borderId="4" xfId="8" applyFont="1" applyBorder="1" applyAlignment="1">
      <alignment horizontal="center" vertical="center" wrapText="1"/>
    </xf>
    <xf numFmtId="165" fontId="23" fillId="0" borderId="3" xfId="8" applyFont="1" applyBorder="1" applyAlignment="1">
      <alignment horizontal="center" vertical="center" wrapText="1"/>
    </xf>
    <xf numFmtId="10" fontId="23" fillId="0" borderId="21" xfId="6" applyNumberFormat="1" applyFont="1" applyBorder="1" applyAlignment="1">
      <alignment horizontal="center" vertical="center" wrapText="1"/>
    </xf>
    <xf numFmtId="10" fontId="23" fillId="0" borderId="4" xfId="6" applyNumberFormat="1" applyFont="1" applyBorder="1" applyAlignment="1">
      <alignment horizontal="center" vertical="center" wrapText="1"/>
    </xf>
    <xf numFmtId="10" fontId="23" fillId="0" borderId="3" xfId="6" applyNumberFormat="1" applyFont="1" applyBorder="1" applyAlignment="1">
      <alignment horizontal="center" vertical="center" wrapText="1"/>
    </xf>
    <xf numFmtId="165" fontId="23" fillId="7" borderId="21" xfId="8" applyFont="1" applyFill="1" applyBorder="1" applyAlignment="1">
      <alignment horizontal="center" vertical="center" wrapText="1"/>
    </xf>
    <xf numFmtId="165" fontId="23" fillId="7" borderId="4" xfId="8" applyFont="1" applyFill="1" applyBorder="1" applyAlignment="1">
      <alignment horizontal="center" vertical="center" wrapText="1"/>
    </xf>
    <xf numFmtId="165" fontId="23" fillId="7" borderId="3" xfId="8" applyFont="1" applyFill="1" applyBorder="1" applyAlignment="1">
      <alignment horizontal="center" vertical="center" wrapText="1"/>
    </xf>
    <xf numFmtId="165" fontId="23" fillId="0" borderId="21" xfId="8" applyFont="1" applyFill="1" applyBorder="1" applyAlignment="1">
      <alignment horizontal="center" vertical="center" wrapText="1"/>
    </xf>
    <xf numFmtId="165" fontId="23" fillId="0" borderId="4" xfId="8" applyFont="1" applyFill="1" applyBorder="1" applyAlignment="1">
      <alignment horizontal="center" vertical="center" wrapText="1"/>
    </xf>
    <xf numFmtId="165" fontId="23" fillId="0" borderId="3" xfId="8" applyFont="1" applyFill="1" applyBorder="1" applyAlignment="1">
      <alignment horizontal="center" vertical="center" wrapText="1"/>
    </xf>
    <xf numFmtId="9" fontId="23" fillId="0" borderId="21" xfId="6" applyFont="1" applyFill="1" applyBorder="1" applyAlignment="1">
      <alignment horizontal="center" vertical="center" wrapText="1"/>
    </xf>
    <xf numFmtId="9" fontId="23" fillId="0" borderId="4" xfId="6" applyFont="1" applyFill="1" applyBorder="1" applyAlignment="1">
      <alignment horizontal="center" vertical="center" wrapText="1"/>
    </xf>
    <xf numFmtId="9" fontId="23" fillId="0" borderId="3" xfId="6" applyFont="1" applyFill="1" applyBorder="1" applyAlignment="1">
      <alignment horizontal="center" vertical="center" wrapText="1"/>
    </xf>
    <xf numFmtId="10" fontId="23" fillId="0" borderId="21" xfId="6" applyNumberFormat="1" applyFont="1" applyFill="1" applyBorder="1" applyAlignment="1">
      <alignment horizontal="center" vertical="center" wrapText="1"/>
    </xf>
    <xf numFmtId="10" fontId="23" fillId="0" borderId="4" xfId="6" applyNumberFormat="1" applyFont="1" applyFill="1" applyBorder="1" applyAlignment="1">
      <alignment horizontal="center" vertical="center" wrapText="1"/>
    </xf>
    <xf numFmtId="10" fontId="23" fillId="0" borderId="3" xfId="6" applyNumberFormat="1" applyFont="1" applyFill="1" applyBorder="1" applyAlignment="1">
      <alignment horizontal="center" vertical="center" wrapText="1"/>
    </xf>
    <xf numFmtId="170" fontId="23" fillId="0" borderId="1" xfId="5" applyNumberFormat="1" applyFont="1" applyFill="1" applyBorder="1" applyAlignment="1">
      <alignment horizontal="right" vertical="center" wrapText="1"/>
    </xf>
    <xf numFmtId="170" fontId="23" fillId="0" borderId="1" xfId="5" applyNumberFormat="1" applyFont="1" applyFill="1" applyBorder="1" applyAlignment="1">
      <alignment horizontal="center" vertical="center" wrapText="1"/>
    </xf>
    <xf numFmtId="9" fontId="23" fillId="0" borderId="1" xfId="6" applyFont="1" applyBorder="1" applyAlignment="1">
      <alignment horizontal="center" vertical="center"/>
    </xf>
    <xf numFmtId="9" fontId="23" fillId="0" borderId="1" xfId="6" applyFont="1" applyBorder="1" applyAlignment="1">
      <alignment horizontal="center" vertical="center" wrapText="1"/>
    </xf>
    <xf numFmtId="1" fontId="26" fillId="0" borderId="1" xfId="5" applyNumberFormat="1" applyFont="1" applyFill="1" applyBorder="1" applyAlignment="1">
      <alignment horizontal="right" vertical="center" wrapText="1"/>
    </xf>
    <xf numFmtId="1" fontId="30" fillId="0" borderId="1" xfId="5" applyNumberFormat="1" applyFont="1" applyFill="1" applyBorder="1" applyAlignment="1">
      <alignment horizontal="right" vertical="center" wrapText="1"/>
    </xf>
    <xf numFmtId="9" fontId="23" fillId="0" borderId="1" xfId="5" applyNumberFormat="1" applyFont="1" applyFill="1" applyBorder="1" applyAlignment="1">
      <alignment horizontal="center" vertical="center" wrapText="1"/>
    </xf>
    <xf numFmtId="1" fontId="23" fillId="0" borderId="1" xfId="5" applyNumberFormat="1" applyFont="1" applyFill="1" applyBorder="1" applyAlignment="1">
      <alignment horizontal="right" vertical="center" wrapText="1"/>
    </xf>
    <xf numFmtId="1" fontId="23" fillId="0" borderId="1" xfId="5" applyNumberFormat="1" applyFont="1" applyFill="1" applyBorder="1" applyAlignment="1">
      <alignment horizontal="right" vertical="center"/>
    </xf>
    <xf numFmtId="9" fontId="26" fillId="0" borderId="1" xfId="6" applyFont="1" applyFill="1" applyBorder="1" applyAlignment="1">
      <alignment horizontal="center" vertical="center" wrapText="1"/>
    </xf>
    <xf numFmtId="3" fontId="23" fillId="0" borderId="1" xfId="0" applyNumberFormat="1" applyFont="1" applyBorder="1" applyAlignment="1">
      <alignment horizontal="center" vertical="center" wrapText="1"/>
    </xf>
    <xf numFmtId="0" fontId="23" fillId="0" borderId="1" xfId="0" applyFont="1" applyBorder="1" applyAlignment="1">
      <alignment horizontal="center" vertical="center" wrapText="1"/>
    </xf>
    <xf numFmtId="0" fontId="1" fillId="11" borderId="21" xfId="0" applyFont="1" applyFill="1" applyBorder="1" applyAlignment="1">
      <alignment horizontal="center" vertical="center" wrapText="1"/>
    </xf>
    <xf numFmtId="0" fontId="1" fillId="11" borderId="3" xfId="0" applyFont="1" applyFill="1" applyBorder="1" applyAlignment="1">
      <alignment horizontal="center" vertical="center" wrapText="1"/>
    </xf>
    <xf numFmtId="9" fontId="23" fillId="0" borderId="1" xfId="6" applyFont="1" applyFill="1" applyBorder="1" applyAlignment="1">
      <alignment horizontal="center" vertical="center" wrapText="1"/>
    </xf>
    <xf numFmtId="1" fontId="23" fillId="7" borderId="1" xfId="5" applyNumberFormat="1" applyFont="1" applyFill="1" applyBorder="1" applyAlignment="1">
      <alignment horizontal="right" vertical="center"/>
    </xf>
    <xf numFmtId="9" fontId="23" fillId="7" borderId="1" xfId="5" applyNumberFormat="1" applyFont="1" applyFill="1" applyBorder="1" applyAlignment="1">
      <alignment horizontal="center" vertical="center" wrapText="1"/>
    </xf>
    <xf numFmtId="170" fontId="23" fillId="7" borderId="1" xfId="5" applyNumberFormat="1" applyFont="1" applyFill="1" applyBorder="1" applyAlignment="1">
      <alignment horizontal="right" vertical="center" wrapText="1"/>
    </xf>
    <xf numFmtId="9" fontId="23" fillId="7" borderId="1" xfId="6" applyFont="1" applyFill="1" applyBorder="1" applyAlignment="1">
      <alignment horizontal="center" vertical="center" wrapText="1"/>
    </xf>
    <xf numFmtId="0" fontId="23" fillId="7" borderId="1" xfId="0" applyFont="1" applyFill="1" applyBorder="1" applyAlignment="1">
      <alignment horizontal="center" vertical="center" wrapText="1"/>
    </xf>
    <xf numFmtId="170" fontId="23" fillId="0" borderId="21" xfId="5" applyNumberFormat="1" applyFont="1" applyFill="1" applyBorder="1" applyAlignment="1">
      <alignment horizontal="right" vertical="center" wrapText="1"/>
    </xf>
    <xf numFmtId="170" fontId="23" fillId="0" borderId="4" xfId="5" applyNumberFormat="1" applyFont="1" applyFill="1" applyBorder="1" applyAlignment="1">
      <alignment horizontal="right" vertical="center" wrapText="1"/>
    </xf>
    <xf numFmtId="170" fontId="23" fillId="0" borderId="3" xfId="5" applyNumberFormat="1" applyFont="1" applyFill="1" applyBorder="1" applyAlignment="1">
      <alignment horizontal="right" vertical="center" wrapText="1"/>
    </xf>
    <xf numFmtId="1" fontId="23" fillId="0" borderId="21" xfId="5" applyNumberFormat="1" applyFont="1" applyFill="1" applyBorder="1" applyAlignment="1">
      <alignment horizontal="right" vertical="center" wrapText="1"/>
    </xf>
    <xf numFmtId="1" fontId="23" fillId="0" borderId="3" xfId="5" applyNumberFormat="1" applyFont="1" applyFill="1" applyBorder="1" applyAlignment="1">
      <alignment horizontal="right" vertical="center" wrapText="1"/>
    </xf>
    <xf numFmtId="1" fontId="26" fillId="0" borderId="21" xfId="6" applyNumberFormat="1" applyFont="1" applyBorder="1" applyAlignment="1">
      <alignment horizontal="right" vertical="center" wrapText="1"/>
    </xf>
    <xf numFmtId="1" fontId="26" fillId="0" borderId="4" xfId="6" applyNumberFormat="1" applyFont="1" applyBorder="1" applyAlignment="1">
      <alignment horizontal="right" vertical="center" wrapText="1"/>
    </xf>
    <xf numFmtId="1" fontId="26" fillId="0" borderId="3" xfId="6" applyNumberFormat="1" applyFont="1" applyBorder="1" applyAlignment="1">
      <alignment horizontal="right" vertical="center" wrapText="1"/>
    </xf>
    <xf numFmtId="170" fontId="23" fillId="7" borderId="21" xfId="5" applyNumberFormat="1" applyFont="1" applyFill="1" applyBorder="1" applyAlignment="1">
      <alignment horizontal="right" vertical="center" wrapText="1"/>
    </xf>
    <xf numFmtId="170" fontId="23" fillId="7" borderId="3" xfId="5" applyNumberFormat="1" applyFont="1" applyFill="1" applyBorder="1" applyAlignment="1">
      <alignment horizontal="right" vertical="center" wrapText="1"/>
    </xf>
    <xf numFmtId="170" fontId="23" fillId="7" borderId="4" xfId="5" applyNumberFormat="1" applyFont="1" applyFill="1" applyBorder="1" applyAlignment="1">
      <alignment horizontal="right" vertical="center" wrapText="1"/>
    </xf>
    <xf numFmtId="1" fontId="23" fillId="7" borderId="21" xfId="6" applyNumberFormat="1" applyFont="1" applyFill="1" applyBorder="1" applyAlignment="1">
      <alignment horizontal="right" vertical="center" wrapText="1"/>
    </xf>
    <xf numFmtId="1" fontId="23" fillId="7" borderId="4" xfId="6" applyNumberFormat="1" applyFont="1" applyFill="1" applyBorder="1" applyAlignment="1">
      <alignment horizontal="right" vertical="center" wrapText="1"/>
    </xf>
    <xf numFmtId="1" fontId="23" fillId="7" borderId="3" xfId="6" applyNumberFormat="1" applyFont="1" applyFill="1" applyBorder="1" applyAlignment="1">
      <alignment horizontal="right" vertical="center" wrapText="1"/>
    </xf>
    <xf numFmtId="0" fontId="23" fillId="7" borderId="1" xfId="0" applyFont="1" applyFill="1" applyBorder="1" applyAlignment="1">
      <alignment horizontal="left" vertical="top" wrapText="1"/>
    </xf>
    <xf numFmtId="0" fontId="0" fillId="7" borderId="1" xfId="0" applyFill="1" applyBorder="1" applyAlignment="1">
      <alignment horizontal="left" vertical="top" wrapText="1"/>
    </xf>
    <xf numFmtId="1" fontId="29" fillId="0" borderId="1" xfId="0" applyNumberFormat="1" applyFont="1" applyBorder="1" applyAlignment="1">
      <alignment horizontal="center" vertical="center" wrapText="1"/>
    </xf>
    <xf numFmtId="1" fontId="29" fillId="0" borderId="1" xfId="5" applyNumberFormat="1" applyFont="1" applyFill="1" applyBorder="1" applyAlignment="1">
      <alignment horizontal="center" vertical="center" wrapText="1"/>
    </xf>
    <xf numFmtId="0" fontId="23" fillId="7" borderId="1" xfId="0" applyFont="1" applyFill="1" applyBorder="1" applyAlignment="1">
      <alignment horizontal="center" vertical="center"/>
    </xf>
    <xf numFmtId="1" fontId="23" fillId="7" borderId="1" xfId="0" applyNumberFormat="1" applyFont="1" applyFill="1" applyBorder="1" applyAlignment="1">
      <alignment horizontal="center" vertical="center" wrapText="1"/>
    </xf>
    <xf numFmtId="166" fontId="23" fillId="7" borderId="1" xfId="5" applyFont="1" applyFill="1" applyBorder="1" applyAlignment="1">
      <alignment horizontal="center" vertical="center" wrapText="1"/>
    </xf>
    <xf numFmtId="10" fontId="23" fillId="7" borderId="1" xfId="6" applyNumberFormat="1" applyFont="1" applyFill="1" applyBorder="1" applyAlignment="1">
      <alignment horizontal="center" vertical="center" wrapText="1"/>
    </xf>
    <xf numFmtId="0" fontId="23" fillId="7" borderId="21" xfId="0" applyFont="1" applyFill="1" applyBorder="1" applyAlignment="1">
      <alignment vertical="center" wrapText="1"/>
    </xf>
    <xf numFmtId="0" fontId="23" fillId="7" borderId="4" xfId="0" applyFont="1" applyFill="1" applyBorder="1" applyAlignment="1">
      <alignment vertical="center" wrapText="1"/>
    </xf>
    <xf numFmtId="0" fontId="23" fillId="7" borderId="3" xfId="0" applyFont="1" applyFill="1" applyBorder="1" applyAlignment="1">
      <alignment vertical="center" wrapText="1"/>
    </xf>
    <xf numFmtId="0" fontId="23" fillId="0" borderId="21"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3" xfId="0" applyFont="1" applyBorder="1" applyAlignment="1">
      <alignment horizontal="center" vertical="center" wrapText="1"/>
    </xf>
    <xf numFmtId="0" fontId="23" fillId="7" borderId="1" xfId="0" applyFont="1" applyFill="1" applyBorder="1" applyAlignment="1">
      <alignment horizontal="left" vertical="center" wrapText="1"/>
    </xf>
    <xf numFmtId="0" fontId="0" fillId="7" borderId="1" xfId="0" applyFill="1" applyBorder="1" applyAlignment="1">
      <alignment horizontal="left" vertical="center" wrapText="1"/>
    </xf>
    <xf numFmtId="1" fontId="23" fillId="0" borderId="1" xfId="0" applyNumberFormat="1" applyFont="1" applyBorder="1" applyAlignment="1">
      <alignment horizontal="center" vertical="center" wrapText="1"/>
    </xf>
    <xf numFmtId="9" fontId="29" fillId="0" borderId="1" xfId="6" applyFont="1" applyBorder="1" applyAlignment="1">
      <alignment horizontal="center" vertical="center" wrapText="1"/>
    </xf>
    <xf numFmtId="0" fontId="23" fillId="0" borderId="1" xfId="0" applyFont="1" applyBorder="1" applyAlignment="1">
      <alignment vertical="center" wrapText="1"/>
    </xf>
    <xf numFmtId="0" fontId="0" fillId="0" borderId="1" xfId="0" applyBorder="1" applyAlignment="1">
      <alignment vertical="center"/>
    </xf>
    <xf numFmtId="0" fontId="23" fillId="0" borderId="1" xfId="0" applyFont="1" applyBorder="1" applyAlignment="1">
      <alignment horizontal="left" wrapText="1"/>
    </xf>
    <xf numFmtId="0" fontId="0" fillId="0" borderId="1" xfId="0" applyBorder="1" applyAlignment="1">
      <alignment horizontal="left" wrapText="1"/>
    </xf>
    <xf numFmtId="0" fontId="23" fillId="0" borderId="1" xfId="0" applyFont="1" applyBorder="1" applyAlignment="1">
      <alignment horizontal="left" vertical="center" wrapText="1"/>
    </xf>
    <xf numFmtId="0" fontId="0" fillId="0" borderId="1" xfId="0" applyBorder="1" applyAlignment="1">
      <alignment horizontal="left" vertical="center" wrapText="1"/>
    </xf>
    <xf numFmtId="166" fontId="23" fillId="0" borderId="1" xfId="5" applyFont="1" applyBorder="1" applyAlignment="1">
      <alignment horizontal="center" vertical="center" wrapText="1"/>
    </xf>
    <xf numFmtId="10" fontId="23" fillId="0" borderId="1" xfId="6" applyNumberFormat="1" applyFont="1" applyBorder="1" applyAlignment="1">
      <alignment horizontal="center" vertical="center" wrapText="1"/>
    </xf>
    <xf numFmtId="0" fontId="1" fillId="0" borderId="1" xfId="4" applyFont="1" applyBorder="1" applyAlignment="1">
      <alignment horizontal="center" vertical="center"/>
    </xf>
    <xf numFmtId="0" fontId="23" fillId="0" borderId="1" xfId="0" applyFont="1" applyBorder="1" applyAlignment="1">
      <alignment horizontal="center"/>
    </xf>
    <xf numFmtId="0" fontId="23" fillId="0" borderId="1" xfId="0" applyFont="1" applyBorder="1" applyAlignment="1">
      <alignment horizontal="center" wrapText="1"/>
    </xf>
    <xf numFmtId="17" fontId="23" fillId="0" borderId="1" xfId="0" applyNumberFormat="1" applyFont="1" applyBorder="1" applyAlignment="1">
      <alignment horizontal="right"/>
    </xf>
    <xf numFmtId="0" fontId="23" fillId="0" borderId="1" xfId="0" applyFont="1" applyBorder="1" applyAlignment="1">
      <alignment horizontal="left" vertical="top" wrapText="1"/>
    </xf>
    <xf numFmtId="0" fontId="0" fillId="0" borderId="1" xfId="0" applyBorder="1" applyAlignment="1">
      <alignment horizontal="left" vertical="top" wrapText="1"/>
    </xf>
    <xf numFmtId="0" fontId="0" fillId="0" borderId="1" xfId="0" applyBorder="1" applyAlignment="1">
      <alignment horizontal="center" vertical="center" wrapText="1"/>
    </xf>
    <xf numFmtId="0" fontId="23" fillId="0" borderId="21" xfId="0" applyFont="1" applyBorder="1" applyAlignment="1">
      <alignment horizontal="center" wrapText="1"/>
    </xf>
    <xf numFmtId="0" fontId="23" fillId="0" borderId="4" xfId="0" applyFont="1" applyBorder="1" applyAlignment="1">
      <alignment horizontal="center" wrapText="1"/>
    </xf>
    <xf numFmtId="0" fontId="23" fillId="0" borderId="3" xfId="0" applyFont="1" applyBorder="1" applyAlignment="1">
      <alignment horizontal="center" wrapText="1"/>
    </xf>
    <xf numFmtId="0" fontId="23" fillId="0" borderId="21" xfId="0" applyFont="1" applyBorder="1" applyAlignment="1">
      <alignment horizontal="left" vertical="center" wrapText="1"/>
    </xf>
    <xf numFmtId="0" fontId="23" fillId="0" borderId="4" xfId="0" applyFont="1" applyBorder="1" applyAlignment="1">
      <alignment horizontal="left" vertical="center" wrapText="1"/>
    </xf>
    <xf numFmtId="0" fontId="23" fillId="0" borderId="3" xfId="0" applyFont="1" applyBorder="1" applyAlignment="1">
      <alignment horizontal="left" vertical="center" wrapText="1"/>
    </xf>
    <xf numFmtId="0" fontId="1" fillId="0" borderId="1" xfId="0" applyFont="1" applyBorder="1" applyAlignment="1">
      <alignment horizontal="center" vertical="center" wrapText="1"/>
    </xf>
    <xf numFmtId="0" fontId="1" fillId="8" borderId="21" xfId="0" applyFont="1" applyFill="1" applyBorder="1" applyAlignment="1">
      <alignment horizontal="center" vertical="center" wrapText="1"/>
    </xf>
    <xf numFmtId="0" fontId="1" fillId="8" borderId="3" xfId="0" applyFont="1" applyFill="1" applyBorder="1" applyAlignment="1">
      <alignment horizontal="center" vertical="center" wrapText="1"/>
    </xf>
    <xf numFmtId="1" fontId="23" fillId="0" borderId="21" xfId="5" applyNumberFormat="1" applyFont="1" applyFill="1" applyBorder="1" applyAlignment="1">
      <alignment horizontal="right" vertical="center"/>
    </xf>
    <xf numFmtId="1" fontId="23" fillId="0" borderId="3" xfId="5" applyNumberFormat="1" applyFont="1" applyFill="1" applyBorder="1" applyAlignment="1">
      <alignment horizontal="right" vertical="center"/>
    </xf>
    <xf numFmtId="0" fontId="29" fillId="0" borderId="1" xfId="0" applyFont="1" applyBorder="1" applyAlignment="1">
      <alignment horizontal="center" vertical="center" wrapText="1"/>
    </xf>
    <xf numFmtId="9" fontId="29" fillId="0" borderId="1" xfId="6" applyFont="1" applyFill="1" applyBorder="1" applyAlignment="1">
      <alignment horizontal="center" vertical="center" wrapText="1"/>
    </xf>
    <xf numFmtId="1" fontId="23" fillId="0" borderId="4" xfId="5" applyNumberFormat="1" applyFont="1" applyFill="1" applyBorder="1" applyAlignment="1">
      <alignment horizontal="right" vertical="center"/>
    </xf>
    <xf numFmtId="1" fontId="26" fillId="0" borderId="21" xfId="5" applyNumberFormat="1" applyFont="1" applyFill="1" applyBorder="1" applyAlignment="1">
      <alignment horizontal="right" vertical="center" wrapText="1"/>
    </xf>
    <xf numFmtId="1" fontId="26" fillId="0" borderId="4" xfId="5" applyNumberFormat="1" applyFont="1" applyFill="1" applyBorder="1" applyAlignment="1">
      <alignment horizontal="right" vertical="center" wrapText="1"/>
    </xf>
    <xf numFmtId="1" fontId="26" fillId="0" borderId="3" xfId="5" applyNumberFormat="1" applyFont="1" applyFill="1" applyBorder="1" applyAlignment="1">
      <alignment horizontal="right" vertical="center" wrapText="1"/>
    </xf>
    <xf numFmtId="1" fontId="30" fillId="0" borderId="21" xfId="5" applyNumberFormat="1" applyFont="1" applyFill="1" applyBorder="1" applyAlignment="1">
      <alignment horizontal="right" vertical="center" wrapText="1"/>
    </xf>
    <xf numFmtId="1" fontId="30" fillId="0" borderId="4" xfId="5" applyNumberFormat="1" applyFont="1" applyFill="1" applyBorder="1" applyAlignment="1">
      <alignment horizontal="right" vertical="center" wrapText="1"/>
    </xf>
    <xf numFmtId="1" fontId="30" fillId="0" borderId="3" xfId="5" applyNumberFormat="1" applyFont="1" applyFill="1" applyBorder="1" applyAlignment="1">
      <alignment horizontal="right" vertical="center" wrapText="1"/>
    </xf>
    <xf numFmtId="1" fontId="23" fillId="0" borderId="4" xfId="5" applyNumberFormat="1" applyFont="1" applyFill="1" applyBorder="1" applyAlignment="1">
      <alignment horizontal="right" vertical="center" wrapText="1"/>
    </xf>
    <xf numFmtId="1" fontId="23" fillId="0" borderId="21" xfId="6" applyNumberFormat="1" applyFont="1" applyFill="1" applyBorder="1" applyAlignment="1">
      <alignment horizontal="right" vertical="center" wrapText="1"/>
    </xf>
    <xf numFmtId="1" fontId="23" fillId="0" borderId="4" xfId="6" applyNumberFormat="1" applyFont="1" applyFill="1" applyBorder="1" applyAlignment="1">
      <alignment horizontal="right" vertical="center" wrapText="1"/>
    </xf>
    <xf numFmtId="1" fontId="23" fillId="0" borderId="3" xfId="6" applyNumberFormat="1" applyFont="1" applyFill="1" applyBorder="1" applyAlignment="1">
      <alignment horizontal="right" vertical="center" wrapText="1"/>
    </xf>
    <xf numFmtId="9" fontId="23" fillId="0" borderId="21" xfId="5" applyNumberFormat="1" applyFont="1" applyFill="1" applyBorder="1" applyAlignment="1">
      <alignment horizontal="center" vertical="center" wrapText="1"/>
    </xf>
    <xf numFmtId="9" fontId="23" fillId="0" borderId="4" xfId="5" applyNumberFormat="1" applyFont="1" applyFill="1" applyBorder="1" applyAlignment="1">
      <alignment horizontal="center" vertical="center" wrapText="1"/>
    </xf>
    <xf numFmtId="9" fontId="23" fillId="0" borderId="3" xfId="5" applyNumberFormat="1" applyFont="1" applyFill="1" applyBorder="1" applyAlignment="1">
      <alignment horizontal="center" vertical="center" wrapText="1"/>
    </xf>
    <xf numFmtId="9" fontId="26" fillId="0" borderId="21" xfId="5" applyNumberFormat="1" applyFont="1" applyBorder="1" applyAlignment="1">
      <alignment horizontal="center" vertical="center" wrapText="1"/>
    </xf>
    <xf numFmtId="9" fontId="26" fillId="0" borderId="3" xfId="5" applyNumberFormat="1" applyFont="1" applyBorder="1" applyAlignment="1">
      <alignment horizontal="center" vertical="center" wrapText="1"/>
    </xf>
    <xf numFmtId="9" fontId="23" fillId="0" borderId="21" xfId="5" applyNumberFormat="1" applyFont="1" applyBorder="1" applyAlignment="1">
      <alignment horizontal="center" vertical="center" wrapText="1"/>
    </xf>
    <xf numFmtId="9" fontId="23" fillId="0" borderId="3" xfId="5" applyNumberFormat="1" applyFont="1" applyBorder="1" applyAlignment="1">
      <alignment horizontal="center" vertical="center" wrapText="1"/>
    </xf>
    <xf numFmtId="9" fontId="26" fillId="0" borderId="21" xfId="6" applyFont="1" applyBorder="1" applyAlignment="1">
      <alignment horizontal="center" vertical="center" wrapText="1"/>
    </xf>
    <xf numFmtId="9" fontId="26" fillId="0" borderId="4" xfId="6" applyFont="1" applyBorder="1" applyAlignment="1">
      <alignment horizontal="center" vertical="center" wrapText="1"/>
    </xf>
    <xf numFmtId="9" fontId="26" fillId="0" borderId="3" xfId="6" applyFont="1" applyBorder="1" applyAlignment="1">
      <alignment horizontal="center" vertical="center" wrapText="1"/>
    </xf>
    <xf numFmtId="170" fontId="23" fillId="7" borderId="1" xfId="5" applyNumberFormat="1" applyFont="1" applyFill="1" applyBorder="1" applyAlignment="1">
      <alignment horizontal="center" vertical="center" wrapText="1"/>
    </xf>
    <xf numFmtId="1" fontId="29" fillId="7" borderId="1" xfId="0" applyNumberFormat="1" applyFont="1" applyFill="1" applyBorder="1" applyAlignment="1">
      <alignment horizontal="center" vertical="center" wrapText="1"/>
    </xf>
    <xf numFmtId="14" fontId="29" fillId="7" borderId="1" xfId="0" applyNumberFormat="1" applyFont="1" applyFill="1" applyBorder="1" applyAlignment="1">
      <alignment horizontal="right" vertical="center" wrapText="1"/>
    </xf>
    <xf numFmtId="170" fontId="23" fillId="0" borderId="1" xfId="5" applyNumberFormat="1" applyFont="1" applyBorder="1" applyAlignment="1">
      <alignment horizontal="right" vertical="center" wrapText="1"/>
    </xf>
    <xf numFmtId="0" fontId="26" fillId="0" borderId="1" xfId="0" applyFont="1" applyBorder="1" applyAlignment="1">
      <alignment horizontal="center" vertical="center" wrapText="1"/>
    </xf>
    <xf numFmtId="1" fontId="23" fillId="0" borderId="1" xfId="5" applyNumberFormat="1" applyFont="1" applyFill="1" applyBorder="1" applyAlignment="1">
      <alignment horizontal="center" vertical="center" wrapText="1"/>
    </xf>
    <xf numFmtId="0" fontId="23" fillId="7" borderId="1" xfId="7" applyFont="1" applyFill="1" applyBorder="1" applyAlignment="1">
      <alignment horizontal="center" vertical="center" wrapText="1"/>
    </xf>
    <xf numFmtId="170" fontId="26" fillId="0" borderId="1" xfId="5" applyNumberFormat="1" applyFont="1" applyBorder="1" applyAlignment="1">
      <alignment horizontal="right" vertical="center" wrapText="1"/>
    </xf>
    <xf numFmtId="170" fontId="23" fillId="0" borderId="1" xfId="5" applyNumberFormat="1" applyFont="1" applyFill="1" applyBorder="1" applyAlignment="1">
      <alignment horizontal="left" vertical="center" wrapText="1"/>
    </xf>
    <xf numFmtId="1" fontId="26" fillId="0" borderId="1" xfId="6" applyNumberFormat="1" applyFont="1" applyBorder="1" applyAlignment="1">
      <alignment horizontal="right" vertical="center" wrapText="1"/>
    </xf>
    <xf numFmtId="170" fontId="30" fillId="7" borderId="1" xfId="5" applyNumberFormat="1" applyFont="1" applyFill="1" applyBorder="1" applyAlignment="1">
      <alignment horizontal="right" vertical="center" wrapText="1"/>
    </xf>
    <xf numFmtId="170" fontId="30" fillId="0" borderId="1" xfId="5" applyNumberFormat="1" applyFont="1" applyFill="1" applyBorder="1" applyAlignment="1">
      <alignment horizontal="right" vertical="center" wrapText="1"/>
    </xf>
    <xf numFmtId="170" fontId="29" fillId="0" borderId="1" xfId="5" applyNumberFormat="1" applyFont="1" applyFill="1" applyBorder="1" applyAlignment="1">
      <alignment horizontal="center" vertical="center" wrapText="1"/>
    </xf>
    <xf numFmtId="9" fontId="26" fillId="0" borderId="1" xfId="5" applyNumberFormat="1" applyFont="1" applyBorder="1" applyAlignment="1">
      <alignment horizontal="center" vertical="center" wrapText="1"/>
    </xf>
    <xf numFmtId="1" fontId="23" fillId="0" borderId="1" xfId="6" applyNumberFormat="1" applyFont="1" applyFill="1" applyBorder="1" applyAlignment="1">
      <alignment horizontal="right" vertical="center" wrapText="1"/>
    </xf>
    <xf numFmtId="9" fontId="23" fillId="0" borderId="1" xfId="5" applyNumberFormat="1" applyFont="1" applyBorder="1" applyAlignment="1">
      <alignment horizontal="center" vertical="center" wrapText="1"/>
    </xf>
    <xf numFmtId="170" fontId="23" fillId="13" borderId="1" xfId="5" applyNumberFormat="1" applyFont="1" applyFill="1" applyBorder="1" applyAlignment="1">
      <alignment horizontal="center" vertical="center" wrapText="1"/>
    </xf>
    <xf numFmtId="9" fontId="26" fillId="0" borderId="1" xfId="6" applyFont="1" applyBorder="1" applyAlignment="1">
      <alignment horizontal="center" vertical="center" wrapText="1"/>
    </xf>
    <xf numFmtId="1" fontId="23" fillId="7" borderId="1" xfId="6" applyNumberFormat="1" applyFont="1" applyFill="1" applyBorder="1" applyAlignment="1">
      <alignment horizontal="right" vertical="center" wrapText="1"/>
    </xf>
    <xf numFmtId="170" fontId="23" fillId="0" borderId="1" xfId="0" applyNumberFormat="1" applyFont="1" applyBorder="1" applyAlignment="1">
      <alignment horizontal="center" vertical="center" wrapText="1"/>
    </xf>
    <xf numFmtId="170" fontId="26" fillId="0" borderId="1" xfId="5" applyNumberFormat="1" applyFont="1" applyFill="1" applyBorder="1" applyAlignment="1">
      <alignment horizontal="right" vertical="center" wrapText="1"/>
    </xf>
    <xf numFmtId="0" fontId="28" fillId="0" borderId="1" xfId="0" applyFont="1" applyBorder="1" applyAlignment="1">
      <alignment horizontal="center" vertical="center" wrapText="1"/>
    </xf>
    <xf numFmtId="0" fontId="26" fillId="7" borderId="1" xfId="0" applyFont="1" applyFill="1" applyBorder="1" applyAlignment="1">
      <alignment horizontal="center" vertical="center" wrapText="1"/>
    </xf>
    <xf numFmtId="170" fontId="26" fillId="7" borderId="1" xfId="5" applyNumberFormat="1" applyFont="1" applyFill="1" applyBorder="1" applyAlignment="1">
      <alignment horizontal="right" vertical="center" wrapText="1"/>
    </xf>
    <xf numFmtId="0" fontId="28" fillId="0" borderId="1" xfId="0" applyFont="1" applyBorder="1" applyAlignment="1">
      <alignment horizontal="left" vertical="center" wrapText="1"/>
    </xf>
    <xf numFmtId="0" fontId="23" fillId="7" borderId="1" xfId="7" applyFont="1" applyFill="1" applyBorder="1" applyAlignment="1">
      <alignment horizontal="left" vertical="center" wrapText="1"/>
    </xf>
    <xf numFmtId="3" fontId="23" fillId="7" borderId="1" xfId="0" applyNumberFormat="1" applyFont="1" applyFill="1" applyBorder="1" applyAlignment="1">
      <alignment horizontal="center" vertical="center" wrapText="1"/>
    </xf>
    <xf numFmtId="0" fontId="23" fillId="0" borderId="21" xfId="0" applyFont="1" applyBorder="1" applyAlignment="1">
      <alignment horizontal="center" vertical="center" textRotation="90" wrapText="1"/>
    </xf>
    <xf numFmtId="0" fontId="23" fillId="0" borderId="4" xfId="0" applyFont="1" applyBorder="1" applyAlignment="1">
      <alignment horizontal="center" vertical="center" textRotation="90" wrapText="1"/>
    </xf>
    <xf numFmtId="0" fontId="23" fillId="0" borderId="3" xfId="0" applyFont="1" applyBorder="1" applyAlignment="1">
      <alignment horizontal="center" vertical="center" textRotation="90" wrapText="1"/>
    </xf>
    <xf numFmtId="0" fontId="38" fillId="8" borderId="1" xfId="0" applyFont="1" applyFill="1" applyBorder="1" applyAlignment="1">
      <alignment horizontal="center" vertical="center" wrapText="1"/>
    </xf>
    <xf numFmtId="0" fontId="38" fillId="8" borderId="21" xfId="0" applyFont="1" applyFill="1" applyBorder="1" applyAlignment="1">
      <alignment horizontal="center" vertical="center" wrapText="1"/>
    </xf>
    <xf numFmtId="0" fontId="37" fillId="0" borderId="21" xfId="0" applyFont="1" applyBorder="1" applyAlignment="1">
      <alignment horizontal="center" vertical="center" wrapText="1"/>
    </xf>
    <xf numFmtId="0" fontId="38" fillId="6" borderId="1" xfId="0" applyFont="1" applyFill="1" applyBorder="1" applyAlignment="1">
      <alignment horizontal="center" vertical="center" wrapText="1"/>
    </xf>
    <xf numFmtId="0" fontId="37" fillId="0" borderId="1" xfId="0" applyFont="1" applyBorder="1" applyAlignment="1">
      <alignment vertical="center" wrapText="1"/>
    </xf>
    <xf numFmtId="0" fontId="27" fillId="6" borderId="1" xfId="0" applyFont="1" applyFill="1" applyBorder="1" applyAlignment="1">
      <alignment horizontal="center" vertical="center" wrapText="1"/>
    </xf>
    <xf numFmtId="0" fontId="0" fillId="0" borderId="1" xfId="0" applyBorder="1" applyAlignment="1">
      <alignment vertical="center" wrapText="1"/>
    </xf>
    <xf numFmtId="9" fontId="38" fillId="6" borderId="1" xfId="0" applyNumberFormat="1" applyFont="1" applyFill="1" applyBorder="1" applyAlignment="1">
      <alignment horizontal="center" vertical="center" wrapText="1"/>
    </xf>
    <xf numFmtId="1" fontId="35" fillId="8" borderId="2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0" fontId="25" fillId="0" borderId="1" xfId="0" applyFont="1" applyBorder="1" applyAlignment="1">
      <alignment horizontal="center" vertical="center" wrapText="1"/>
    </xf>
    <xf numFmtId="0" fontId="25" fillId="8" borderId="1" xfId="0" applyFont="1" applyFill="1" applyBorder="1" applyAlignment="1">
      <alignment horizontal="center" vertical="center" wrapText="1"/>
    </xf>
    <xf numFmtId="170" fontId="34" fillId="14" borderId="21" xfId="5" applyNumberFormat="1" applyFont="1" applyFill="1" applyBorder="1" applyAlignment="1">
      <alignment horizontal="center" vertical="center" wrapText="1"/>
    </xf>
    <xf numFmtId="170" fontId="34" fillId="14" borderId="3" xfId="5" applyNumberFormat="1" applyFont="1" applyFill="1" applyBorder="1" applyAlignment="1">
      <alignment horizontal="center" vertical="center" wrapText="1"/>
    </xf>
    <xf numFmtId="170" fontId="34" fillId="12" borderId="21" xfId="5" applyNumberFormat="1" applyFont="1" applyFill="1" applyBorder="1" applyAlignment="1">
      <alignment horizontal="center" vertical="center" wrapText="1"/>
    </xf>
    <xf numFmtId="170" fontId="34" fillId="12" borderId="3" xfId="5" applyNumberFormat="1" applyFont="1" applyFill="1" applyBorder="1" applyAlignment="1">
      <alignment horizontal="center" vertical="center" wrapText="1"/>
    </xf>
    <xf numFmtId="0" fontId="1" fillId="8" borderId="1" xfId="0" applyFont="1" applyFill="1" applyBorder="1" applyAlignment="1">
      <alignment horizontal="center" vertical="center" wrapText="1"/>
    </xf>
    <xf numFmtId="0" fontId="24" fillId="3"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5" borderId="20" xfId="0" applyFont="1" applyFill="1" applyBorder="1" applyAlignment="1">
      <alignment horizontal="center" vertical="center" wrapText="1"/>
    </xf>
    <xf numFmtId="0" fontId="1" fillId="5" borderId="19"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Border="1" applyAlignment="1">
      <alignment horizontal="center" vertical="center"/>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25" fillId="9" borderId="21" xfId="0" applyFont="1" applyFill="1" applyBorder="1" applyAlignment="1">
      <alignment horizontal="center" vertical="center" wrapText="1"/>
    </xf>
    <xf numFmtId="0" fontId="25" fillId="9" borderId="3" xfId="0" applyFont="1" applyFill="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 xfId="0" applyFont="1" applyBorder="1" applyAlignment="1">
      <alignment horizontal="left" vertical="center" wrapText="1"/>
    </xf>
    <xf numFmtId="0" fontId="11" fillId="0" borderId="1" xfId="0" applyFont="1" applyBorder="1" applyAlignment="1">
      <alignment horizontal="left" vertical="center" wrapText="1"/>
    </xf>
    <xf numFmtId="0" fontId="11" fillId="0" borderId="3" xfId="0" applyFont="1" applyBorder="1" applyAlignment="1">
      <alignment horizontal="left" vertical="center" wrapText="1"/>
    </xf>
    <xf numFmtId="166" fontId="23" fillId="0" borderId="1" xfId="5" applyFont="1" applyBorder="1" applyAlignment="1">
      <alignment horizontal="center" vertical="center"/>
    </xf>
    <xf numFmtId="166" fontId="23" fillId="0" borderId="1" xfId="5" applyFont="1" applyFill="1" applyBorder="1" applyAlignment="1">
      <alignment horizontal="center" vertical="center" wrapText="1"/>
    </xf>
    <xf numFmtId="10" fontId="23" fillId="0" borderId="1" xfId="6" applyNumberFormat="1" applyFont="1" applyFill="1" applyBorder="1" applyAlignment="1">
      <alignment horizontal="center" vertical="center" wrapText="1"/>
    </xf>
    <xf numFmtId="0" fontId="23" fillId="15" borderId="24" xfId="0" applyFont="1" applyFill="1" applyBorder="1" applyAlignment="1">
      <alignment horizontal="center" wrapText="1"/>
    </xf>
    <xf numFmtId="0" fontId="23" fillId="15" borderId="25" xfId="0" applyFont="1" applyFill="1" applyBorder="1" applyAlignment="1">
      <alignment horizontal="center" wrapText="1"/>
    </xf>
    <xf numFmtId="0" fontId="23" fillId="15" borderId="22" xfId="0" applyFont="1" applyFill="1" applyBorder="1" applyAlignment="1">
      <alignment horizontal="center" wrapText="1"/>
    </xf>
    <xf numFmtId="0" fontId="23" fillId="15" borderId="23" xfId="0" applyFont="1" applyFill="1" applyBorder="1" applyAlignment="1">
      <alignment horizontal="center" wrapText="1"/>
    </xf>
    <xf numFmtId="166" fontId="29" fillId="0" borderId="1" xfId="5" applyFont="1" applyBorder="1" applyAlignment="1">
      <alignment horizontal="center" vertical="center" wrapText="1"/>
    </xf>
    <xf numFmtId="10" fontId="29" fillId="0" borderId="1" xfId="6" applyNumberFormat="1" applyFont="1" applyBorder="1" applyAlignment="1">
      <alignment horizontal="center" vertical="center" wrapText="1"/>
    </xf>
    <xf numFmtId="166" fontId="29" fillId="0" borderId="1" xfId="5" applyFont="1" applyFill="1" applyBorder="1" applyAlignment="1">
      <alignment horizontal="center" vertical="center" wrapText="1"/>
    </xf>
    <xf numFmtId="10" fontId="29" fillId="0" borderId="1" xfId="6" applyNumberFormat="1" applyFont="1" applyFill="1" applyBorder="1" applyAlignment="1">
      <alignment horizontal="center" vertical="center" wrapText="1"/>
    </xf>
    <xf numFmtId="9" fontId="26" fillId="0" borderId="21" xfId="6" applyFont="1" applyFill="1" applyBorder="1" applyAlignment="1">
      <alignment horizontal="center" vertical="center" wrapText="1"/>
    </xf>
    <xf numFmtId="9" fontId="26" fillId="0" borderId="4" xfId="6" applyFont="1" applyFill="1" applyBorder="1" applyAlignment="1">
      <alignment horizontal="center" vertical="center" wrapText="1"/>
    </xf>
    <xf numFmtId="9" fontId="26" fillId="0" borderId="3" xfId="6" applyFont="1" applyFill="1" applyBorder="1" applyAlignment="1">
      <alignment horizontal="center" vertical="center" wrapText="1"/>
    </xf>
    <xf numFmtId="0" fontId="0" fillId="0" borderId="21" xfId="0" applyBorder="1" applyAlignment="1">
      <alignment horizontal="left" vertical="center" wrapText="1"/>
    </xf>
    <xf numFmtId="0" fontId="0" fillId="0" borderId="4" xfId="0" applyBorder="1" applyAlignment="1">
      <alignment horizontal="left" vertical="center" wrapText="1"/>
    </xf>
    <xf numFmtId="0" fontId="0" fillId="0" borderId="3" xfId="0" applyBorder="1" applyAlignment="1">
      <alignment horizontal="left" vertical="center" wrapText="1"/>
    </xf>
    <xf numFmtId="0" fontId="23" fillId="0" borderId="21" xfId="0" applyFont="1" applyBorder="1" applyAlignment="1">
      <alignment horizontal="left" wrapText="1"/>
    </xf>
    <xf numFmtId="0" fontId="23" fillId="0" borderId="4" xfId="0" applyFont="1" applyBorder="1" applyAlignment="1">
      <alignment horizontal="left" wrapText="1"/>
    </xf>
    <xf numFmtId="0" fontId="23" fillId="0" borderId="3" xfId="0" applyFont="1" applyBorder="1" applyAlignment="1">
      <alignment horizontal="left" wrapText="1"/>
    </xf>
    <xf numFmtId="0" fontId="23" fillId="7" borderId="21" xfId="0" applyFont="1" applyFill="1" applyBorder="1" applyAlignment="1">
      <alignment horizontal="center" vertical="center" wrapText="1"/>
    </xf>
    <xf numFmtId="0" fontId="23" fillId="7" borderId="4" xfId="0" applyFont="1" applyFill="1" applyBorder="1" applyAlignment="1">
      <alignment horizontal="center" vertical="center" wrapText="1"/>
    </xf>
    <xf numFmtId="0" fontId="23" fillId="7" borderId="3" xfId="0" applyFont="1" applyFill="1" applyBorder="1" applyAlignment="1">
      <alignment horizontal="center" vertical="center" wrapText="1"/>
    </xf>
    <xf numFmtId="0" fontId="23" fillId="0" borderId="21" xfId="0" applyFont="1" applyBorder="1" applyAlignment="1">
      <alignment horizontal="left" vertical="top" wrapText="1"/>
    </xf>
    <xf numFmtId="0" fontId="23" fillId="0" borderId="4" xfId="0" applyFont="1" applyBorder="1" applyAlignment="1">
      <alignment horizontal="left" vertical="top" wrapText="1"/>
    </xf>
    <xf numFmtId="0" fontId="23" fillId="0" borderId="3" xfId="0" applyFont="1" applyBorder="1" applyAlignment="1">
      <alignment horizontal="left" vertical="top" wrapText="1"/>
    </xf>
    <xf numFmtId="0" fontId="14" fillId="0" borderId="1" xfId="4" applyFont="1" applyBorder="1" applyAlignment="1">
      <alignment horizontal="center" vertical="center"/>
    </xf>
    <xf numFmtId="0" fontId="14" fillId="0" borderId="18" xfId="4" applyFont="1" applyBorder="1" applyAlignment="1">
      <alignment horizontal="center"/>
    </xf>
    <xf numFmtId="0" fontId="14" fillId="0" borderId="0" xfId="4" applyFont="1" applyAlignment="1">
      <alignment horizontal="center"/>
    </xf>
    <xf numFmtId="0" fontId="13" fillId="4" borderId="14" xfId="4" applyFont="1" applyFill="1" applyBorder="1" applyAlignment="1">
      <alignment horizontal="center" vertical="center"/>
    </xf>
    <xf numFmtId="0" fontId="14" fillId="0" borderId="1" xfId="4" applyFont="1" applyBorder="1" applyAlignment="1">
      <alignment horizontal="center" vertical="center" wrapText="1"/>
    </xf>
    <xf numFmtId="0" fontId="15" fillId="4" borderId="13" xfId="4" applyFont="1" applyFill="1" applyBorder="1" applyAlignment="1">
      <alignment horizontal="center" vertical="center"/>
    </xf>
    <xf numFmtId="0" fontId="15" fillId="4" borderId="14" xfId="4" applyFont="1" applyFill="1" applyBorder="1" applyAlignment="1">
      <alignment horizontal="center" vertical="center"/>
    </xf>
    <xf numFmtId="0" fontId="15" fillId="4" borderId="10" xfId="4" applyFont="1" applyFill="1" applyBorder="1" applyAlignment="1">
      <alignment horizontal="center" vertical="center"/>
    </xf>
    <xf numFmtId="0" fontId="13" fillId="4" borderId="1" xfId="4" applyFont="1" applyFill="1" applyBorder="1" applyAlignment="1">
      <alignment horizontal="center" vertical="center"/>
    </xf>
    <xf numFmtId="0" fontId="14" fillId="0" borderId="7" xfId="4" applyFont="1" applyBorder="1" applyAlignment="1">
      <alignment horizontal="center" vertical="center" wrapText="1"/>
    </xf>
    <xf numFmtId="0" fontId="14" fillId="0" borderId="8" xfId="4" applyFont="1" applyBorder="1" applyAlignment="1">
      <alignment horizontal="center" vertical="center" wrapText="1"/>
    </xf>
    <xf numFmtId="0" fontId="14" fillId="0" borderId="9" xfId="4" applyFont="1" applyBorder="1" applyAlignment="1">
      <alignment horizontal="center" vertical="center" wrapText="1"/>
    </xf>
    <xf numFmtId="0" fontId="14" fillId="0" borderId="7" xfId="4" applyFont="1" applyBorder="1" applyAlignment="1">
      <alignment horizontal="center"/>
    </xf>
    <xf numFmtId="0" fontId="14" fillId="0" borderId="8" xfId="4" applyFont="1" applyBorder="1" applyAlignment="1">
      <alignment horizontal="center"/>
    </xf>
    <xf numFmtId="0" fontId="14" fillId="0" borderId="9" xfId="4" applyFont="1" applyBorder="1" applyAlignment="1">
      <alignment horizontal="center"/>
    </xf>
  </cellXfs>
  <cellStyles count="9">
    <cellStyle name="BodyStyle" xfId="2" xr:uid="{00000000-0005-0000-0000-000000000000}"/>
    <cellStyle name="HeaderStyle" xfId="1" xr:uid="{00000000-0005-0000-0000-000001000000}"/>
    <cellStyle name="Millares" xfId="5" builtinId="3"/>
    <cellStyle name="Moneda" xfId="8" builtinId="4"/>
    <cellStyle name="Normal" xfId="0" builtinId="0"/>
    <cellStyle name="Normal 2" xfId="4" xr:uid="{00000000-0005-0000-0000-000005000000}"/>
    <cellStyle name="Normal 3" xfId="7" xr:uid="{00000000-0005-0000-0000-000006000000}"/>
    <cellStyle name="Numeric" xfId="3" xr:uid="{00000000-0005-0000-0000-000007000000}"/>
    <cellStyle name="Porcentaje"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349251</xdr:colOff>
      <xdr:row>0</xdr:row>
      <xdr:rowOff>31750</xdr:rowOff>
    </xdr:from>
    <xdr:to>
      <xdr:col>2</xdr:col>
      <xdr:colOff>751418</xdr:colOff>
      <xdr:row>2</xdr:row>
      <xdr:rowOff>72520</xdr:rowOff>
    </xdr:to>
    <xdr:pic>
      <xdr:nvPicPr>
        <xdr:cNvPr id="2" name="Imagen 1">
          <a:extLst>
            <a:ext uri="{FF2B5EF4-FFF2-40B4-BE49-F238E27FC236}">
              <a16:creationId xmlns:a16="http://schemas.microsoft.com/office/drawing/2014/main" id="{3433AC30-18A5-42F7-9205-2C49C5F086E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11301" y="31750"/>
          <a:ext cx="1507067" cy="12948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63"/>
  <sheetViews>
    <sheetView zoomScale="105" zoomScaleNormal="60" workbookViewId="0">
      <selection activeCell="A55" sqref="A55:H55"/>
    </sheetView>
  </sheetViews>
  <sheetFormatPr baseColWidth="10" defaultRowHeight="15" x14ac:dyDescent="0.25"/>
  <cols>
    <col min="1" max="1" width="34.28515625" customWidth="1"/>
    <col min="3" max="3" width="28.5703125" customWidth="1"/>
    <col min="4" max="4" width="21.5703125" customWidth="1"/>
    <col min="5" max="5" width="19.42578125" customWidth="1"/>
    <col min="6" max="6" width="27.5703125" customWidth="1"/>
    <col min="7" max="7" width="17.140625" customWidth="1"/>
    <col min="8" max="8" width="43.7109375" customWidth="1"/>
    <col min="9" max="9" width="23.28515625" customWidth="1"/>
    <col min="10" max="10" width="15.7109375" customWidth="1"/>
    <col min="11" max="11" width="17.7109375" customWidth="1"/>
    <col min="12" max="12" width="19.42578125" customWidth="1"/>
    <col min="13" max="13" width="25.42578125" customWidth="1"/>
    <col min="14" max="14" width="20.7109375" customWidth="1"/>
    <col min="17" max="17" width="16.7109375" customWidth="1"/>
    <col min="18" max="18" width="20.5703125" customWidth="1"/>
    <col min="19" max="19" width="18.7109375" customWidth="1"/>
    <col min="20" max="20" width="22.85546875" customWidth="1"/>
    <col min="21" max="21" width="22.140625" customWidth="1"/>
    <col min="22" max="22" width="25.5703125" customWidth="1"/>
    <col min="23" max="23" width="21.140625" customWidth="1"/>
    <col min="24" max="24" width="19.140625" customWidth="1"/>
    <col min="25" max="25" width="17.42578125" customWidth="1"/>
    <col min="26" max="26" width="16.5703125" customWidth="1"/>
    <col min="27" max="27" width="16.42578125" customWidth="1"/>
    <col min="28" max="28" width="28.7109375" customWidth="1"/>
    <col min="29" max="29" width="19.5703125" customWidth="1"/>
    <col min="30" max="30" width="21.140625" customWidth="1"/>
    <col min="31" max="31" width="21.7109375" customWidth="1"/>
    <col min="32" max="32" width="25.5703125" customWidth="1"/>
    <col min="33" max="33" width="22.28515625" customWidth="1"/>
    <col min="34" max="34" width="29.7109375" customWidth="1"/>
    <col min="35" max="35" width="18.7109375" customWidth="1"/>
    <col min="36" max="36" width="18.28515625" customWidth="1"/>
    <col min="37" max="37" width="22.28515625" customWidth="1"/>
  </cols>
  <sheetData>
    <row r="1" spans="1:51" ht="54.75" customHeight="1" x14ac:dyDescent="0.25">
      <c r="A1" s="211" t="s">
        <v>113</v>
      </c>
      <c r="B1" s="211"/>
      <c r="C1" s="211"/>
      <c r="D1" s="211"/>
      <c r="E1" s="211"/>
      <c r="F1" s="211"/>
      <c r="G1" s="211"/>
      <c r="H1" s="211"/>
      <c r="I1" s="211"/>
    </row>
    <row r="2" spans="1:51" ht="36.75" customHeight="1" x14ac:dyDescent="0.25">
      <c r="A2" s="211" t="s">
        <v>45</v>
      </c>
      <c r="B2" s="211"/>
      <c r="C2" s="211"/>
      <c r="D2" s="211"/>
      <c r="E2" s="211"/>
      <c r="F2" s="211"/>
      <c r="G2" s="211"/>
      <c r="H2" s="211"/>
      <c r="I2" s="211"/>
      <c r="J2" s="17"/>
      <c r="K2" s="17"/>
      <c r="L2" s="17"/>
      <c r="M2" s="17"/>
      <c r="N2" s="17"/>
      <c r="O2" s="15"/>
      <c r="P2" s="15"/>
      <c r="Q2" s="15"/>
      <c r="R2" s="17"/>
      <c r="S2" s="17"/>
      <c r="T2" s="17"/>
      <c r="U2" s="16"/>
      <c r="V2" s="16"/>
      <c r="W2" s="16"/>
      <c r="X2" s="16"/>
      <c r="Y2" s="17"/>
      <c r="Z2" s="17"/>
      <c r="AA2" s="17"/>
      <c r="AB2" s="18"/>
      <c r="AC2" s="18"/>
      <c r="AD2" s="18"/>
      <c r="AE2" s="18"/>
      <c r="AF2" s="18"/>
      <c r="AG2" s="18"/>
      <c r="AH2" s="19"/>
      <c r="AI2" s="19"/>
      <c r="AJ2" s="19"/>
      <c r="AK2" s="19"/>
      <c r="AL2" s="19"/>
      <c r="AM2" s="19"/>
      <c r="AN2" s="19"/>
      <c r="AO2" s="19"/>
      <c r="AP2" s="19"/>
      <c r="AQ2" s="19"/>
      <c r="AR2" s="15"/>
      <c r="AS2" s="15"/>
      <c r="AT2" s="15"/>
      <c r="AU2" s="15"/>
      <c r="AV2" s="15"/>
      <c r="AW2" s="17"/>
      <c r="AX2" s="14"/>
      <c r="AY2" s="14"/>
    </row>
    <row r="3" spans="1:51" ht="48" customHeight="1" x14ac:dyDescent="0.25">
      <c r="A3" s="23" t="s">
        <v>67</v>
      </c>
      <c r="B3" s="226" t="s">
        <v>76</v>
      </c>
      <c r="C3" s="227"/>
      <c r="D3" s="227"/>
      <c r="E3" s="227"/>
      <c r="F3" s="227"/>
      <c r="G3" s="227"/>
      <c r="H3" s="228"/>
      <c r="I3" s="21"/>
    </row>
    <row r="4" spans="1:51" ht="31.5" customHeight="1" x14ac:dyDescent="0.25">
      <c r="A4" s="23" t="s">
        <v>1</v>
      </c>
      <c r="B4" s="226" t="s">
        <v>77</v>
      </c>
      <c r="C4" s="227"/>
      <c r="D4" s="227"/>
      <c r="E4" s="227"/>
      <c r="F4" s="227"/>
      <c r="G4" s="227"/>
      <c r="H4" s="228"/>
      <c r="I4" s="21"/>
    </row>
    <row r="5" spans="1:51" ht="40.5" customHeight="1" x14ac:dyDescent="0.25">
      <c r="A5" s="23" t="s">
        <v>2</v>
      </c>
      <c r="B5" s="226" t="s">
        <v>78</v>
      </c>
      <c r="C5" s="227"/>
      <c r="D5" s="227"/>
      <c r="E5" s="227"/>
      <c r="F5" s="227"/>
      <c r="G5" s="227"/>
      <c r="H5" s="228"/>
      <c r="I5" s="21"/>
    </row>
    <row r="6" spans="1:51" ht="56.25" customHeight="1" x14ac:dyDescent="0.25">
      <c r="A6" s="23" t="s">
        <v>3</v>
      </c>
      <c r="B6" s="226" t="s">
        <v>79</v>
      </c>
      <c r="C6" s="227"/>
      <c r="D6" s="227"/>
      <c r="E6" s="227"/>
      <c r="F6" s="227"/>
      <c r="G6" s="227"/>
      <c r="H6" s="228"/>
      <c r="I6" s="21"/>
    </row>
    <row r="7" spans="1:51" ht="30" x14ac:dyDescent="0.25">
      <c r="A7" s="23" t="s">
        <v>4</v>
      </c>
      <c r="B7" s="226" t="s">
        <v>80</v>
      </c>
      <c r="C7" s="227"/>
      <c r="D7" s="227"/>
      <c r="E7" s="227"/>
      <c r="F7" s="227"/>
      <c r="G7" s="227"/>
      <c r="H7" s="228"/>
      <c r="I7" s="21"/>
    </row>
    <row r="8" spans="1:51" ht="30" x14ac:dyDescent="0.25">
      <c r="A8" s="23" t="s">
        <v>42</v>
      </c>
      <c r="B8" s="226" t="s">
        <v>81</v>
      </c>
      <c r="C8" s="227"/>
      <c r="D8" s="227"/>
      <c r="E8" s="227"/>
      <c r="F8" s="227"/>
      <c r="G8" s="227"/>
      <c r="H8" s="228"/>
      <c r="I8" s="21"/>
    </row>
    <row r="9" spans="1:51" x14ac:dyDescent="0.25">
      <c r="A9" s="23" t="s">
        <v>44</v>
      </c>
      <c r="B9" s="226" t="s">
        <v>82</v>
      </c>
      <c r="C9" s="227"/>
      <c r="D9" s="227"/>
      <c r="E9" s="227"/>
      <c r="F9" s="227"/>
      <c r="G9" s="227"/>
      <c r="H9" s="228"/>
      <c r="I9" s="21"/>
    </row>
    <row r="10" spans="1:51" ht="30" x14ac:dyDescent="0.25">
      <c r="A10" s="23" t="s">
        <v>43</v>
      </c>
      <c r="B10" s="226" t="s">
        <v>83</v>
      </c>
      <c r="C10" s="227"/>
      <c r="D10" s="227"/>
      <c r="E10" s="227"/>
      <c r="F10" s="227"/>
      <c r="G10" s="227"/>
      <c r="H10" s="228"/>
      <c r="I10" s="21"/>
    </row>
    <row r="11" spans="1:51" ht="30" x14ac:dyDescent="0.25">
      <c r="A11" s="23" t="s">
        <v>5</v>
      </c>
      <c r="B11" s="226" t="s">
        <v>84</v>
      </c>
      <c r="C11" s="227"/>
      <c r="D11" s="227"/>
      <c r="E11" s="227"/>
      <c r="F11" s="227"/>
      <c r="G11" s="227"/>
      <c r="H11" s="228"/>
      <c r="I11" s="21"/>
    </row>
    <row r="12" spans="1:51" ht="58.5" customHeight="1" x14ac:dyDescent="0.25">
      <c r="A12" s="23" t="s">
        <v>85</v>
      </c>
      <c r="B12" s="226" t="s">
        <v>86</v>
      </c>
      <c r="C12" s="227"/>
      <c r="D12" s="227"/>
      <c r="E12" s="227"/>
      <c r="F12" s="227"/>
      <c r="G12" s="227"/>
      <c r="H12" s="228"/>
      <c r="I12" s="21"/>
    </row>
    <row r="13" spans="1:51" ht="30" x14ac:dyDescent="0.25">
      <c r="A13" s="23" t="s">
        <v>7</v>
      </c>
      <c r="B13" s="226" t="s">
        <v>87</v>
      </c>
      <c r="C13" s="227"/>
      <c r="D13" s="227"/>
      <c r="E13" s="227"/>
      <c r="F13" s="227"/>
      <c r="G13" s="227"/>
      <c r="H13" s="228"/>
      <c r="I13" s="21"/>
    </row>
    <row r="14" spans="1:51" ht="30" x14ac:dyDescent="0.25">
      <c r="A14" s="23" t="s">
        <v>8</v>
      </c>
      <c r="B14" s="226" t="s">
        <v>88</v>
      </c>
      <c r="C14" s="227"/>
      <c r="D14" s="227"/>
      <c r="E14" s="227"/>
      <c r="F14" s="227"/>
      <c r="G14" s="227"/>
      <c r="H14" s="228"/>
      <c r="I14" s="21"/>
    </row>
    <row r="15" spans="1:51" ht="30" x14ac:dyDescent="0.25">
      <c r="A15" s="23" t="s">
        <v>9</v>
      </c>
      <c r="B15" s="226" t="s">
        <v>89</v>
      </c>
      <c r="C15" s="227"/>
      <c r="D15" s="227"/>
      <c r="E15" s="227"/>
      <c r="F15" s="227"/>
      <c r="G15" s="227"/>
      <c r="H15" s="228"/>
      <c r="I15" s="21"/>
    </row>
    <row r="16" spans="1:51" ht="30" x14ac:dyDescent="0.25">
      <c r="A16" s="23" t="s">
        <v>10</v>
      </c>
      <c r="B16" s="226" t="s">
        <v>90</v>
      </c>
      <c r="C16" s="227"/>
      <c r="D16" s="227"/>
      <c r="E16" s="227"/>
      <c r="F16" s="227"/>
      <c r="G16" s="227"/>
      <c r="H16" s="228"/>
      <c r="I16" s="21"/>
    </row>
    <row r="17" spans="1:9" ht="30" x14ac:dyDescent="0.25">
      <c r="A17" s="23" t="s">
        <v>91</v>
      </c>
      <c r="B17" s="226" t="s">
        <v>92</v>
      </c>
      <c r="C17" s="227"/>
      <c r="D17" s="227"/>
      <c r="E17" s="227"/>
      <c r="F17" s="227"/>
      <c r="G17" s="227"/>
      <c r="H17" s="228"/>
      <c r="I17" s="21"/>
    </row>
    <row r="18" spans="1:9" ht="60" customHeight="1" x14ac:dyDescent="0.25">
      <c r="A18" s="23" t="s">
        <v>12</v>
      </c>
      <c r="B18" s="226" t="s">
        <v>93</v>
      </c>
      <c r="C18" s="227"/>
      <c r="D18" s="227"/>
      <c r="E18" s="227"/>
      <c r="F18" s="227"/>
      <c r="G18" s="227"/>
      <c r="H18" s="228"/>
      <c r="I18" s="21"/>
    </row>
    <row r="19" spans="1:9" ht="45.75" customHeight="1" x14ac:dyDescent="0.25">
      <c r="A19" s="23" t="s">
        <v>13</v>
      </c>
      <c r="B19" s="226" t="s">
        <v>94</v>
      </c>
      <c r="C19" s="227"/>
      <c r="D19" s="227"/>
      <c r="E19" s="227"/>
      <c r="F19" s="227"/>
      <c r="G19" s="227"/>
      <c r="H19" s="228"/>
      <c r="I19" s="21"/>
    </row>
    <row r="20" spans="1:9" ht="51.75" customHeight="1" x14ac:dyDescent="0.25">
      <c r="A20" s="23" t="s">
        <v>14</v>
      </c>
      <c r="B20" s="226" t="s">
        <v>95</v>
      </c>
      <c r="C20" s="227"/>
      <c r="D20" s="227"/>
      <c r="E20" s="227"/>
      <c r="F20" s="227"/>
      <c r="G20" s="227"/>
      <c r="H20" s="228"/>
      <c r="I20" s="21"/>
    </row>
    <row r="21" spans="1:9" ht="57.75" customHeight="1" x14ac:dyDescent="0.25">
      <c r="A21" s="23" t="s">
        <v>15</v>
      </c>
      <c r="B21" s="226" t="s">
        <v>96</v>
      </c>
      <c r="C21" s="227"/>
      <c r="D21" s="227"/>
      <c r="E21" s="227"/>
      <c r="F21" s="227"/>
      <c r="G21" s="227"/>
      <c r="H21" s="228"/>
      <c r="I21" s="21"/>
    </row>
    <row r="22" spans="1:9" x14ac:dyDescent="0.25">
      <c r="A22" s="232"/>
      <c r="B22" s="233"/>
      <c r="C22" s="233"/>
      <c r="D22" s="233"/>
      <c r="E22" s="233"/>
      <c r="F22" s="233"/>
      <c r="G22" s="233"/>
      <c r="H22" s="233"/>
      <c r="I22" s="234"/>
    </row>
    <row r="23" spans="1:9" ht="51" customHeight="1" x14ac:dyDescent="0.25">
      <c r="A23" s="211" t="s">
        <v>97</v>
      </c>
      <c r="B23" s="211"/>
      <c r="C23" s="211"/>
      <c r="D23" s="211"/>
      <c r="E23" s="211"/>
      <c r="F23" s="211"/>
      <c r="G23" s="211"/>
      <c r="H23" s="211"/>
      <c r="I23" s="211"/>
    </row>
    <row r="24" spans="1:9" ht="180" customHeight="1" x14ac:dyDescent="0.25">
      <c r="A24" s="229" t="s">
        <v>125</v>
      </c>
      <c r="B24" s="230"/>
      <c r="C24" s="230"/>
      <c r="D24" s="230"/>
      <c r="E24" s="230"/>
      <c r="F24" s="230"/>
      <c r="G24" s="230"/>
      <c r="H24" s="230"/>
      <c r="I24" s="231"/>
    </row>
    <row r="25" spans="1:9" ht="201" customHeight="1" x14ac:dyDescent="0.25">
      <c r="A25" s="24" t="s">
        <v>68</v>
      </c>
      <c r="B25" s="223" t="s">
        <v>98</v>
      </c>
      <c r="C25" s="223"/>
      <c r="D25" s="223"/>
      <c r="E25" s="223"/>
      <c r="F25" s="223"/>
      <c r="G25" s="223"/>
      <c r="H25" s="223"/>
      <c r="I25" s="223"/>
    </row>
    <row r="26" spans="1:9" ht="120.75" customHeight="1" x14ac:dyDescent="0.25">
      <c r="A26" s="24" t="s">
        <v>69</v>
      </c>
      <c r="B26" s="223" t="s">
        <v>123</v>
      </c>
      <c r="C26" s="223"/>
      <c r="D26" s="223"/>
      <c r="E26" s="223"/>
      <c r="F26" s="223"/>
      <c r="G26" s="223"/>
      <c r="H26" s="223"/>
      <c r="I26" s="223"/>
    </row>
    <row r="27" spans="1:9" ht="87" customHeight="1" x14ac:dyDescent="0.25">
      <c r="A27" s="24" t="s">
        <v>70</v>
      </c>
      <c r="B27" s="223" t="s">
        <v>99</v>
      </c>
      <c r="C27" s="223"/>
      <c r="D27" s="223"/>
      <c r="E27" s="223"/>
      <c r="F27" s="223"/>
      <c r="G27" s="223"/>
      <c r="H27" s="223"/>
      <c r="I27" s="223"/>
    </row>
    <row r="28" spans="1:9" ht="45.75" customHeight="1" x14ac:dyDescent="0.25">
      <c r="A28" s="24" t="s">
        <v>71</v>
      </c>
      <c r="B28" s="223" t="s">
        <v>126</v>
      </c>
      <c r="C28" s="223"/>
      <c r="D28" s="223"/>
      <c r="E28" s="223"/>
      <c r="F28" s="223"/>
      <c r="G28" s="223"/>
      <c r="H28" s="223"/>
      <c r="I28" s="223"/>
    </row>
    <row r="29" spans="1:9" x14ac:dyDescent="0.25">
      <c r="A29" s="235"/>
      <c r="B29" s="235"/>
      <c r="C29" s="235"/>
      <c r="D29" s="235"/>
      <c r="E29" s="235"/>
      <c r="F29" s="235"/>
      <c r="G29" s="235"/>
      <c r="H29" s="235"/>
      <c r="I29" s="235"/>
    </row>
    <row r="30" spans="1:9" ht="45" customHeight="1" x14ac:dyDescent="0.25">
      <c r="A30" s="224" t="s">
        <v>73</v>
      </c>
      <c r="B30" s="224"/>
      <c r="C30" s="224"/>
      <c r="D30" s="224"/>
      <c r="E30" s="224"/>
      <c r="F30" s="224"/>
      <c r="G30" s="224"/>
      <c r="H30" s="224"/>
      <c r="I30" s="224"/>
    </row>
    <row r="31" spans="1:9" ht="42" customHeight="1" x14ac:dyDescent="0.25">
      <c r="A31" s="225" t="s">
        <v>16</v>
      </c>
      <c r="B31" s="225"/>
      <c r="C31" s="216" t="s">
        <v>100</v>
      </c>
      <c r="D31" s="217"/>
      <c r="E31" s="217"/>
      <c r="F31" s="217"/>
      <c r="G31" s="217"/>
      <c r="H31" s="218"/>
      <c r="I31" s="20"/>
    </row>
    <row r="32" spans="1:9" ht="43.5" customHeight="1" x14ac:dyDescent="0.25">
      <c r="A32" s="225" t="s">
        <v>17</v>
      </c>
      <c r="B32" s="225"/>
      <c r="C32" s="216" t="s">
        <v>101</v>
      </c>
      <c r="D32" s="217"/>
      <c r="E32" s="217"/>
      <c r="F32" s="217"/>
      <c r="G32" s="217"/>
      <c r="H32" s="218"/>
      <c r="I32" s="20"/>
    </row>
    <row r="33" spans="1:9" ht="40.5" customHeight="1" x14ac:dyDescent="0.25">
      <c r="A33" s="225" t="s">
        <v>18</v>
      </c>
      <c r="B33" s="225"/>
      <c r="C33" s="216" t="s">
        <v>104</v>
      </c>
      <c r="D33" s="217"/>
      <c r="E33" s="217"/>
      <c r="F33" s="217"/>
      <c r="G33" s="217"/>
      <c r="H33" s="218"/>
      <c r="I33" s="20"/>
    </row>
    <row r="34" spans="1:9" ht="75.75" customHeight="1" x14ac:dyDescent="0.25">
      <c r="A34" s="213" t="s">
        <v>19</v>
      </c>
      <c r="B34" s="213"/>
      <c r="C34" s="226" t="s">
        <v>102</v>
      </c>
      <c r="D34" s="227"/>
      <c r="E34" s="227"/>
      <c r="F34" s="227"/>
      <c r="G34" s="227"/>
      <c r="H34" s="228"/>
      <c r="I34" s="20"/>
    </row>
    <row r="35" spans="1:9" ht="57.75" customHeight="1" x14ac:dyDescent="0.25">
      <c r="A35" s="213" t="s">
        <v>20</v>
      </c>
      <c r="B35" s="213"/>
      <c r="C35" s="216" t="s">
        <v>103</v>
      </c>
      <c r="D35" s="217"/>
      <c r="E35" s="217"/>
      <c r="F35" s="217"/>
      <c r="G35" s="217"/>
      <c r="H35" s="218"/>
      <c r="I35" s="20"/>
    </row>
    <row r="36" spans="1:9" ht="73.5" customHeight="1" x14ac:dyDescent="0.25">
      <c r="A36" s="213" t="s">
        <v>21</v>
      </c>
      <c r="B36" s="213"/>
      <c r="C36" s="216" t="s">
        <v>105</v>
      </c>
      <c r="D36" s="217"/>
      <c r="E36" s="217"/>
      <c r="F36" s="217"/>
      <c r="G36" s="217"/>
      <c r="H36" s="218"/>
      <c r="I36" s="20"/>
    </row>
    <row r="37" spans="1:9" ht="67.5" customHeight="1" x14ac:dyDescent="0.25">
      <c r="A37" s="213" t="s">
        <v>47</v>
      </c>
      <c r="B37" s="213"/>
      <c r="C37" s="216" t="s">
        <v>106</v>
      </c>
      <c r="D37" s="217"/>
      <c r="E37" s="217"/>
      <c r="F37" s="217"/>
      <c r="G37" s="217"/>
      <c r="H37" s="218"/>
      <c r="I37" s="20"/>
    </row>
    <row r="38" spans="1:9" ht="45.75" customHeight="1" x14ac:dyDescent="0.25">
      <c r="A38" s="213" t="s">
        <v>22</v>
      </c>
      <c r="B38" s="213"/>
      <c r="C38" s="216" t="s">
        <v>107</v>
      </c>
      <c r="D38" s="217"/>
      <c r="E38" s="217"/>
      <c r="F38" s="217"/>
      <c r="G38" s="217"/>
      <c r="H38" s="218"/>
      <c r="I38" s="20"/>
    </row>
    <row r="39" spans="1:9" ht="39.75" customHeight="1" x14ac:dyDescent="0.25">
      <c r="A39" s="213" t="s">
        <v>23</v>
      </c>
      <c r="B39" s="213"/>
      <c r="C39" s="216" t="s">
        <v>108</v>
      </c>
      <c r="D39" s="217"/>
      <c r="E39" s="217"/>
      <c r="F39" s="217"/>
      <c r="G39" s="217"/>
      <c r="H39" s="218"/>
      <c r="I39" s="20"/>
    </row>
    <row r="40" spans="1:9" ht="52.5" customHeight="1" x14ac:dyDescent="0.25">
      <c r="A40" s="214" t="s">
        <v>24</v>
      </c>
      <c r="B40" s="214"/>
      <c r="C40" s="216" t="s">
        <v>109</v>
      </c>
      <c r="D40" s="217"/>
      <c r="E40" s="217"/>
      <c r="F40" s="217"/>
      <c r="G40" s="217"/>
      <c r="H40" s="218"/>
      <c r="I40" s="20"/>
    </row>
    <row r="42" spans="1:9" ht="42.75" customHeight="1" x14ac:dyDescent="0.25">
      <c r="A42" s="215" t="s">
        <v>46</v>
      </c>
      <c r="B42" s="215"/>
      <c r="C42" s="215"/>
      <c r="D42" s="215"/>
      <c r="E42" s="215"/>
      <c r="F42" s="215"/>
      <c r="G42" s="215"/>
      <c r="H42" s="215"/>
    </row>
    <row r="43" spans="1:9" ht="53.25" customHeight="1" x14ac:dyDescent="0.25">
      <c r="A43" s="212" t="s">
        <v>25</v>
      </c>
      <c r="B43" s="212"/>
      <c r="C43" s="216" t="s">
        <v>130</v>
      </c>
      <c r="D43" s="217"/>
      <c r="E43" s="217"/>
      <c r="F43" s="217"/>
      <c r="G43" s="217"/>
      <c r="H43" s="218"/>
    </row>
    <row r="44" spans="1:9" ht="69" customHeight="1" x14ac:dyDescent="0.25">
      <c r="A44" s="212" t="s">
        <v>26</v>
      </c>
      <c r="B44" s="212"/>
      <c r="C44" s="226" t="s">
        <v>131</v>
      </c>
      <c r="D44" s="227"/>
      <c r="E44" s="227"/>
      <c r="F44" s="227"/>
      <c r="G44" s="227"/>
      <c r="H44" s="228"/>
    </row>
    <row r="45" spans="1:9" ht="56.25" customHeight="1" x14ac:dyDescent="0.25">
      <c r="A45" s="212" t="s">
        <v>27</v>
      </c>
      <c r="B45" s="212"/>
      <c r="C45" s="216" t="s">
        <v>110</v>
      </c>
      <c r="D45" s="217"/>
      <c r="E45" s="217"/>
      <c r="F45" s="217"/>
      <c r="G45" s="217"/>
      <c r="H45" s="218"/>
    </row>
    <row r="46" spans="1:9" ht="51.75" customHeight="1" x14ac:dyDescent="0.25">
      <c r="A46" s="212" t="s">
        <v>28</v>
      </c>
      <c r="B46" s="212"/>
      <c r="C46" s="216" t="s">
        <v>111</v>
      </c>
      <c r="D46" s="217"/>
      <c r="E46" s="217"/>
      <c r="F46" s="217"/>
      <c r="G46" s="217"/>
      <c r="H46" s="218"/>
    </row>
    <row r="47" spans="1:9" ht="48.75" customHeight="1" x14ac:dyDescent="0.25">
      <c r="A47" s="212" t="s">
        <v>29</v>
      </c>
      <c r="B47" s="212"/>
      <c r="C47" s="216" t="s">
        <v>112</v>
      </c>
      <c r="D47" s="217"/>
      <c r="E47" s="217"/>
      <c r="F47" s="217"/>
      <c r="G47" s="217"/>
      <c r="H47" s="218"/>
    </row>
    <row r="48" spans="1:9" x14ac:dyDescent="0.25">
      <c r="A48" s="220"/>
      <c r="B48" s="220"/>
      <c r="C48" s="220"/>
      <c r="D48" s="220"/>
      <c r="E48" s="220"/>
      <c r="F48" s="220"/>
      <c r="G48" s="220"/>
      <c r="H48" s="220"/>
    </row>
    <row r="49" spans="1:8" ht="34.5" customHeight="1" x14ac:dyDescent="0.25">
      <c r="A49" s="219" t="s">
        <v>0</v>
      </c>
      <c r="B49" s="219"/>
      <c r="C49" s="219"/>
      <c r="D49" s="219"/>
      <c r="E49" s="219"/>
      <c r="F49" s="219"/>
      <c r="G49" s="219"/>
      <c r="H49" s="219"/>
    </row>
    <row r="50" spans="1:8" ht="44.25" customHeight="1" x14ac:dyDescent="0.25">
      <c r="A50" s="212" t="s">
        <v>30</v>
      </c>
      <c r="B50" s="212"/>
      <c r="C50" s="216" t="s">
        <v>122</v>
      </c>
      <c r="D50" s="217"/>
      <c r="E50" s="217"/>
      <c r="F50" s="217"/>
      <c r="G50" s="217"/>
      <c r="H50" s="218"/>
    </row>
    <row r="51" spans="1:8" ht="90" customHeight="1" x14ac:dyDescent="0.25">
      <c r="A51" s="212" t="s">
        <v>31</v>
      </c>
      <c r="B51" s="212"/>
      <c r="C51" s="226" t="s">
        <v>127</v>
      </c>
      <c r="D51" s="217"/>
      <c r="E51" s="217"/>
      <c r="F51" s="217"/>
      <c r="G51" s="217"/>
      <c r="H51" s="218"/>
    </row>
    <row r="52" spans="1:8" ht="40.5" customHeight="1" x14ac:dyDescent="0.25">
      <c r="A52" s="212" t="s">
        <v>32</v>
      </c>
      <c r="B52" s="212"/>
      <c r="C52" s="216" t="s">
        <v>120</v>
      </c>
      <c r="D52" s="217"/>
      <c r="E52" s="217"/>
      <c r="F52" s="217"/>
      <c r="G52" s="217"/>
      <c r="H52" s="218"/>
    </row>
    <row r="53" spans="1:8" ht="32.25" customHeight="1" x14ac:dyDescent="0.25">
      <c r="A53" s="212" t="s">
        <v>33</v>
      </c>
      <c r="B53" s="212"/>
      <c r="C53" s="216" t="s">
        <v>121</v>
      </c>
      <c r="D53" s="217"/>
      <c r="E53" s="217"/>
      <c r="F53" s="217"/>
      <c r="G53" s="217"/>
      <c r="H53" s="218"/>
    </row>
    <row r="54" spans="1:8" ht="51.75" customHeight="1" x14ac:dyDescent="0.25">
      <c r="A54" s="208" t="s">
        <v>34</v>
      </c>
      <c r="B54" s="208"/>
      <c r="C54" s="216" t="s">
        <v>114</v>
      </c>
      <c r="D54" s="217"/>
      <c r="E54" s="217"/>
      <c r="F54" s="217"/>
      <c r="G54" s="217"/>
      <c r="H54" s="218"/>
    </row>
    <row r="55" spans="1:8" ht="65.25" customHeight="1" x14ac:dyDescent="0.25">
      <c r="A55" s="208" t="s">
        <v>35</v>
      </c>
      <c r="B55" s="208"/>
      <c r="C55" s="216" t="s">
        <v>115</v>
      </c>
      <c r="D55" s="217"/>
      <c r="E55" s="217"/>
      <c r="F55" s="217"/>
      <c r="G55" s="217"/>
      <c r="H55" s="218"/>
    </row>
    <row r="56" spans="1:8" ht="40.5" customHeight="1" x14ac:dyDescent="0.25">
      <c r="A56" s="208" t="s">
        <v>36</v>
      </c>
      <c r="B56" s="208"/>
      <c r="C56" s="216" t="s">
        <v>119</v>
      </c>
      <c r="D56" s="217"/>
      <c r="E56" s="217"/>
      <c r="F56" s="217"/>
      <c r="G56" s="217"/>
      <c r="H56" s="218"/>
    </row>
    <row r="57" spans="1:8" ht="60" customHeight="1" x14ac:dyDescent="0.25">
      <c r="A57" s="208" t="s">
        <v>37</v>
      </c>
      <c r="B57" s="208"/>
      <c r="C57" s="216" t="s">
        <v>124</v>
      </c>
      <c r="D57" s="217"/>
      <c r="E57" s="217"/>
      <c r="F57" s="217"/>
      <c r="G57" s="217"/>
      <c r="H57" s="218"/>
    </row>
    <row r="58" spans="1:8" ht="51.75" customHeight="1" x14ac:dyDescent="0.25">
      <c r="A58" s="208" t="s">
        <v>38</v>
      </c>
      <c r="B58" s="208"/>
      <c r="C58" s="216" t="s">
        <v>116</v>
      </c>
      <c r="D58" s="217"/>
      <c r="E58" s="217"/>
      <c r="F58" s="217"/>
      <c r="G58" s="217"/>
      <c r="H58" s="218"/>
    </row>
    <row r="59" spans="1:8" ht="54.75" customHeight="1" x14ac:dyDescent="0.25">
      <c r="A59" s="209" t="s">
        <v>39</v>
      </c>
      <c r="B59" s="209"/>
      <c r="C59" s="216" t="s">
        <v>128</v>
      </c>
      <c r="D59" s="217"/>
      <c r="E59" s="217"/>
      <c r="F59" s="217"/>
      <c r="G59" s="217"/>
      <c r="H59" s="218"/>
    </row>
    <row r="61" spans="1:8" s="20" customFormat="1" ht="182.25" customHeight="1" x14ac:dyDescent="0.25">
      <c r="A61" s="221" t="s">
        <v>118</v>
      </c>
      <c r="B61" s="222"/>
      <c r="C61" s="222"/>
      <c r="D61" s="222"/>
      <c r="E61" s="222"/>
      <c r="F61" s="222"/>
      <c r="G61" s="222"/>
      <c r="H61" s="222"/>
    </row>
    <row r="62" spans="1:8" s="20" customFormat="1" ht="64.5" customHeight="1" x14ac:dyDescent="0.25">
      <c r="A62" s="210" t="s">
        <v>74</v>
      </c>
      <c r="B62" s="210"/>
      <c r="C62" s="226" t="s">
        <v>129</v>
      </c>
      <c r="D62" s="227"/>
      <c r="E62" s="227"/>
      <c r="F62" s="227"/>
      <c r="G62" s="227"/>
      <c r="H62" s="228"/>
    </row>
    <row r="63" spans="1:8" s="20" customFormat="1" ht="69.75" customHeight="1" x14ac:dyDescent="0.25">
      <c r="A63" s="210" t="s">
        <v>75</v>
      </c>
      <c r="B63" s="210"/>
      <c r="C63" s="226" t="s">
        <v>117</v>
      </c>
      <c r="D63" s="227"/>
      <c r="E63" s="227"/>
      <c r="F63" s="227"/>
      <c r="G63" s="227"/>
      <c r="H63" s="228"/>
    </row>
  </sheetData>
  <mergeCells count="88">
    <mergeCell ref="C43:H43"/>
    <mergeCell ref="C54:H54"/>
    <mergeCell ref="C55:H55"/>
    <mergeCell ref="C56:H56"/>
    <mergeCell ref="C63:H63"/>
    <mergeCell ref="C44:H44"/>
    <mergeCell ref="C50:H50"/>
    <mergeCell ref="C51:H51"/>
    <mergeCell ref="C52:H52"/>
    <mergeCell ref="C53:H53"/>
    <mergeCell ref="C57:H57"/>
    <mergeCell ref="C58:H58"/>
    <mergeCell ref="C59:H59"/>
    <mergeCell ref="C62:H62"/>
    <mergeCell ref="B3:H3"/>
    <mergeCell ref="B4:H4"/>
    <mergeCell ref="B5:H5"/>
    <mergeCell ref="B6:H6"/>
    <mergeCell ref="B7:H7"/>
    <mergeCell ref="B8:H8"/>
    <mergeCell ref="B9:H9"/>
    <mergeCell ref="B10:H10"/>
    <mergeCell ref="B11:H11"/>
    <mergeCell ref="B12:H12"/>
    <mergeCell ref="B13:H13"/>
    <mergeCell ref="B14:H14"/>
    <mergeCell ref="B15:H15"/>
    <mergeCell ref="B16:H16"/>
    <mergeCell ref="B17:H17"/>
    <mergeCell ref="B18:H18"/>
    <mergeCell ref="B19:H19"/>
    <mergeCell ref="C37:H37"/>
    <mergeCell ref="C38:H38"/>
    <mergeCell ref="C39:H39"/>
    <mergeCell ref="B25:I25"/>
    <mergeCell ref="B26:I26"/>
    <mergeCell ref="B27:I27"/>
    <mergeCell ref="B20:H20"/>
    <mergeCell ref="B21:H21"/>
    <mergeCell ref="A24:I24"/>
    <mergeCell ref="A22:I22"/>
    <mergeCell ref="A29:I29"/>
    <mergeCell ref="C40:H40"/>
    <mergeCell ref="A63:B63"/>
    <mergeCell ref="A61:H61"/>
    <mergeCell ref="B28:I28"/>
    <mergeCell ref="A35:B35"/>
    <mergeCell ref="A30:I30"/>
    <mergeCell ref="A31:B31"/>
    <mergeCell ref="A32:B32"/>
    <mergeCell ref="A33:B33"/>
    <mergeCell ref="A34:B34"/>
    <mergeCell ref="C34:H34"/>
    <mergeCell ref="C31:H31"/>
    <mergeCell ref="C32:H32"/>
    <mergeCell ref="A54:B54"/>
    <mergeCell ref="A55:B55"/>
    <mergeCell ref="A43:B43"/>
    <mergeCell ref="A44:B44"/>
    <mergeCell ref="A45:B45"/>
    <mergeCell ref="A46:B46"/>
    <mergeCell ref="A47:B47"/>
    <mergeCell ref="A49:H49"/>
    <mergeCell ref="C45:H45"/>
    <mergeCell ref="C46:H46"/>
    <mergeCell ref="C47:H47"/>
    <mergeCell ref="A48:H48"/>
    <mergeCell ref="A1:I1"/>
    <mergeCell ref="A50:B50"/>
    <mergeCell ref="A51:B51"/>
    <mergeCell ref="A52:B52"/>
    <mergeCell ref="A53:B53"/>
    <mergeCell ref="A36:B36"/>
    <mergeCell ref="A37:B37"/>
    <mergeCell ref="A38:B38"/>
    <mergeCell ref="A39:B39"/>
    <mergeCell ref="A40:B40"/>
    <mergeCell ref="A42:H42"/>
    <mergeCell ref="A23:I23"/>
    <mergeCell ref="A2:I2"/>
    <mergeCell ref="C33:H33"/>
    <mergeCell ref="C35:H35"/>
    <mergeCell ref="C36:H36"/>
    <mergeCell ref="A56:B56"/>
    <mergeCell ref="A57:B57"/>
    <mergeCell ref="A58:B58"/>
    <mergeCell ref="A59:B59"/>
    <mergeCell ref="A62:B62"/>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sheetPr>
  <dimension ref="A1:BU97"/>
  <sheetViews>
    <sheetView tabSelected="1" topLeftCell="I6" zoomScale="49" zoomScaleNormal="50" workbookViewId="0">
      <pane xSplit="10" ySplit="3" topLeftCell="S22" activePane="bottomRight" state="frozen"/>
      <selection activeCell="I6" sqref="I6"/>
      <selection pane="topRight" activeCell="S6" sqref="S6"/>
      <selection pane="bottomLeft" activeCell="I9" sqref="I9"/>
      <selection pane="bottomRight" activeCell="M9" sqref="M9:M16"/>
    </sheetView>
  </sheetViews>
  <sheetFormatPr baseColWidth="10" defaultColWidth="11.42578125" defaultRowHeight="50.25" customHeight="1" x14ac:dyDescent="0.4"/>
  <cols>
    <col min="1" max="1" width="26.5703125" style="27" customWidth="1"/>
    <col min="2" max="2" width="16.5703125" style="27" customWidth="1"/>
    <col min="3" max="3" width="21.5703125" style="27" customWidth="1"/>
    <col min="4" max="4" width="20.28515625" style="27" customWidth="1"/>
    <col min="5" max="5" width="23.28515625" style="27" customWidth="1"/>
    <col min="6" max="6" width="21" style="27" customWidth="1"/>
    <col min="7" max="7" width="25.42578125" style="27" customWidth="1"/>
    <col min="8" max="8" width="21.7109375" style="27" customWidth="1"/>
    <col min="9" max="9" width="38.5703125" style="27" customWidth="1"/>
    <col min="10" max="10" width="26.140625" style="27" customWidth="1"/>
    <col min="11" max="11" width="42.85546875" style="27" customWidth="1"/>
    <col min="12" max="12" width="17.28515625" style="27" customWidth="1"/>
    <col min="13" max="13" width="29.85546875" style="27" customWidth="1"/>
    <col min="14" max="14" width="55.42578125" style="52" customWidth="1"/>
    <col min="15" max="15" width="13" style="52" hidden="1" customWidth="1"/>
    <col min="16" max="16" width="16.28515625" style="52" customWidth="1"/>
    <col min="17" max="17" width="40.42578125" style="52" customWidth="1"/>
    <col min="18" max="18" width="24.85546875" style="52" customWidth="1"/>
    <col min="19" max="19" width="25.85546875" style="53" customWidth="1"/>
    <col min="20" max="20" width="22.85546875" style="54" customWidth="1"/>
    <col min="21" max="21" width="36.7109375" style="54" customWidth="1"/>
    <col min="22" max="22" width="27.42578125" style="54" customWidth="1"/>
    <col min="23" max="23" width="23" style="54" customWidth="1"/>
    <col min="24" max="24" width="33.42578125" style="53" customWidth="1"/>
    <col min="25" max="25" width="34.28515625" style="55" customWidth="1"/>
    <col min="26" max="26" width="38.85546875" style="56" customWidth="1"/>
    <col min="27" max="27" width="89.85546875" style="57" customWidth="1"/>
    <col min="28" max="28" width="98.140625" style="57" customWidth="1"/>
    <col min="29" max="29" width="41.5703125" style="58" customWidth="1"/>
    <col min="30" max="30" width="95.28515625" style="58" customWidth="1"/>
    <col min="31" max="31" width="55.5703125" style="148" customWidth="1"/>
    <col min="32" max="32" width="23" style="27" customWidth="1"/>
    <col min="33" max="33" width="30.7109375" style="27" customWidth="1"/>
    <col min="34" max="34" width="26.140625" style="59" customWidth="1"/>
    <col min="35" max="35" width="30.85546875" style="60" customWidth="1"/>
    <col min="36" max="36" width="38" style="61" customWidth="1"/>
    <col min="37" max="37" width="20.5703125" style="27" bestFit="1" customWidth="1"/>
    <col min="38" max="38" width="29.42578125" style="27" customWidth="1"/>
    <col min="39" max="39" width="26.85546875" style="27" customWidth="1"/>
    <col min="40" max="40" width="52.28515625" style="27" customWidth="1"/>
    <col min="41" max="41" width="35.5703125" style="27" customWidth="1"/>
    <col min="42" max="42" width="28.42578125" style="27" customWidth="1"/>
    <col min="43" max="43" width="25.42578125" style="41" customWidth="1"/>
    <col min="44" max="44" width="24.7109375" style="41" customWidth="1"/>
    <col min="45" max="45" width="23.28515625" style="41" customWidth="1"/>
    <col min="46" max="46" width="45.85546875" style="41" customWidth="1"/>
    <col min="47" max="47" width="27" style="41" customWidth="1"/>
    <col min="48" max="48" width="25.85546875" style="41" customWidth="1"/>
    <col min="49" max="49" width="22.85546875" style="41" customWidth="1"/>
    <col min="50" max="50" width="63.28515625" style="41" customWidth="1"/>
    <col min="51" max="51" width="41.28515625" style="41" customWidth="1"/>
    <col min="52" max="52" width="35.140625" style="41" customWidth="1"/>
    <col min="53" max="53" width="44.42578125" style="41" customWidth="1"/>
    <col min="54" max="54" width="47" style="41" customWidth="1"/>
    <col min="55" max="55" width="43.7109375" style="41" customWidth="1"/>
    <col min="56" max="57" width="35.140625" style="41" customWidth="1"/>
    <col min="58" max="58" width="28.28515625" style="27" customWidth="1"/>
    <col min="59" max="59" width="74" style="27" customWidth="1"/>
    <col min="60" max="60" width="40.5703125" style="27" customWidth="1"/>
    <col min="61" max="61" width="18.85546875" style="41" customWidth="1"/>
    <col min="62" max="62" width="44.42578125" style="27" bestFit="1" customWidth="1"/>
    <col min="63" max="63" width="82.7109375" style="27" customWidth="1"/>
    <col min="64" max="65" width="255.5703125" style="27" customWidth="1"/>
    <col min="66" max="66" width="34.5703125" style="27" customWidth="1"/>
    <col min="67" max="67" width="44.140625" style="27" customWidth="1"/>
    <col min="68" max="16384" width="11.42578125" style="27"/>
  </cols>
  <sheetData>
    <row r="1" spans="1:67" ht="50.25" customHeight="1" x14ac:dyDescent="0.4">
      <c r="B1" s="348" t="s">
        <v>48</v>
      </c>
      <c r="C1" s="348"/>
      <c r="D1" s="433" t="s">
        <v>49</v>
      </c>
      <c r="E1" s="434"/>
      <c r="F1" s="434"/>
      <c r="G1" s="434"/>
      <c r="H1" s="434"/>
      <c r="I1" s="434"/>
      <c r="J1" s="434"/>
      <c r="K1" s="434"/>
      <c r="L1" s="434"/>
      <c r="M1" s="434"/>
      <c r="N1" s="434"/>
      <c r="O1" s="434"/>
      <c r="P1" s="434"/>
      <c r="Q1" s="434"/>
      <c r="R1" s="434"/>
      <c r="S1" s="434"/>
      <c r="T1" s="434"/>
      <c r="U1" s="434"/>
      <c r="V1" s="434"/>
      <c r="W1" s="434"/>
      <c r="X1" s="434"/>
      <c r="Y1" s="434"/>
      <c r="Z1" s="434"/>
      <c r="AA1" s="434"/>
      <c r="AB1" s="434"/>
      <c r="AC1" s="434"/>
      <c r="AD1" s="434"/>
      <c r="AE1" s="434"/>
      <c r="AF1" s="434"/>
      <c r="AG1" s="434"/>
      <c r="AH1" s="434"/>
      <c r="AI1" s="434"/>
      <c r="AJ1" s="434"/>
      <c r="AK1" s="434"/>
      <c r="AL1" s="434"/>
      <c r="AM1" s="434"/>
      <c r="AN1" s="434"/>
      <c r="AO1" s="434"/>
      <c r="AP1" s="434"/>
      <c r="AQ1" s="434"/>
      <c r="AR1" s="434"/>
      <c r="AS1" s="434"/>
      <c r="AT1" s="434"/>
      <c r="AU1" s="434"/>
      <c r="AV1" s="434"/>
      <c r="AW1" s="434"/>
      <c r="AX1" s="434"/>
      <c r="AY1" s="434"/>
      <c r="AZ1" s="434"/>
      <c r="BA1" s="434"/>
      <c r="BB1" s="434"/>
      <c r="BC1" s="434"/>
      <c r="BD1" s="434"/>
      <c r="BE1" s="434"/>
      <c r="BF1" s="435"/>
      <c r="BG1" s="335" t="s">
        <v>55</v>
      </c>
      <c r="BH1" s="335"/>
      <c r="BI1" s="335"/>
      <c r="BJ1" s="335"/>
      <c r="BK1" s="335"/>
      <c r="BL1" s="335"/>
      <c r="BM1" s="335"/>
      <c r="BN1" s="335"/>
      <c r="BO1" s="335"/>
    </row>
    <row r="2" spans="1:67" ht="50.25" customHeight="1" x14ac:dyDescent="0.4">
      <c r="B2" s="348"/>
      <c r="C2" s="348"/>
      <c r="D2" s="433" t="s">
        <v>50</v>
      </c>
      <c r="E2" s="434"/>
      <c r="F2" s="434"/>
      <c r="G2" s="434"/>
      <c r="H2" s="434"/>
      <c r="I2" s="434"/>
      <c r="J2" s="434"/>
      <c r="K2" s="434"/>
      <c r="L2" s="434"/>
      <c r="M2" s="434"/>
      <c r="N2" s="434"/>
      <c r="O2" s="434"/>
      <c r="P2" s="434"/>
      <c r="Q2" s="434"/>
      <c r="R2" s="434"/>
      <c r="S2" s="434"/>
      <c r="T2" s="434"/>
      <c r="U2" s="434"/>
      <c r="V2" s="434"/>
      <c r="W2" s="434"/>
      <c r="X2" s="434"/>
      <c r="Y2" s="434"/>
      <c r="Z2" s="434"/>
      <c r="AA2" s="434"/>
      <c r="AB2" s="434"/>
      <c r="AC2" s="434"/>
      <c r="AD2" s="434"/>
      <c r="AE2" s="434"/>
      <c r="AF2" s="434"/>
      <c r="AG2" s="434"/>
      <c r="AH2" s="434"/>
      <c r="AI2" s="434"/>
      <c r="AJ2" s="434"/>
      <c r="AK2" s="434"/>
      <c r="AL2" s="434"/>
      <c r="AM2" s="434"/>
      <c r="AN2" s="434"/>
      <c r="AO2" s="434"/>
      <c r="AP2" s="434"/>
      <c r="AQ2" s="434"/>
      <c r="AR2" s="434"/>
      <c r="AS2" s="434"/>
      <c r="AT2" s="434"/>
      <c r="AU2" s="434"/>
      <c r="AV2" s="434"/>
      <c r="AW2" s="434"/>
      <c r="AX2" s="434"/>
      <c r="AY2" s="434"/>
      <c r="AZ2" s="434"/>
      <c r="BA2" s="434"/>
      <c r="BB2" s="434"/>
      <c r="BC2" s="434"/>
      <c r="BD2" s="434"/>
      <c r="BE2" s="434"/>
      <c r="BF2" s="435"/>
      <c r="BG2" s="335" t="s">
        <v>53</v>
      </c>
      <c r="BH2" s="335"/>
      <c r="BI2" s="335"/>
      <c r="BJ2" s="335"/>
      <c r="BK2" s="335"/>
      <c r="BL2" s="335"/>
      <c r="BM2" s="335"/>
      <c r="BN2" s="335"/>
      <c r="BO2" s="335"/>
    </row>
    <row r="3" spans="1:67" ht="50.25" customHeight="1" x14ac:dyDescent="0.4">
      <c r="B3" s="348"/>
      <c r="C3" s="348"/>
      <c r="D3" s="433" t="s">
        <v>51</v>
      </c>
      <c r="E3" s="434"/>
      <c r="F3" s="434"/>
      <c r="G3" s="434"/>
      <c r="H3" s="434"/>
      <c r="I3" s="434"/>
      <c r="J3" s="434"/>
      <c r="K3" s="434"/>
      <c r="L3" s="434"/>
      <c r="M3" s="434"/>
      <c r="N3" s="434"/>
      <c r="O3" s="434"/>
      <c r="P3" s="434"/>
      <c r="Q3" s="434"/>
      <c r="R3" s="434"/>
      <c r="S3" s="434"/>
      <c r="T3" s="434"/>
      <c r="U3" s="434"/>
      <c r="V3" s="434"/>
      <c r="W3" s="434"/>
      <c r="X3" s="434"/>
      <c r="Y3" s="434"/>
      <c r="Z3" s="434"/>
      <c r="AA3" s="434"/>
      <c r="AB3" s="434"/>
      <c r="AC3" s="434"/>
      <c r="AD3" s="434"/>
      <c r="AE3" s="434"/>
      <c r="AF3" s="434"/>
      <c r="AG3" s="434"/>
      <c r="AH3" s="434"/>
      <c r="AI3" s="434"/>
      <c r="AJ3" s="434"/>
      <c r="AK3" s="434"/>
      <c r="AL3" s="434"/>
      <c r="AM3" s="434"/>
      <c r="AN3" s="434"/>
      <c r="AO3" s="434"/>
      <c r="AP3" s="434"/>
      <c r="AQ3" s="434"/>
      <c r="AR3" s="434"/>
      <c r="AS3" s="434"/>
      <c r="AT3" s="434"/>
      <c r="AU3" s="434"/>
      <c r="AV3" s="434"/>
      <c r="AW3" s="434"/>
      <c r="AX3" s="434"/>
      <c r="AY3" s="434"/>
      <c r="AZ3" s="434"/>
      <c r="BA3" s="434"/>
      <c r="BB3" s="434"/>
      <c r="BC3" s="434"/>
      <c r="BD3" s="434"/>
      <c r="BE3" s="434"/>
      <c r="BF3" s="435"/>
      <c r="BG3" s="335" t="s">
        <v>56</v>
      </c>
      <c r="BH3" s="335"/>
      <c r="BI3" s="335"/>
      <c r="BJ3" s="335"/>
      <c r="BK3" s="335"/>
      <c r="BL3" s="335"/>
      <c r="BM3" s="335"/>
      <c r="BN3" s="335"/>
      <c r="BO3" s="335"/>
    </row>
    <row r="4" spans="1:67" ht="50.25" customHeight="1" x14ac:dyDescent="0.4">
      <c r="B4" s="348"/>
      <c r="C4" s="348"/>
      <c r="D4" s="433" t="s">
        <v>52</v>
      </c>
      <c r="E4" s="434"/>
      <c r="F4" s="434"/>
      <c r="G4" s="434"/>
      <c r="H4" s="434"/>
      <c r="I4" s="434"/>
      <c r="J4" s="434"/>
      <c r="K4" s="434"/>
      <c r="L4" s="434"/>
      <c r="M4" s="434"/>
      <c r="N4" s="434"/>
      <c r="O4" s="434"/>
      <c r="P4" s="434"/>
      <c r="Q4" s="434"/>
      <c r="R4" s="434"/>
      <c r="S4" s="434"/>
      <c r="T4" s="434"/>
      <c r="U4" s="434"/>
      <c r="V4" s="434"/>
      <c r="W4" s="434"/>
      <c r="X4" s="434"/>
      <c r="Y4" s="434"/>
      <c r="Z4" s="434"/>
      <c r="AA4" s="434"/>
      <c r="AB4" s="434"/>
      <c r="AC4" s="434"/>
      <c r="AD4" s="434"/>
      <c r="AE4" s="434"/>
      <c r="AF4" s="434"/>
      <c r="AG4" s="434"/>
      <c r="AH4" s="434"/>
      <c r="AI4" s="434"/>
      <c r="AJ4" s="434"/>
      <c r="AK4" s="434"/>
      <c r="AL4" s="434"/>
      <c r="AM4" s="434"/>
      <c r="AN4" s="434"/>
      <c r="AO4" s="434"/>
      <c r="AP4" s="434"/>
      <c r="AQ4" s="434"/>
      <c r="AR4" s="434"/>
      <c r="AS4" s="434"/>
      <c r="AT4" s="434"/>
      <c r="AU4" s="434"/>
      <c r="AV4" s="434"/>
      <c r="AW4" s="434"/>
      <c r="AX4" s="434"/>
      <c r="AY4" s="434"/>
      <c r="AZ4" s="434"/>
      <c r="BA4" s="434"/>
      <c r="BB4" s="434"/>
      <c r="BC4" s="434"/>
      <c r="BD4" s="434"/>
      <c r="BE4" s="434"/>
      <c r="BF4" s="435"/>
      <c r="BG4" s="335" t="s">
        <v>54</v>
      </c>
      <c r="BH4" s="335"/>
      <c r="BI4" s="335"/>
      <c r="BJ4" s="335"/>
      <c r="BK4" s="335"/>
      <c r="BL4" s="335"/>
      <c r="BM4" s="335"/>
      <c r="BN4" s="335"/>
      <c r="BO4" s="335"/>
    </row>
    <row r="5" spans="1:67" ht="50.25" customHeight="1" x14ac:dyDescent="0.4">
      <c r="B5" s="436" t="s">
        <v>413</v>
      </c>
      <c r="C5" s="436"/>
      <c r="D5" s="437"/>
      <c r="E5" s="437"/>
      <c r="F5" s="437"/>
      <c r="G5" s="437"/>
      <c r="H5" s="437"/>
      <c r="I5" s="437"/>
      <c r="J5" s="437"/>
      <c r="K5" s="437"/>
      <c r="L5" s="437"/>
      <c r="M5" s="437"/>
      <c r="N5" s="437"/>
      <c r="O5" s="437"/>
      <c r="P5" s="437"/>
      <c r="Q5" s="437"/>
      <c r="R5" s="437"/>
      <c r="S5" s="437"/>
      <c r="T5" s="437"/>
      <c r="U5" s="437"/>
      <c r="V5" s="437"/>
      <c r="W5" s="437"/>
      <c r="X5" s="437"/>
      <c r="Y5" s="437"/>
      <c r="Z5" s="437"/>
      <c r="AA5" s="437"/>
      <c r="AB5" s="437"/>
      <c r="AC5" s="437"/>
      <c r="AD5" s="437"/>
      <c r="AE5" s="437"/>
      <c r="AF5" s="437"/>
      <c r="AG5" s="437"/>
      <c r="AH5" s="437"/>
      <c r="AI5" s="437"/>
      <c r="AJ5" s="437"/>
      <c r="AK5" s="437"/>
      <c r="AL5" s="437"/>
      <c r="AM5" s="437"/>
      <c r="AN5" s="437"/>
      <c r="AO5" s="437"/>
      <c r="AP5" s="437"/>
      <c r="AQ5" s="437"/>
      <c r="AR5" s="437"/>
      <c r="AS5" s="437"/>
      <c r="AT5" s="437"/>
      <c r="AU5" s="437"/>
      <c r="AV5" s="437"/>
      <c r="AW5" s="437"/>
      <c r="AX5" s="437"/>
      <c r="AY5" s="437"/>
      <c r="AZ5" s="437"/>
      <c r="BA5" s="437"/>
      <c r="BB5" s="437"/>
      <c r="BC5" s="437"/>
      <c r="BD5" s="437"/>
      <c r="BE5" s="437"/>
      <c r="BF5" s="437"/>
      <c r="BG5" s="438"/>
      <c r="BH5" s="336"/>
      <c r="BI5" s="336"/>
      <c r="BJ5" s="336"/>
      <c r="BK5" s="336"/>
      <c r="BL5" s="336"/>
      <c r="BM5" s="336"/>
      <c r="BN5" s="336"/>
      <c r="BO5" s="336"/>
    </row>
    <row r="6" spans="1:67" ht="50.25" customHeight="1" x14ac:dyDescent="0.4">
      <c r="A6" s="428" t="s">
        <v>45</v>
      </c>
      <c r="B6" s="428"/>
      <c r="C6" s="428"/>
      <c r="D6" s="428"/>
      <c r="E6" s="428"/>
      <c r="F6" s="428"/>
      <c r="G6" s="428"/>
      <c r="H6" s="428"/>
      <c r="I6" s="428"/>
      <c r="J6" s="428"/>
      <c r="K6" s="428"/>
      <c r="L6" s="428"/>
      <c r="M6" s="428"/>
      <c r="N6" s="428"/>
      <c r="O6" s="428"/>
      <c r="P6" s="428"/>
      <c r="Q6" s="428"/>
      <c r="R6" s="428"/>
      <c r="S6" s="428"/>
      <c r="T6" s="428"/>
      <c r="U6" s="76"/>
      <c r="V6" s="76"/>
      <c r="W6" s="76"/>
      <c r="X6" s="429" t="s">
        <v>72</v>
      </c>
      <c r="Y6" s="429"/>
      <c r="Z6" s="429"/>
      <c r="AA6" s="430"/>
      <c r="AB6" s="348" t="s">
        <v>73</v>
      </c>
      <c r="AC6" s="348"/>
      <c r="AD6" s="348"/>
      <c r="AE6" s="348"/>
      <c r="AF6" s="348"/>
      <c r="AG6" s="348"/>
      <c r="AH6" s="348"/>
      <c r="AI6" s="348"/>
      <c r="AJ6" s="348"/>
      <c r="AK6" s="348"/>
      <c r="AL6" s="348"/>
      <c r="AM6" s="348"/>
      <c r="AN6" s="348"/>
      <c r="AO6" s="348"/>
      <c r="AP6" s="348"/>
      <c r="AQ6" s="348"/>
      <c r="AR6" s="348"/>
      <c r="AS6" s="348" t="s">
        <v>46</v>
      </c>
      <c r="AT6" s="348"/>
      <c r="AU6" s="348"/>
      <c r="AV6" s="348"/>
      <c r="AW6" s="348"/>
      <c r="AX6" s="433" t="s">
        <v>412</v>
      </c>
      <c r="AY6" s="434"/>
      <c r="AZ6" s="435"/>
      <c r="BA6" s="155"/>
      <c r="BB6" s="155"/>
      <c r="BC6" s="155"/>
      <c r="BD6" s="155"/>
      <c r="BE6" s="155"/>
      <c r="BF6" s="415" t="s">
        <v>0</v>
      </c>
      <c r="BG6" s="415"/>
      <c r="BH6" s="415"/>
      <c r="BI6" s="415"/>
      <c r="BJ6" s="415"/>
      <c r="BK6" s="75"/>
      <c r="BL6" s="75"/>
      <c r="BM6" s="75"/>
      <c r="BN6" s="348" t="s">
        <v>411</v>
      </c>
      <c r="BO6" s="348"/>
    </row>
    <row r="7" spans="1:67" ht="69" customHeight="1" x14ac:dyDescent="0.4">
      <c r="A7" s="425" t="s">
        <v>67</v>
      </c>
      <c r="B7" s="427" t="s">
        <v>1</v>
      </c>
      <c r="C7" s="427" t="s">
        <v>2</v>
      </c>
      <c r="D7" s="348" t="s">
        <v>3</v>
      </c>
      <c r="E7" s="348" t="s">
        <v>4</v>
      </c>
      <c r="F7" s="348" t="s">
        <v>42</v>
      </c>
      <c r="G7" s="415" t="s">
        <v>44</v>
      </c>
      <c r="H7" s="415" t="s">
        <v>43</v>
      </c>
      <c r="I7" s="415" t="s">
        <v>5</v>
      </c>
      <c r="J7" s="422" t="s">
        <v>6</v>
      </c>
      <c r="K7" s="422" t="s">
        <v>7</v>
      </c>
      <c r="L7" s="348" t="s">
        <v>8</v>
      </c>
      <c r="M7" s="422" t="s">
        <v>9</v>
      </c>
      <c r="N7" s="422" t="s">
        <v>10</v>
      </c>
      <c r="O7" s="415" t="s">
        <v>11</v>
      </c>
      <c r="P7" s="415"/>
      <c r="Q7" s="415" t="s">
        <v>12</v>
      </c>
      <c r="R7" s="422" t="s">
        <v>13</v>
      </c>
      <c r="S7" s="422" t="s">
        <v>14</v>
      </c>
      <c r="T7" s="422" t="s">
        <v>15</v>
      </c>
      <c r="U7" s="287" t="s">
        <v>476</v>
      </c>
      <c r="V7" s="287" t="s">
        <v>440</v>
      </c>
      <c r="W7" s="287" t="s">
        <v>439</v>
      </c>
      <c r="X7" s="424" t="s">
        <v>68</v>
      </c>
      <c r="Y7" s="424" t="s">
        <v>69</v>
      </c>
      <c r="Z7" s="424" t="s">
        <v>70</v>
      </c>
      <c r="AA7" s="424" t="s">
        <v>71</v>
      </c>
      <c r="AB7" s="422" t="s">
        <v>16</v>
      </c>
      <c r="AC7" s="348" t="s">
        <v>17</v>
      </c>
      <c r="AD7" s="348" t="s">
        <v>18</v>
      </c>
      <c r="AE7" s="423" t="s">
        <v>19</v>
      </c>
      <c r="AF7" s="423" t="s">
        <v>20</v>
      </c>
      <c r="AG7" s="423" t="s">
        <v>21</v>
      </c>
      <c r="AH7" s="423" t="s">
        <v>47</v>
      </c>
      <c r="AI7" s="423" t="s">
        <v>22</v>
      </c>
      <c r="AJ7" s="423" t="s">
        <v>23</v>
      </c>
      <c r="AK7" s="416" t="s">
        <v>24</v>
      </c>
      <c r="AL7" s="416" t="s">
        <v>25</v>
      </c>
      <c r="AM7" s="416" t="s">
        <v>26</v>
      </c>
      <c r="AN7" s="431" t="s">
        <v>436</v>
      </c>
      <c r="AO7" s="431" t="s">
        <v>437</v>
      </c>
      <c r="AP7" s="431" t="s">
        <v>438</v>
      </c>
      <c r="AQ7" s="416" t="s">
        <v>27</v>
      </c>
      <c r="AR7" s="416" t="s">
        <v>28</v>
      </c>
      <c r="AS7" s="416" t="s">
        <v>29</v>
      </c>
      <c r="AT7" s="417" t="s">
        <v>30</v>
      </c>
      <c r="AU7" s="417" t="s">
        <v>31</v>
      </c>
      <c r="AV7" s="416" t="s">
        <v>32</v>
      </c>
      <c r="AW7" s="416" t="s">
        <v>33</v>
      </c>
      <c r="AX7" s="420" t="s">
        <v>482</v>
      </c>
      <c r="AY7" s="420" t="s">
        <v>483</v>
      </c>
      <c r="AZ7" s="420" t="s">
        <v>484</v>
      </c>
      <c r="BA7" s="418" t="s">
        <v>477</v>
      </c>
      <c r="BB7" s="418" t="s">
        <v>478</v>
      </c>
      <c r="BC7" s="418" t="s">
        <v>479</v>
      </c>
      <c r="BD7" s="418" t="s">
        <v>480</v>
      </c>
      <c r="BE7" s="418" t="s">
        <v>481</v>
      </c>
      <c r="BF7" s="415" t="s">
        <v>34</v>
      </c>
      <c r="BG7" s="415" t="s">
        <v>35</v>
      </c>
      <c r="BH7" s="415" t="s">
        <v>36</v>
      </c>
      <c r="BI7" s="415" t="s">
        <v>37</v>
      </c>
      <c r="BJ7" s="415" t="s">
        <v>38</v>
      </c>
      <c r="BK7" s="349" t="s">
        <v>423</v>
      </c>
      <c r="BL7" s="349" t="s">
        <v>425</v>
      </c>
      <c r="BM7" s="287" t="s">
        <v>435</v>
      </c>
      <c r="BN7" s="348" t="s">
        <v>74</v>
      </c>
      <c r="BO7" s="348" t="s">
        <v>75</v>
      </c>
    </row>
    <row r="8" spans="1:67" ht="50.25" customHeight="1" thickBot="1" x14ac:dyDescent="0.45">
      <c r="A8" s="426"/>
      <c r="B8" s="348"/>
      <c r="C8" s="348"/>
      <c r="D8" s="348"/>
      <c r="E8" s="348"/>
      <c r="F8" s="348"/>
      <c r="G8" s="415"/>
      <c r="H8" s="415"/>
      <c r="I8" s="415"/>
      <c r="J8" s="422"/>
      <c r="K8" s="422"/>
      <c r="L8" s="348"/>
      <c r="M8" s="422"/>
      <c r="N8" s="422"/>
      <c r="O8" s="28" t="s">
        <v>40</v>
      </c>
      <c r="P8" s="28" t="s">
        <v>41</v>
      </c>
      <c r="Q8" s="415"/>
      <c r="R8" s="422"/>
      <c r="S8" s="422"/>
      <c r="T8" s="422"/>
      <c r="U8" s="288"/>
      <c r="V8" s="288"/>
      <c r="W8" s="288"/>
      <c r="X8" s="424"/>
      <c r="Y8" s="424"/>
      <c r="Z8" s="424"/>
      <c r="AA8" s="424"/>
      <c r="AB8" s="422"/>
      <c r="AC8" s="348"/>
      <c r="AD8" s="348"/>
      <c r="AE8" s="423"/>
      <c r="AF8" s="423"/>
      <c r="AG8" s="423"/>
      <c r="AH8" s="423"/>
      <c r="AI8" s="423"/>
      <c r="AJ8" s="423"/>
      <c r="AK8" s="416"/>
      <c r="AL8" s="416"/>
      <c r="AM8" s="416"/>
      <c r="AN8" s="432"/>
      <c r="AO8" s="432"/>
      <c r="AP8" s="432"/>
      <c r="AQ8" s="416"/>
      <c r="AR8" s="416"/>
      <c r="AS8" s="416"/>
      <c r="AT8" s="417"/>
      <c r="AU8" s="417"/>
      <c r="AV8" s="416"/>
      <c r="AW8" s="416"/>
      <c r="AX8" s="421"/>
      <c r="AY8" s="421"/>
      <c r="AZ8" s="421"/>
      <c r="BA8" s="419"/>
      <c r="BB8" s="419"/>
      <c r="BC8" s="419"/>
      <c r="BD8" s="419"/>
      <c r="BE8" s="419"/>
      <c r="BF8" s="415"/>
      <c r="BG8" s="415"/>
      <c r="BH8" s="415"/>
      <c r="BI8" s="415"/>
      <c r="BJ8" s="415"/>
      <c r="BK8" s="350"/>
      <c r="BL8" s="350"/>
      <c r="BM8" s="288"/>
      <c r="BN8" s="348"/>
      <c r="BO8" s="348"/>
    </row>
    <row r="9" spans="1:67" ht="50.25" customHeight="1" x14ac:dyDescent="0.4">
      <c r="A9" s="403" t="s">
        <v>361</v>
      </c>
      <c r="B9" s="403" t="s">
        <v>159</v>
      </c>
      <c r="C9" s="403" t="s">
        <v>160</v>
      </c>
      <c r="D9" s="294" t="s">
        <v>161</v>
      </c>
      <c r="E9" s="376">
        <v>1049212</v>
      </c>
      <c r="F9" s="294" t="s">
        <v>161</v>
      </c>
      <c r="G9" s="376">
        <v>136397.56</v>
      </c>
      <c r="H9" s="376" t="s">
        <v>164</v>
      </c>
      <c r="I9" s="376">
        <f>+S9+S19+S30+S31+S35+S72</f>
        <v>33044</v>
      </c>
      <c r="J9" s="380" t="s">
        <v>162</v>
      </c>
      <c r="K9" s="380" t="s">
        <v>163</v>
      </c>
      <c r="L9" s="286" t="s">
        <v>164</v>
      </c>
      <c r="M9" s="276">
        <v>5260</v>
      </c>
      <c r="N9" s="286" t="s">
        <v>165</v>
      </c>
      <c r="O9" s="276"/>
      <c r="P9" s="276" t="s">
        <v>152</v>
      </c>
      <c r="Q9" s="276" t="s">
        <v>148</v>
      </c>
      <c r="R9" s="275">
        <v>5400</v>
      </c>
      <c r="S9" s="275">
        <v>5400</v>
      </c>
      <c r="T9" s="275">
        <v>11233</v>
      </c>
      <c r="U9" s="275">
        <v>4382</v>
      </c>
      <c r="V9" s="281">
        <f>+U9/S9</f>
        <v>0.81148148148148147</v>
      </c>
      <c r="W9" s="289">
        <v>1</v>
      </c>
      <c r="X9" s="276" t="s">
        <v>329</v>
      </c>
      <c r="Y9" s="289" t="s">
        <v>330</v>
      </c>
      <c r="Z9" s="289" t="s">
        <v>341</v>
      </c>
      <c r="AA9" s="286" t="s">
        <v>333</v>
      </c>
      <c r="AB9" s="286" t="s">
        <v>166</v>
      </c>
      <c r="AC9" s="325">
        <v>2020130010053</v>
      </c>
      <c r="AD9" s="325" t="s">
        <v>151</v>
      </c>
      <c r="AE9" s="144" t="s">
        <v>139</v>
      </c>
      <c r="AF9" s="275"/>
      <c r="AG9" s="31"/>
      <c r="AH9" s="149">
        <v>0.12</v>
      </c>
      <c r="AI9" s="138">
        <v>44958</v>
      </c>
      <c r="AJ9" s="139">
        <v>45275</v>
      </c>
      <c r="AK9" s="29">
        <f t="shared" ref="AK9:AK16" si="0">+AJ9-AI9</f>
        <v>317</v>
      </c>
      <c r="AL9" s="275">
        <v>5400</v>
      </c>
      <c r="AM9" s="275">
        <f>+U9</f>
        <v>4382</v>
      </c>
      <c r="AN9" s="295">
        <v>4382</v>
      </c>
      <c r="AO9" s="366">
        <f>+AN9/AL9</f>
        <v>0.81148148148148147</v>
      </c>
      <c r="AP9" s="278">
        <f>+AVERAGE(AO9:AO18)</f>
        <v>0.40574074074074074</v>
      </c>
      <c r="AQ9" s="325" t="s">
        <v>153</v>
      </c>
      <c r="AR9" s="325" t="s">
        <v>154</v>
      </c>
      <c r="AS9" s="325" t="s">
        <v>155</v>
      </c>
      <c r="AT9" s="63">
        <v>301877550</v>
      </c>
      <c r="AU9" s="51" t="s">
        <v>252</v>
      </c>
      <c r="AV9" s="325" t="s">
        <v>167</v>
      </c>
      <c r="AW9" s="325" t="s">
        <v>156</v>
      </c>
      <c r="AX9" s="439">
        <v>2169560667</v>
      </c>
      <c r="AY9" s="333">
        <v>1701544510</v>
      </c>
      <c r="AZ9" s="334">
        <f>AY9/AX9</f>
        <v>0.78428067759582032</v>
      </c>
      <c r="BA9" s="257">
        <v>2169560667</v>
      </c>
      <c r="BB9" s="257">
        <v>1877686060</v>
      </c>
      <c r="BC9" s="257">
        <v>0</v>
      </c>
      <c r="BD9" s="260">
        <f>BB9/BA9</f>
        <v>0.86546833585271665</v>
      </c>
      <c r="BE9" s="260">
        <f>BC9/BA9</f>
        <v>0</v>
      </c>
      <c r="BF9" s="51" t="s">
        <v>345</v>
      </c>
      <c r="BG9" s="51" t="s">
        <v>346</v>
      </c>
      <c r="BH9" s="69" t="s">
        <v>347</v>
      </c>
      <c r="BI9" s="69" t="s">
        <v>252</v>
      </c>
      <c r="BJ9" s="74">
        <v>44927</v>
      </c>
      <c r="BK9" s="342" t="s">
        <v>414</v>
      </c>
      <c r="BL9" s="342" t="s">
        <v>426</v>
      </c>
      <c r="BM9" s="339" t="s">
        <v>486</v>
      </c>
      <c r="BN9" s="286"/>
      <c r="BO9" s="286" t="s">
        <v>409</v>
      </c>
    </row>
    <row r="10" spans="1:67" ht="50.25" customHeight="1" x14ac:dyDescent="0.4">
      <c r="A10" s="404"/>
      <c r="B10" s="404"/>
      <c r="C10" s="404"/>
      <c r="D10" s="294"/>
      <c r="E10" s="376"/>
      <c r="F10" s="294"/>
      <c r="G10" s="376"/>
      <c r="H10" s="376"/>
      <c r="I10" s="376"/>
      <c r="J10" s="380"/>
      <c r="K10" s="380"/>
      <c r="L10" s="286"/>
      <c r="M10" s="276"/>
      <c r="N10" s="286"/>
      <c r="O10" s="276"/>
      <c r="P10" s="276"/>
      <c r="Q10" s="276"/>
      <c r="R10" s="275"/>
      <c r="S10" s="275"/>
      <c r="T10" s="275"/>
      <c r="U10" s="275"/>
      <c r="V10" s="281"/>
      <c r="W10" s="289"/>
      <c r="X10" s="276"/>
      <c r="Y10" s="289"/>
      <c r="Z10" s="289"/>
      <c r="AA10" s="286"/>
      <c r="AB10" s="286"/>
      <c r="AC10" s="325"/>
      <c r="AD10" s="325"/>
      <c r="AE10" s="144" t="s">
        <v>140</v>
      </c>
      <c r="AF10" s="275"/>
      <c r="AG10" s="31"/>
      <c r="AH10" s="149">
        <v>0.12</v>
      </c>
      <c r="AI10" s="138">
        <v>44958</v>
      </c>
      <c r="AJ10" s="139">
        <v>45275</v>
      </c>
      <c r="AK10" s="29">
        <f t="shared" si="0"/>
        <v>317</v>
      </c>
      <c r="AL10" s="275"/>
      <c r="AM10" s="275"/>
      <c r="AN10" s="296"/>
      <c r="AO10" s="367"/>
      <c r="AP10" s="278"/>
      <c r="AQ10" s="325"/>
      <c r="AR10" s="325"/>
      <c r="AS10" s="325"/>
      <c r="AT10" s="63">
        <v>371541600</v>
      </c>
      <c r="AU10" s="51" t="s">
        <v>253</v>
      </c>
      <c r="AV10" s="325"/>
      <c r="AW10" s="325"/>
      <c r="AX10" s="439"/>
      <c r="AY10" s="333"/>
      <c r="AZ10" s="334"/>
      <c r="BA10" s="258"/>
      <c r="BB10" s="258"/>
      <c r="BC10" s="258"/>
      <c r="BD10" s="261"/>
      <c r="BE10" s="261"/>
      <c r="BF10" s="51" t="s">
        <v>345</v>
      </c>
      <c r="BG10" s="51" t="s">
        <v>346</v>
      </c>
      <c r="BH10" s="69" t="s">
        <v>347</v>
      </c>
      <c r="BI10" s="69" t="s">
        <v>253</v>
      </c>
      <c r="BJ10" s="74">
        <v>44927</v>
      </c>
      <c r="BK10" s="343"/>
      <c r="BL10" s="343"/>
      <c r="BM10" s="340"/>
      <c r="BN10" s="286"/>
      <c r="BO10" s="286"/>
    </row>
    <row r="11" spans="1:67" ht="50.25" customHeight="1" x14ac:dyDescent="0.4">
      <c r="A11" s="404"/>
      <c r="B11" s="404"/>
      <c r="C11" s="404"/>
      <c r="D11" s="294"/>
      <c r="E11" s="376"/>
      <c r="F11" s="294"/>
      <c r="G11" s="376"/>
      <c r="H11" s="376"/>
      <c r="I11" s="376"/>
      <c r="J11" s="380"/>
      <c r="K11" s="380"/>
      <c r="L11" s="286"/>
      <c r="M11" s="276"/>
      <c r="N11" s="286"/>
      <c r="O11" s="276"/>
      <c r="P11" s="276"/>
      <c r="Q11" s="276"/>
      <c r="R11" s="275"/>
      <c r="S11" s="275"/>
      <c r="T11" s="275"/>
      <c r="U11" s="275"/>
      <c r="V11" s="281"/>
      <c r="W11" s="289"/>
      <c r="X11" s="276"/>
      <c r="Y11" s="289"/>
      <c r="Z11" s="289"/>
      <c r="AA11" s="286"/>
      <c r="AB11" s="286"/>
      <c r="AC11" s="325"/>
      <c r="AD11" s="325"/>
      <c r="AE11" s="144" t="s">
        <v>141</v>
      </c>
      <c r="AF11" s="275"/>
      <c r="AG11" s="31"/>
      <c r="AH11" s="149">
        <v>0.12</v>
      </c>
      <c r="AI11" s="138">
        <v>44958</v>
      </c>
      <c r="AJ11" s="139">
        <v>45275</v>
      </c>
      <c r="AK11" s="29">
        <f t="shared" si="0"/>
        <v>317</v>
      </c>
      <c r="AL11" s="275"/>
      <c r="AM11" s="275"/>
      <c r="AN11" s="296"/>
      <c r="AO11" s="367"/>
      <c r="AP11" s="278"/>
      <c r="AQ11" s="325"/>
      <c r="AR11" s="325"/>
      <c r="AS11" s="325"/>
      <c r="AT11" s="63">
        <v>278656200</v>
      </c>
      <c r="AU11" s="51" t="s">
        <v>253</v>
      </c>
      <c r="AV11" s="325"/>
      <c r="AW11" s="325"/>
      <c r="AX11" s="439"/>
      <c r="AY11" s="333"/>
      <c r="AZ11" s="334"/>
      <c r="BA11" s="258"/>
      <c r="BB11" s="258"/>
      <c r="BC11" s="258"/>
      <c r="BD11" s="261"/>
      <c r="BE11" s="261"/>
      <c r="BF11" s="51" t="s">
        <v>345</v>
      </c>
      <c r="BG11" s="51" t="s">
        <v>346</v>
      </c>
      <c r="BH11" s="69" t="s">
        <v>347</v>
      </c>
      <c r="BI11" s="69" t="s">
        <v>253</v>
      </c>
      <c r="BJ11" s="74">
        <v>44927</v>
      </c>
      <c r="BK11" s="343"/>
      <c r="BL11" s="343"/>
      <c r="BM11" s="340"/>
      <c r="BN11" s="286"/>
      <c r="BO11" s="286"/>
    </row>
    <row r="12" spans="1:67" ht="50.25" customHeight="1" x14ac:dyDescent="0.4">
      <c r="A12" s="404"/>
      <c r="B12" s="404"/>
      <c r="C12" s="404"/>
      <c r="D12" s="294"/>
      <c r="E12" s="376"/>
      <c r="F12" s="294"/>
      <c r="G12" s="376"/>
      <c r="H12" s="376"/>
      <c r="I12" s="376"/>
      <c r="J12" s="380"/>
      <c r="K12" s="380"/>
      <c r="L12" s="286"/>
      <c r="M12" s="276"/>
      <c r="N12" s="286"/>
      <c r="O12" s="276"/>
      <c r="P12" s="276"/>
      <c r="Q12" s="276"/>
      <c r="R12" s="275"/>
      <c r="S12" s="275"/>
      <c r="T12" s="275"/>
      <c r="U12" s="275"/>
      <c r="V12" s="281"/>
      <c r="W12" s="289"/>
      <c r="X12" s="276"/>
      <c r="Y12" s="289"/>
      <c r="Z12" s="289"/>
      <c r="AA12" s="286"/>
      <c r="AB12" s="286"/>
      <c r="AC12" s="325"/>
      <c r="AD12" s="325"/>
      <c r="AE12" s="144" t="s">
        <v>142</v>
      </c>
      <c r="AF12" s="275"/>
      <c r="AG12" s="31"/>
      <c r="AH12" s="149">
        <v>0.12</v>
      </c>
      <c r="AI12" s="138">
        <v>44958</v>
      </c>
      <c r="AJ12" s="139">
        <v>45275</v>
      </c>
      <c r="AK12" s="29">
        <f t="shared" si="0"/>
        <v>317</v>
      </c>
      <c r="AL12" s="275"/>
      <c r="AM12" s="275"/>
      <c r="AN12" s="296"/>
      <c r="AO12" s="367"/>
      <c r="AP12" s="278"/>
      <c r="AQ12" s="325"/>
      <c r="AR12" s="325"/>
      <c r="AS12" s="325"/>
      <c r="AT12" s="65">
        <v>255434850</v>
      </c>
      <c r="AU12" s="51" t="s">
        <v>253</v>
      </c>
      <c r="AV12" s="325"/>
      <c r="AW12" s="325"/>
      <c r="AX12" s="439"/>
      <c r="AY12" s="333"/>
      <c r="AZ12" s="334"/>
      <c r="BA12" s="258"/>
      <c r="BB12" s="258"/>
      <c r="BC12" s="258"/>
      <c r="BD12" s="261"/>
      <c r="BE12" s="261"/>
      <c r="BF12" s="51" t="s">
        <v>345</v>
      </c>
      <c r="BG12" s="51" t="s">
        <v>346</v>
      </c>
      <c r="BH12" s="69" t="s">
        <v>347</v>
      </c>
      <c r="BI12" s="69" t="s">
        <v>253</v>
      </c>
      <c r="BJ12" s="74">
        <v>44927</v>
      </c>
      <c r="BK12" s="343"/>
      <c r="BL12" s="343"/>
      <c r="BM12" s="340"/>
      <c r="BN12" s="286"/>
      <c r="BO12" s="286"/>
    </row>
    <row r="13" spans="1:67" ht="50.25" customHeight="1" x14ac:dyDescent="0.4">
      <c r="A13" s="404"/>
      <c r="B13" s="404"/>
      <c r="C13" s="404"/>
      <c r="D13" s="294"/>
      <c r="E13" s="376"/>
      <c r="F13" s="294"/>
      <c r="G13" s="376"/>
      <c r="H13" s="376"/>
      <c r="I13" s="376"/>
      <c r="J13" s="380"/>
      <c r="K13" s="380"/>
      <c r="L13" s="286"/>
      <c r="M13" s="276"/>
      <c r="N13" s="286"/>
      <c r="O13" s="276"/>
      <c r="P13" s="276" t="s">
        <v>152</v>
      </c>
      <c r="Q13" s="276" t="s">
        <v>149</v>
      </c>
      <c r="R13" s="275"/>
      <c r="S13" s="275"/>
      <c r="T13" s="275"/>
      <c r="U13" s="275"/>
      <c r="V13" s="281"/>
      <c r="W13" s="289"/>
      <c r="X13" s="276"/>
      <c r="Y13" s="289"/>
      <c r="Z13" s="289"/>
      <c r="AA13" s="286"/>
      <c r="AB13" s="286"/>
      <c r="AC13" s="325"/>
      <c r="AD13" s="325"/>
      <c r="AE13" s="144" t="s">
        <v>144</v>
      </c>
      <c r="AF13" s="275"/>
      <c r="AG13" s="31"/>
      <c r="AH13" s="149">
        <v>0.08</v>
      </c>
      <c r="AI13" s="138">
        <v>44958</v>
      </c>
      <c r="AJ13" s="139">
        <v>45275</v>
      </c>
      <c r="AK13" s="29">
        <f t="shared" si="0"/>
        <v>317</v>
      </c>
      <c r="AL13" s="275"/>
      <c r="AM13" s="275"/>
      <c r="AN13" s="296"/>
      <c r="AO13" s="367"/>
      <c r="AP13" s="278"/>
      <c r="AQ13" s="325"/>
      <c r="AR13" s="325"/>
      <c r="AS13" s="325"/>
      <c r="AT13" s="65">
        <v>43260000</v>
      </c>
      <c r="AU13" s="51" t="s">
        <v>253</v>
      </c>
      <c r="AV13" s="325"/>
      <c r="AW13" s="325"/>
      <c r="AX13" s="439"/>
      <c r="AY13" s="333"/>
      <c r="AZ13" s="334"/>
      <c r="BA13" s="258"/>
      <c r="BB13" s="258"/>
      <c r="BC13" s="258"/>
      <c r="BD13" s="261"/>
      <c r="BE13" s="261"/>
      <c r="BF13" s="51" t="s">
        <v>345</v>
      </c>
      <c r="BG13" s="51" t="s">
        <v>346</v>
      </c>
      <c r="BH13" s="69" t="s">
        <v>347</v>
      </c>
      <c r="BI13" s="69" t="s">
        <v>253</v>
      </c>
      <c r="BJ13" s="74">
        <v>44927</v>
      </c>
      <c r="BK13" s="343"/>
      <c r="BL13" s="343"/>
      <c r="BM13" s="331" t="s">
        <v>471</v>
      </c>
      <c r="BN13" s="286"/>
      <c r="BO13" s="286"/>
    </row>
    <row r="14" spans="1:67" ht="50.25" customHeight="1" x14ac:dyDescent="0.4">
      <c r="A14" s="404"/>
      <c r="B14" s="404"/>
      <c r="C14" s="404"/>
      <c r="D14" s="294"/>
      <c r="E14" s="376"/>
      <c r="F14" s="294"/>
      <c r="G14" s="376"/>
      <c r="H14" s="376"/>
      <c r="I14" s="376"/>
      <c r="J14" s="380"/>
      <c r="K14" s="380"/>
      <c r="L14" s="286"/>
      <c r="M14" s="276"/>
      <c r="N14" s="286"/>
      <c r="O14" s="276"/>
      <c r="P14" s="276"/>
      <c r="Q14" s="276"/>
      <c r="R14" s="275"/>
      <c r="S14" s="275"/>
      <c r="T14" s="275"/>
      <c r="U14" s="275"/>
      <c r="V14" s="281"/>
      <c r="W14" s="289"/>
      <c r="X14" s="276"/>
      <c r="Y14" s="289"/>
      <c r="Z14" s="289"/>
      <c r="AA14" s="286"/>
      <c r="AB14" s="286"/>
      <c r="AC14" s="325"/>
      <c r="AD14" s="325"/>
      <c r="AE14" s="144" t="s">
        <v>145</v>
      </c>
      <c r="AF14" s="275"/>
      <c r="AG14" s="31"/>
      <c r="AH14" s="149">
        <v>0.11</v>
      </c>
      <c r="AI14" s="138">
        <v>44958</v>
      </c>
      <c r="AJ14" s="139">
        <v>45275</v>
      </c>
      <c r="AK14" s="29">
        <f t="shared" si="0"/>
        <v>317</v>
      </c>
      <c r="AL14" s="275"/>
      <c r="AM14" s="275"/>
      <c r="AN14" s="296"/>
      <c r="AO14" s="367"/>
      <c r="AP14" s="278"/>
      <c r="AQ14" s="325"/>
      <c r="AR14" s="325"/>
      <c r="AS14" s="325"/>
      <c r="AT14" s="65">
        <v>253066880</v>
      </c>
      <c r="AU14" s="51" t="s">
        <v>253</v>
      </c>
      <c r="AV14" s="325"/>
      <c r="AW14" s="325"/>
      <c r="AX14" s="439"/>
      <c r="AY14" s="333"/>
      <c r="AZ14" s="334"/>
      <c r="BA14" s="258"/>
      <c r="BB14" s="258"/>
      <c r="BC14" s="258"/>
      <c r="BD14" s="261"/>
      <c r="BE14" s="261"/>
      <c r="BF14" s="51" t="s">
        <v>345</v>
      </c>
      <c r="BG14" s="51" t="s">
        <v>346</v>
      </c>
      <c r="BH14" s="69" t="s">
        <v>347</v>
      </c>
      <c r="BI14" s="69" t="s">
        <v>253</v>
      </c>
      <c r="BJ14" s="74">
        <v>44927</v>
      </c>
      <c r="BK14" s="343"/>
      <c r="BL14" s="343"/>
      <c r="BM14" s="332"/>
      <c r="BN14" s="286"/>
      <c r="BO14" s="286"/>
    </row>
    <row r="15" spans="1:67" ht="50.25" customHeight="1" x14ac:dyDescent="0.4">
      <c r="A15" s="404"/>
      <c r="B15" s="404"/>
      <c r="C15" s="404"/>
      <c r="D15" s="294"/>
      <c r="E15" s="376"/>
      <c r="F15" s="294"/>
      <c r="G15" s="376"/>
      <c r="H15" s="376"/>
      <c r="I15" s="376"/>
      <c r="J15" s="380"/>
      <c r="K15" s="380"/>
      <c r="L15" s="286"/>
      <c r="M15" s="276"/>
      <c r="N15" s="286"/>
      <c r="O15" s="276"/>
      <c r="P15" s="276"/>
      <c r="Q15" s="276"/>
      <c r="R15" s="275"/>
      <c r="S15" s="275"/>
      <c r="T15" s="275"/>
      <c r="U15" s="275"/>
      <c r="V15" s="281"/>
      <c r="W15" s="289"/>
      <c r="X15" s="276"/>
      <c r="Y15" s="289"/>
      <c r="Z15" s="289"/>
      <c r="AA15" s="286"/>
      <c r="AB15" s="286"/>
      <c r="AC15" s="325"/>
      <c r="AD15" s="325"/>
      <c r="AE15" s="144" t="s">
        <v>146</v>
      </c>
      <c r="AF15" s="275"/>
      <c r="AG15" s="31"/>
      <c r="AH15" s="149">
        <v>7.0000000000000007E-2</v>
      </c>
      <c r="AI15" s="138">
        <v>44958</v>
      </c>
      <c r="AJ15" s="139">
        <v>45280</v>
      </c>
      <c r="AK15" s="29">
        <f t="shared" si="0"/>
        <v>322</v>
      </c>
      <c r="AL15" s="275"/>
      <c r="AM15" s="275"/>
      <c r="AN15" s="296"/>
      <c r="AO15" s="367"/>
      <c r="AP15" s="278"/>
      <c r="AQ15" s="325"/>
      <c r="AR15" s="325"/>
      <c r="AS15" s="325"/>
      <c r="AT15" s="65">
        <v>32000000</v>
      </c>
      <c r="AU15" s="51" t="s">
        <v>253</v>
      </c>
      <c r="AV15" s="325"/>
      <c r="AW15" s="325"/>
      <c r="AX15" s="439"/>
      <c r="AY15" s="333"/>
      <c r="AZ15" s="334"/>
      <c r="BA15" s="258"/>
      <c r="BB15" s="258"/>
      <c r="BC15" s="258"/>
      <c r="BD15" s="261"/>
      <c r="BE15" s="261"/>
      <c r="BF15" s="51" t="s">
        <v>345</v>
      </c>
      <c r="BG15" s="51" t="s">
        <v>346</v>
      </c>
      <c r="BH15" s="69" t="s">
        <v>347</v>
      </c>
      <c r="BI15" s="69" t="s">
        <v>253</v>
      </c>
      <c r="BJ15" s="74">
        <v>44927</v>
      </c>
      <c r="BK15" s="343"/>
      <c r="BL15" s="343"/>
      <c r="BM15" s="332"/>
      <c r="BN15" s="286"/>
      <c r="BO15" s="286"/>
    </row>
    <row r="16" spans="1:67" ht="102.75" customHeight="1" x14ac:dyDescent="0.4">
      <c r="A16" s="404"/>
      <c r="B16" s="404"/>
      <c r="C16" s="404"/>
      <c r="D16" s="294"/>
      <c r="E16" s="376"/>
      <c r="F16" s="294"/>
      <c r="G16" s="376"/>
      <c r="H16" s="376"/>
      <c r="I16" s="376"/>
      <c r="J16" s="380"/>
      <c r="K16" s="380"/>
      <c r="L16" s="286"/>
      <c r="M16" s="276"/>
      <c r="N16" s="286"/>
      <c r="O16" s="29"/>
      <c r="P16" s="29" t="s">
        <v>152</v>
      </c>
      <c r="Q16" s="29" t="s">
        <v>150</v>
      </c>
      <c r="R16" s="275"/>
      <c r="S16" s="275"/>
      <c r="T16" s="275"/>
      <c r="U16" s="275"/>
      <c r="V16" s="281"/>
      <c r="W16" s="289"/>
      <c r="X16" s="276"/>
      <c r="Y16" s="289"/>
      <c r="Z16" s="289"/>
      <c r="AA16" s="286"/>
      <c r="AB16" s="286"/>
      <c r="AC16" s="325"/>
      <c r="AD16" s="325"/>
      <c r="AE16" s="144" t="s">
        <v>147</v>
      </c>
      <c r="AF16" s="275"/>
      <c r="AG16" s="31"/>
      <c r="AH16" s="149">
        <v>0.11</v>
      </c>
      <c r="AI16" s="138">
        <v>44958</v>
      </c>
      <c r="AJ16" s="139">
        <v>45275</v>
      </c>
      <c r="AK16" s="29">
        <f t="shared" si="0"/>
        <v>317</v>
      </c>
      <c r="AL16" s="275"/>
      <c r="AM16" s="275"/>
      <c r="AN16" s="297"/>
      <c r="AO16" s="368"/>
      <c r="AP16" s="278"/>
      <c r="AQ16" s="325"/>
      <c r="AR16" s="325"/>
      <c r="AS16" s="325"/>
      <c r="AT16" s="65">
        <v>66051840</v>
      </c>
      <c r="AU16" s="51" t="s">
        <v>253</v>
      </c>
      <c r="AV16" s="325"/>
      <c r="AW16" s="325"/>
      <c r="AX16" s="439"/>
      <c r="AY16" s="333"/>
      <c r="AZ16" s="334"/>
      <c r="BA16" s="258"/>
      <c r="BB16" s="258"/>
      <c r="BC16" s="258"/>
      <c r="BD16" s="261"/>
      <c r="BE16" s="261"/>
      <c r="BF16" s="51" t="s">
        <v>345</v>
      </c>
      <c r="BG16" s="51" t="s">
        <v>346</v>
      </c>
      <c r="BH16" s="69" t="s">
        <v>347</v>
      </c>
      <c r="BI16" s="69" t="s">
        <v>253</v>
      </c>
      <c r="BJ16" s="74">
        <v>44927</v>
      </c>
      <c r="BK16" s="343"/>
      <c r="BL16" s="343"/>
      <c r="BM16" s="71" t="s">
        <v>473</v>
      </c>
      <c r="BN16" s="286"/>
      <c r="BO16" s="286"/>
    </row>
    <row r="17" spans="1:67" ht="50.25" customHeight="1" x14ac:dyDescent="0.4">
      <c r="A17" s="404"/>
      <c r="B17" s="404"/>
      <c r="C17" s="404"/>
      <c r="D17" s="294"/>
      <c r="E17" s="376"/>
      <c r="F17" s="294"/>
      <c r="G17" s="376"/>
      <c r="H17" s="376"/>
      <c r="I17" s="376"/>
      <c r="J17" s="380"/>
      <c r="K17" s="380" t="s">
        <v>168</v>
      </c>
      <c r="L17" s="286" t="s">
        <v>164</v>
      </c>
      <c r="M17" s="276">
        <v>50</v>
      </c>
      <c r="N17" s="286" t="s">
        <v>158</v>
      </c>
      <c r="O17" s="276"/>
      <c r="P17" s="276" t="s">
        <v>152</v>
      </c>
      <c r="Q17" s="276" t="s">
        <v>149</v>
      </c>
      <c r="R17" s="275">
        <v>54</v>
      </c>
      <c r="S17" s="275">
        <v>54</v>
      </c>
      <c r="T17" s="275">
        <v>52</v>
      </c>
      <c r="U17" s="290">
        <v>54</v>
      </c>
      <c r="V17" s="291">
        <f>U17/S17</f>
        <v>1</v>
      </c>
      <c r="W17" s="281">
        <f>U17/R17</f>
        <v>1</v>
      </c>
      <c r="X17" s="276"/>
      <c r="Y17" s="289"/>
      <c r="Z17" s="289"/>
      <c r="AA17" s="286"/>
      <c r="AB17" s="286"/>
      <c r="AC17" s="325"/>
      <c r="AD17" s="325"/>
      <c r="AE17" s="384" t="s">
        <v>143</v>
      </c>
      <c r="AF17" s="275"/>
      <c r="AG17" s="276"/>
      <c r="AH17" s="277">
        <v>0.15</v>
      </c>
      <c r="AI17" s="138">
        <v>44958</v>
      </c>
      <c r="AJ17" s="139">
        <v>45275</v>
      </c>
      <c r="AK17" s="276">
        <v>317</v>
      </c>
      <c r="AL17" s="275" t="s">
        <v>406</v>
      </c>
      <c r="AM17" s="275" t="s">
        <v>406</v>
      </c>
      <c r="AN17" s="351">
        <v>0</v>
      </c>
      <c r="AO17" s="366">
        <f>+AN17/S17</f>
        <v>0</v>
      </c>
      <c r="AP17" s="278"/>
      <c r="AQ17" s="325"/>
      <c r="AR17" s="325"/>
      <c r="AS17" s="325"/>
      <c r="AT17" s="65">
        <v>526557783</v>
      </c>
      <c r="AU17" s="51" t="s">
        <v>253</v>
      </c>
      <c r="AV17" s="325"/>
      <c r="AW17" s="325"/>
      <c r="AX17" s="439"/>
      <c r="AY17" s="333"/>
      <c r="AZ17" s="334"/>
      <c r="BA17" s="258"/>
      <c r="BB17" s="258"/>
      <c r="BC17" s="258"/>
      <c r="BD17" s="261"/>
      <c r="BE17" s="261"/>
      <c r="BF17" s="51" t="s">
        <v>345</v>
      </c>
      <c r="BG17" s="325" t="s">
        <v>362</v>
      </c>
      <c r="BH17" s="337" t="s">
        <v>363</v>
      </c>
      <c r="BI17" s="337" t="s">
        <v>348</v>
      </c>
      <c r="BJ17" s="338">
        <v>44927</v>
      </c>
      <c r="BK17" s="343"/>
      <c r="BL17" s="343"/>
      <c r="BM17" s="331" t="s">
        <v>472</v>
      </c>
      <c r="BN17" s="286"/>
      <c r="BO17" s="286"/>
    </row>
    <row r="18" spans="1:67" ht="108.75" customHeight="1" x14ac:dyDescent="0.4">
      <c r="A18" s="404"/>
      <c r="B18" s="404"/>
      <c r="C18" s="404"/>
      <c r="D18" s="294"/>
      <c r="E18" s="376"/>
      <c r="F18" s="294"/>
      <c r="G18" s="376"/>
      <c r="H18" s="376"/>
      <c r="I18" s="376"/>
      <c r="J18" s="380"/>
      <c r="K18" s="380"/>
      <c r="L18" s="286"/>
      <c r="M18" s="276"/>
      <c r="N18" s="286"/>
      <c r="O18" s="276"/>
      <c r="P18" s="276"/>
      <c r="Q18" s="276"/>
      <c r="R18" s="275"/>
      <c r="S18" s="275"/>
      <c r="T18" s="275"/>
      <c r="U18" s="290"/>
      <c r="V18" s="291"/>
      <c r="W18" s="281"/>
      <c r="X18" s="276"/>
      <c r="Y18" s="289"/>
      <c r="Z18" s="289"/>
      <c r="AA18" s="286"/>
      <c r="AB18" s="286"/>
      <c r="AC18" s="325"/>
      <c r="AD18" s="325"/>
      <c r="AE18" s="384"/>
      <c r="AF18" s="275"/>
      <c r="AG18" s="276"/>
      <c r="AH18" s="277"/>
      <c r="AI18" s="138">
        <v>44958</v>
      </c>
      <c r="AJ18" s="139">
        <v>45275</v>
      </c>
      <c r="AK18" s="276"/>
      <c r="AL18" s="275"/>
      <c r="AM18" s="275"/>
      <c r="AN18" s="352"/>
      <c r="AO18" s="368"/>
      <c r="AP18" s="278"/>
      <c r="AQ18" s="325"/>
      <c r="AR18" s="325"/>
      <c r="AS18" s="325"/>
      <c r="AT18" s="65">
        <v>41113964</v>
      </c>
      <c r="AU18" s="51" t="s">
        <v>252</v>
      </c>
      <c r="AV18" s="325"/>
      <c r="AW18" s="325"/>
      <c r="AX18" s="439"/>
      <c r="AY18" s="333"/>
      <c r="AZ18" s="334"/>
      <c r="BA18" s="259"/>
      <c r="BB18" s="259"/>
      <c r="BC18" s="259"/>
      <c r="BD18" s="262"/>
      <c r="BE18" s="262"/>
      <c r="BF18" s="51" t="s">
        <v>345</v>
      </c>
      <c r="BG18" s="325"/>
      <c r="BH18" s="337"/>
      <c r="BI18" s="337"/>
      <c r="BJ18" s="338"/>
      <c r="BK18" s="344"/>
      <c r="BL18" s="344"/>
      <c r="BM18" s="332"/>
      <c r="BN18" s="286"/>
      <c r="BO18" s="286"/>
    </row>
    <row r="19" spans="1:67" ht="50.25" customHeight="1" x14ac:dyDescent="0.4">
      <c r="A19" s="404"/>
      <c r="B19" s="404"/>
      <c r="C19" s="404"/>
      <c r="D19" s="294"/>
      <c r="E19" s="376"/>
      <c r="F19" s="294"/>
      <c r="G19" s="376"/>
      <c r="H19" s="376"/>
      <c r="I19" s="376"/>
      <c r="J19" s="380"/>
      <c r="K19" s="380" t="s">
        <v>169</v>
      </c>
      <c r="L19" s="380" t="s">
        <v>164</v>
      </c>
      <c r="M19" s="276">
        <v>10176</v>
      </c>
      <c r="N19" s="286" t="s">
        <v>170</v>
      </c>
      <c r="O19" s="276"/>
      <c r="P19" s="276" t="s">
        <v>262</v>
      </c>
      <c r="Q19" s="276" t="s">
        <v>260</v>
      </c>
      <c r="R19" s="275">
        <v>10176</v>
      </c>
      <c r="S19" s="275">
        <v>7500</v>
      </c>
      <c r="T19" s="275">
        <v>14489</v>
      </c>
      <c r="U19" s="283">
        <v>0</v>
      </c>
      <c r="V19" s="281">
        <f>U19/S19</f>
        <v>0</v>
      </c>
      <c r="W19" s="281">
        <v>1</v>
      </c>
      <c r="X19" s="276" t="s">
        <v>329</v>
      </c>
      <c r="Y19" s="289" t="s">
        <v>330</v>
      </c>
      <c r="Z19" s="289" t="s">
        <v>341</v>
      </c>
      <c r="AA19" s="286" t="s">
        <v>334</v>
      </c>
      <c r="AB19" s="285" t="s">
        <v>171</v>
      </c>
      <c r="AC19" s="325">
        <v>2020130010194</v>
      </c>
      <c r="AD19" s="325" t="s">
        <v>172</v>
      </c>
      <c r="AE19" s="114" t="s">
        <v>254</v>
      </c>
      <c r="AF19" s="275"/>
      <c r="AG19" s="31"/>
      <c r="AH19" s="149">
        <v>0.1</v>
      </c>
      <c r="AI19" s="138">
        <v>44958</v>
      </c>
      <c r="AJ19" s="139">
        <v>45275</v>
      </c>
      <c r="AK19" s="29">
        <f t="shared" ref="AK19:AK24" si="1">+AJ19-AI19</f>
        <v>317</v>
      </c>
      <c r="AL19" s="275">
        <v>7500</v>
      </c>
      <c r="AM19" s="275">
        <v>0</v>
      </c>
      <c r="AN19" s="351">
        <v>0</v>
      </c>
      <c r="AO19" s="366">
        <f>AN19/AL19</f>
        <v>0</v>
      </c>
      <c r="AP19" s="325">
        <f>+AO19</f>
        <v>0</v>
      </c>
      <c r="AQ19" s="325" t="s">
        <v>153</v>
      </c>
      <c r="AR19" s="325" t="s">
        <v>154</v>
      </c>
      <c r="AS19" s="325" t="s">
        <v>155</v>
      </c>
      <c r="AT19" s="63">
        <v>109613460</v>
      </c>
      <c r="AU19" s="51" t="s">
        <v>253</v>
      </c>
      <c r="AV19" s="325" t="s">
        <v>173</v>
      </c>
      <c r="AW19" s="325" t="s">
        <v>174</v>
      </c>
      <c r="AX19" s="440">
        <v>444086994</v>
      </c>
      <c r="AY19" s="440">
        <v>168462900</v>
      </c>
      <c r="AZ19" s="441">
        <f>AY19/AX19</f>
        <v>0.37934661964002486</v>
      </c>
      <c r="BA19" s="266">
        <v>444086994</v>
      </c>
      <c r="BB19" s="266">
        <v>168462900</v>
      </c>
      <c r="BC19" s="266">
        <v>0</v>
      </c>
      <c r="BD19" s="272">
        <f>BB19/BA19</f>
        <v>0.37934661964002486</v>
      </c>
      <c r="BE19" s="272">
        <v>0</v>
      </c>
      <c r="BF19" s="51" t="s">
        <v>345</v>
      </c>
      <c r="BG19" s="51" t="s">
        <v>346</v>
      </c>
      <c r="BH19" s="69" t="s">
        <v>347</v>
      </c>
      <c r="BI19" s="69" t="s">
        <v>253</v>
      </c>
      <c r="BJ19" s="74">
        <v>44927</v>
      </c>
      <c r="BK19" s="320" t="s">
        <v>416</v>
      </c>
      <c r="BL19" s="345" t="s">
        <v>429</v>
      </c>
      <c r="BM19" s="331" t="s">
        <v>465</v>
      </c>
      <c r="BN19" s="337" t="s">
        <v>408</v>
      </c>
      <c r="BO19" s="286" t="s">
        <v>415</v>
      </c>
    </row>
    <row r="20" spans="1:67" ht="50.25" customHeight="1" x14ac:dyDescent="0.4">
      <c r="A20" s="404"/>
      <c r="B20" s="404"/>
      <c r="C20" s="404"/>
      <c r="D20" s="294"/>
      <c r="E20" s="376"/>
      <c r="F20" s="294"/>
      <c r="G20" s="376"/>
      <c r="H20" s="376"/>
      <c r="I20" s="376"/>
      <c r="J20" s="380"/>
      <c r="K20" s="380"/>
      <c r="L20" s="380"/>
      <c r="M20" s="276"/>
      <c r="N20" s="286"/>
      <c r="O20" s="276"/>
      <c r="P20" s="276"/>
      <c r="Q20" s="276"/>
      <c r="R20" s="275"/>
      <c r="S20" s="275"/>
      <c r="T20" s="275"/>
      <c r="U20" s="283"/>
      <c r="V20" s="281"/>
      <c r="W20" s="281"/>
      <c r="X20" s="276"/>
      <c r="Y20" s="289"/>
      <c r="Z20" s="289"/>
      <c r="AA20" s="286"/>
      <c r="AB20" s="285"/>
      <c r="AC20" s="325"/>
      <c r="AD20" s="325"/>
      <c r="AE20" s="114" t="s">
        <v>255</v>
      </c>
      <c r="AF20" s="275"/>
      <c r="AG20" s="31"/>
      <c r="AH20" s="149">
        <v>0.16</v>
      </c>
      <c r="AI20" s="138">
        <v>44958</v>
      </c>
      <c r="AJ20" s="139">
        <v>45275</v>
      </c>
      <c r="AK20" s="29">
        <f t="shared" si="1"/>
        <v>317</v>
      </c>
      <c r="AL20" s="275"/>
      <c r="AM20" s="275"/>
      <c r="AN20" s="355"/>
      <c r="AO20" s="367"/>
      <c r="AP20" s="325"/>
      <c r="AQ20" s="325"/>
      <c r="AR20" s="325"/>
      <c r="AS20" s="325"/>
      <c r="AT20" s="63">
        <v>15601410</v>
      </c>
      <c r="AU20" s="51" t="s">
        <v>253</v>
      </c>
      <c r="AV20" s="325"/>
      <c r="AW20" s="325"/>
      <c r="AX20" s="440"/>
      <c r="AY20" s="440"/>
      <c r="AZ20" s="441"/>
      <c r="BA20" s="267"/>
      <c r="BB20" s="267"/>
      <c r="BC20" s="267"/>
      <c r="BD20" s="273"/>
      <c r="BE20" s="273"/>
      <c r="BF20" s="51" t="s">
        <v>345</v>
      </c>
      <c r="BG20" s="51" t="s">
        <v>346</v>
      </c>
      <c r="BH20" s="69" t="s">
        <v>347</v>
      </c>
      <c r="BI20" s="69" t="s">
        <v>253</v>
      </c>
      <c r="BJ20" s="74">
        <v>44927</v>
      </c>
      <c r="BK20" s="321"/>
      <c r="BL20" s="346"/>
      <c r="BM20" s="332"/>
      <c r="BN20" s="337"/>
      <c r="BO20" s="286"/>
    </row>
    <row r="21" spans="1:67" ht="50.25" customHeight="1" x14ac:dyDescent="0.4">
      <c r="A21" s="404"/>
      <c r="B21" s="404"/>
      <c r="C21" s="404"/>
      <c r="D21" s="294"/>
      <c r="E21" s="376"/>
      <c r="F21" s="294"/>
      <c r="G21" s="376"/>
      <c r="H21" s="376"/>
      <c r="I21" s="376"/>
      <c r="J21" s="380"/>
      <c r="K21" s="380"/>
      <c r="L21" s="380"/>
      <c r="M21" s="276"/>
      <c r="N21" s="286"/>
      <c r="O21" s="276"/>
      <c r="P21" s="276"/>
      <c r="Q21" s="276"/>
      <c r="R21" s="275"/>
      <c r="S21" s="275"/>
      <c r="T21" s="275"/>
      <c r="U21" s="283"/>
      <c r="V21" s="281"/>
      <c r="W21" s="281"/>
      <c r="X21" s="276"/>
      <c r="Y21" s="289"/>
      <c r="Z21" s="289"/>
      <c r="AA21" s="286"/>
      <c r="AB21" s="285"/>
      <c r="AC21" s="325"/>
      <c r="AD21" s="325"/>
      <c r="AE21" s="114" t="s">
        <v>256</v>
      </c>
      <c r="AF21" s="275"/>
      <c r="AG21" s="31"/>
      <c r="AH21" s="149">
        <v>0.43</v>
      </c>
      <c r="AI21" s="138">
        <v>44958</v>
      </c>
      <c r="AJ21" s="139">
        <v>45280</v>
      </c>
      <c r="AK21" s="29">
        <f t="shared" si="1"/>
        <v>322</v>
      </c>
      <c r="AL21" s="275"/>
      <c r="AM21" s="275"/>
      <c r="AN21" s="355"/>
      <c r="AO21" s="367"/>
      <c r="AP21" s="325"/>
      <c r="AQ21" s="325"/>
      <c r="AR21" s="325"/>
      <c r="AS21" s="325"/>
      <c r="AT21" s="63">
        <v>40448100</v>
      </c>
      <c r="AU21" s="51" t="s">
        <v>253</v>
      </c>
      <c r="AV21" s="325"/>
      <c r="AW21" s="325"/>
      <c r="AX21" s="440"/>
      <c r="AY21" s="440"/>
      <c r="AZ21" s="441"/>
      <c r="BA21" s="267"/>
      <c r="BB21" s="267"/>
      <c r="BC21" s="267"/>
      <c r="BD21" s="273"/>
      <c r="BE21" s="273"/>
      <c r="BF21" s="51" t="s">
        <v>345</v>
      </c>
      <c r="BG21" s="51" t="s">
        <v>346</v>
      </c>
      <c r="BH21" s="69" t="s">
        <v>347</v>
      </c>
      <c r="BI21" s="69" t="s">
        <v>253</v>
      </c>
      <c r="BJ21" s="74">
        <v>44927</v>
      </c>
      <c r="BK21" s="321"/>
      <c r="BL21" s="346"/>
      <c r="BM21" s="332"/>
      <c r="BN21" s="337"/>
      <c r="BO21" s="286"/>
    </row>
    <row r="22" spans="1:67" ht="50.25" customHeight="1" x14ac:dyDescent="0.4">
      <c r="A22" s="404"/>
      <c r="B22" s="404"/>
      <c r="C22" s="404"/>
      <c r="D22" s="294"/>
      <c r="E22" s="376"/>
      <c r="F22" s="294"/>
      <c r="G22" s="376"/>
      <c r="H22" s="376"/>
      <c r="I22" s="376"/>
      <c r="J22" s="380"/>
      <c r="K22" s="380"/>
      <c r="L22" s="380"/>
      <c r="M22" s="276"/>
      <c r="N22" s="286"/>
      <c r="O22" s="276"/>
      <c r="P22" s="276" t="s">
        <v>262</v>
      </c>
      <c r="Q22" s="276" t="s">
        <v>261</v>
      </c>
      <c r="R22" s="275"/>
      <c r="S22" s="275"/>
      <c r="T22" s="275"/>
      <c r="U22" s="283"/>
      <c r="V22" s="281"/>
      <c r="W22" s="281"/>
      <c r="X22" s="276"/>
      <c r="Y22" s="289"/>
      <c r="Z22" s="289"/>
      <c r="AA22" s="286"/>
      <c r="AB22" s="285"/>
      <c r="AC22" s="325"/>
      <c r="AD22" s="325"/>
      <c r="AE22" s="114" t="s">
        <v>257</v>
      </c>
      <c r="AF22" s="275"/>
      <c r="AG22" s="31"/>
      <c r="AH22" s="149">
        <v>0.16</v>
      </c>
      <c r="AI22" s="138">
        <v>44958</v>
      </c>
      <c r="AJ22" s="139">
        <v>45275</v>
      </c>
      <c r="AK22" s="29">
        <f t="shared" si="1"/>
        <v>317</v>
      </c>
      <c r="AL22" s="275"/>
      <c r="AM22" s="275"/>
      <c r="AN22" s="355"/>
      <c r="AO22" s="367"/>
      <c r="AP22" s="325"/>
      <c r="AQ22" s="325"/>
      <c r="AR22" s="325"/>
      <c r="AS22" s="325"/>
      <c r="AT22" s="65">
        <v>252822614</v>
      </c>
      <c r="AU22" s="51" t="s">
        <v>253</v>
      </c>
      <c r="AV22" s="325"/>
      <c r="AW22" s="325"/>
      <c r="AX22" s="440"/>
      <c r="AY22" s="440"/>
      <c r="AZ22" s="441"/>
      <c r="BA22" s="267"/>
      <c r="BB22" s="267"/>
      <c r="BC22" s="267"/>
      <c r="BD22" s="273"/>
      <c r="BE22" s="273"/>
      <c r="BF22" s="51" t="s">
        <v>345</v>
      </c>
      <c r="BG22" s="51" t="s">
        <v>364</v>
      </c>
      <c r="BH22" s="69" t="s">
        <v>365</v>
      </c>
      <c r="BI22" s="69" t="s">
        <v>253</v>
      </c>
      <c r="BJ22" s="74">
        <v>44986</v>
      </c>
      <c r="BK22" s="321"/>
      <c r="BL22" s="346"/>
      <c r="BM22" s="332"/>
      <c r="BN22" s="337"/>
      <c r="BO22" s="286"/>
    </row>
    <row r="23" spans="1:67" ht="50.25" customHeight="1" x14ac:dyDescent="0.4">
      <c r="A23" s="404"/>
      <c r="B23" s="404"/>
      <c r="C23" s="404"/>
      <c r="D23" s="294"/>
      <c r="E23" s="376"/>
      <c r="F23" s="294"/>
      <c r="G23" s="376"/>
      <c r="H23" s="376"/>
      <c r="I23" s="376"/>
      <c r="J23" s="380"/>
      <c r="K23" s="380"/>
      <c r="L23" s="380"/>
      <c r="M23" s="276"/>
      <c r="N23" s="286"/>
      <c r="O23" s="276"/>
      <c r="P23" s="276"/>
      <c r="Q23" s="276"/>
      <c r="R23" s="275"/>
      <c r="S23" s="275"/>
      <c r="T23" s="275"/>
      <c r="U23" s="283"/>
      <c r="V23" s="281"/>
      <c r="W23" s="281"/>
      <c r="X23" s="276"/>
      <c r="Y23" s="289"/>
      <c r="Z23" s="289"/>
      <c r="AA23" s="286"/>
      <c r="AB23" s="285"/>
      <c r="AC23" s="325"/>
      <c r="AD23" s="325"/>
      <c r="AE23" s="114" t="s">
        <v>258</v>
      </c>
      <c r="AF23" s="275"/>
      <c r="AG23" s="31"/>
      <c r="AH23" s="149">
        <v>0.1</v>
      </c>
      <c r="AI23" s="138">
        <v>44958</v>
      </c>
      <c r="AJ23" s="139">
        <v>45275</v>
      </c>
      <c r="AK23" s="29">
        <f t="shared" si="1"/>
        <v>317</v>
      </c>
      <c r="AL23" s="275"/>
      <c r="AM23" s="275"/>
      <c r="AN23" s="355"/>
      <c r="AO23" s="367"/>
      <c r="AP23" s="325"/>
      <c r="AQ23" s="325"/>
      <c r="AR23" s="325"/>
      <c r="AS23" s="325"/>
      <c r="AT23" s="65">
        <v>15601410</v>
      </c>
      <c r="AU23" s="51" t="s">
        <v>253</v>
      </c>
      <c r="AV23" s="325"/>
      <c r="AW23" s="325"/>
      <c r="AX23" s="440"/>
      <c r="AY23" s="440"/>
      <c r="AZ23" s="441"/>
      <c r="BA23" s="267"/>
      <c r="BB23" s="267"/>
      <c r="BC23" s="267"/>
      <c r="BD23" s="273"/>
      <c r="BE23" s="273"/>
      <c r="BF23" s="51" t="s">
        <v>345</v>
      </c>
      <c r="BG23" s="51" t="s">
        <v>346</v>
      </c>
      <c r="BH23" s="69" t="s">
        <v>347</v>
      </c>
      <c r="BI23" s="69" t="s">
        <v>253</v>
      </c>
      <c r="BJ23" s="74">
        <v>44927</v>
      </c>
      <c r="BK23" s="321"/>
      <c r="BL23" s="346"/>
      <c r="BM23" s="332"/>
      <c r="BN23" s="337"/>
      <c r="BO23" s="286"/>
    </row>
    <row r="24" spans="1:67" ht="50.25" customHeight="1" x14ac:dyDescent="0.4">
      <c r="A24" s="404"/>
      <c r="B24" s="404"/>
      <c r="C24" s="404"/>
      <c r="D24" s="294"/>
      <c r="E24" s="376"/>
      <c r="F24" s="294"/>
      <c r="G24" s="376"/>
      <c r="H24" s="376"/>
      <c r="I24" s="376"/>
      <c r="J24" s="380"/>
      <c r="K24" s="380"/>
      <c r="L24" s="380"/>
      <c r="M24" s="276"/>
      <c r="N24" s="286"/>
      <c r="O24" s="276"/>
      <c r="P24" s="276"/>
      <c r="Q24" s="276"/>
      <c r="R24" s="275"/>
      <c r="S24" s="275"/>
      <c r="T24" s="275"/>
      <c r="U24" s="283"/>
      <c r="V24" s="281"/>
      <c r="W24" s="281"/>
      <c r="X24" s="276"/>
      <c r="Y24" s="289"/>
      <c r="Z24" s="289"/>
      <c r="AA24" s="286"/>
      <c r="AB24" s="285"/>
      <c r="AC24" s="325"/>
      <c r="AD24" s="325"/>
      <c r="AE24" s="114" t="s">
        <v>259</v>
      </c>
      <c r="AF24" s="275"/>
      <c r="AG24" s="31"/>
      <c r="AH24" s="149">
        <v>0.05</v>
      </c>
      <c r="AI24" s="138">
        <v>44958</v>
      </c>
      <c r="AJ24" s="139">
        <v>45275</v>
      </c>
      <c r="AK24" s="29">
        <f t="shared" si="1"/>
        <v>317</v>
      </c>
      <c r="AL24" s="275"/>
      <c r="AM24" s="275"/>
      <c r="AN24" s="352"/>
      <c r="AO24" s="368"/>
      <c r="AP24" s="325"/>
      <c r="AQ24" s="325"/>
      <c r="AR24" s="325"/>
      <c r="AS24" s="325"/>
      <c r="AT24" s="65">
        <v>10000000</v>
      </c>
      <c r="AU24" s="51" t="s">
        <v>253</v>
      </c>
      <c r="AV24" s="325"/>
      <c r="AW24" s="325"/>
      <c r="AX24" s="440"/>
      <c r="AY24" s="440"/>
      <c r="AZ24" s="441"/>
      <c r="BA24" s="268"/>
      <c r="BB24" s="268"/>
      <c r="BC24" s="268"/>
      <c r="BD24" s="274"/>
      <c r="BE24" s="274"/>
      <c r="BF24" s="51" t="s">
        <v>345</v>
      </c>
      <c r="BG24" s="51" t="s">
        <v>366</v>
      </c>
      <c r="BH24" s="69" t="s">
        <v>367</v>
      </c>
      <c r="BI24" s="69" t="s">
        <v>253</v>
      </c>
      <c r="BJ24" s="74">
        <v>44986</v>
      </c>
      <c r="BK24" s="322"/>
      <c r="BL24" s="347"/>
      <c r="BM24" s="71" t="s">
        <v>466</v>
      </c>
      <c r="BN24" s="337"/>
      <c r="BO24" s="286"/>
    </row>
    <row r="25" spans="1:67" s="113" customFormat="1" ht="50.25" customHeight="1" x14ac:dyDescent="0.5">
      <c r="A25" s="404"/>
      <c r="B25" s="404"/>
      <c r="C25" s="404"/>
      <c r="D25" s="294"/>
      <c r="E25" s="376"/>
      <c r="F25" s="294"/>
      <c r="G25" s="376"/>
      <c r="H25" s="376"/>
      <c r="I25" s="376"/>
      <c r="J25" s="409" t="s">
        <v>175</v>
      </c>
      <c r="K25" s="410"/>
      <c r="L25" s="410"/>
      <c r="M25" s="410"/>
      <c r="N25" s="410"/>
      <c r="O25" s="410"/>
      <c r="P25" s="410"/>
      <c r="Q25" s="410"/>
      <c r="R25" s="410"/>
      <c r="S25" s="410"/>
      <c r="T25" s="410"/>
      <c r="U25" s="115"/>
      <c r="V25" s="82">
        <f>+AVERAGE(V9:V24)</f>
        <v>0.60382716049382712</v>
      </c>
      <c r="W25" s="82">
        <f>+AVERAGE(W9:W24)</f>
        <v>1</v>
      </c>
      <c r="X25" s="116"/>
      <c r="Y25" s="117"/>
      <c r="Z25" s="117"/>
      <c r="AA25" s="118"/>
      <c r="AB25" s="118"/>
      <c r="AC25" s="119"/>
      <c r="AD25" s="120" t="s">
        <v>176</v>
      </c>
      <c r="AE25" s="145"/>
      <c r="AF25" s="120"/>
      <c r="AG25" s="120"/>
      <c r="AH25" s="149"/>
      <c r="AI25" s="140"/>
      <c r="AJ25" s="141"/>
      <c r="AK25" s="121"/>
      <c r="AL25" s="109"/>
      <c r="AM25" s="109"/>
      <c r="AN25" s="115"/>
      <c r="AO25" s="82">
        <f>+AVERAGE(AO9:AO24)</f>
        <v>0.2704938271604938</v>
      </c>
      <c r="AP25" s="82">
        <f>+AVERAGE(AP9:AP24)</f>
        <v>0.20287037037037037</v>
      </c>
      <c r="AQ25" s="119"/>
      <c r="AR25" s="119"/>
      <c r="AS25" s="119"/>
      <c r="AT25" s="119"/>
      <c r="AU25" s="119"/>
      <c r="AV25" s="119"/>
      <c r="AW25" s="119"/>
      <c r="AX25" s="122">
        <f>SUM(AX9:AX24)</f>
        <v>2613647661</v>
      </c>
      <c r="AY25" s="122">
        <f>SUM(AY9:AY24)</f>
        <v>1870007410</v>
      </c>
      <c r="AZ25" s="123">
        <f>AY25/AX25</f>
        <v>0.71547800336810585</v>
      </c>
      <c r="BA25" s="157">
        <f>SUM(BA9:BA24)</f>
        <v>2613647661</v>
      </c>
      <c r="BB25" s="158">
        <f>+(BB19+BB9)</f>
        <v>2046148960</v>
      </c>
      <c r="BC25" s="159">
        <v>0</v>
      </c>
      <c r="BD25" s="123">
        <f>BB25/BA25</f>
        <v>0.78287100075957794</v>
      </c>
      <c r="BE25" s="123">
        <f>BC25/BA25</f>
        <v>0</v>
      </c>
      <c r="BF25" s="119"/>
      <c r="BG25" s="119"/>
      <c r="BH25" s="124"/>
      <c r="BI25" s="125"/>
      <c r="BJ25" s="124"/>
      <c r="BK25" s="124"/>
      <c r="BL25" s="124"/>
      <c r="BM25" s="124"/>
      <c r="BN25" s="124"/>
      <c r="BO25" s="124"/>
    </row>
    <row r="26" spans="1:67" ht="50.25" customHeight="1" x14ac:dyDescent="0.4">
      <c r="A26" s="404"/>
      <c r="B26" s="404"/>
      <c r="C26" s="404"/>
      <c r="D26" s="294"/>
      <c r="E26" s="376"/>
      <c r="F26" s="294"/>
      <c r="G26" s="376"/>
      <c r="H26" s="376"/>
      <c r="I26" s="376"/>
      <c r="J26" s="380" t="s">
        <v>177</v>
      </c>
      <c r="K26" s="380" t="s">
        <v>178</v>
      </c>
      <c r="L26" s="380" t="s">
        <v>164</v>
      </c>
      <c r="M26" s="380">
        <v>375</v>
      </c>
      <c r="N26" s="380" t="s">
        <v>179</v>
      </c>
      <c r="O26" s="397" t="s">
        <v>152</v>
      </c>
      <c r="P26" s="397"/>
      <c r="Q26" s="397" t="s">
        <v>266</v>
      </c>
      <c r="R26" s="396">
        <v>400</v>
      </c>
      <c r="S26" s="396">
        <v>100</v>
      </c>
      <c r="T26" s="399">
        <v>210</v>
      </c>
      <c r="U26" s="279">
        <v>0</v>
      </c>
      <c r="V26" s="284">
        <f>U26/S26</f>
        <v>0</v>
      </c>
      <c r="W26" s="284">
        <f>(U26+T26)/R26</f>
        <v>0.52500000000000002</v>
      </c>
      <c r="X26" s="276" t="s">
        <v>329</v>
      </c>
      <c r="Y26" s="289" t="s">
        <v>330</v>
      </c>
      <c r="Z26" s="289" t="s">
        <v>341</v>
      </c>
      <c r="AA26" s="286" t="s">
        <v>335</v>
      </c>
      <c r="AB26" s="286" t="s">
        <v>180</v>
      </c>
      <c r="AC26" s="325">
        <v>2020130010038</v>
      </c>
      <c r="AD26" s="325" t="s">
        <v>181</v>
      </c>
      <c r="AE26" s="400" t="s">
        <v>263</v>
      </c>
      <c r="AF26" s="396"/>
      <c r="AG26" s="31"/>
      <c r="AH26" s="277">
        <v>0.3</v>
      </c>
      <c r="AI26" s="138">
        <v>44958</v>
      </c>
      <c r="AJ26" s="139">
        <v>45275</v>
      </c>
      <c r="AK26" s="29">
        <f t="shared" ref="AK26:AK33" si="2">+AJ26-AI26</f>
        <v>317</v>
      </c>
      <c r="AL26" s="396">
        <v>100</v>
      </c>
      <c r="AM26" s="279">
        <v>0</v>
      </c>
      <c r="AN26" s="356">
        <v>0</v>
      </c>
      <c r="AO26" s="450">
        <f>AN26/AL26</f>
        <v>0</v>
      </c>
      <c r="AP26" s="278">
        <f>+AVERAGE(AO26:AO33)</f>
        <v>0.25</v>
      </c>
      <c r="AQ26" s="325" t="s">
        <v>153</v>
      </c>
      <c r="AR26" s="325" t="s">
        <v>154</v>
      </c>
      <c r="AS26" s="325" t="s">
        <v>155</v>
      </c>
      <c r="AT26" s="65">
        <v>551258064</v>
      </c>
      <c r="AU26" s="51" t="s">
        <v>157</v>
      </c>
      <c r="AV26" s="325" t="s">
        <v>182</v>
      </c>
      <c r="AW26" s="325" t="s">
        <v>183</v>
      </c>
      <c r="AX26" s="333">
        <v>2145805725</v>
      </c>
      <c r="AY26" s="333">
        <v>535597200</v>
      </c>
      <c r="AZ26" s="334">
        <f>AY26/AX26</f>
        <v>0.24960190652860711</v>
      </c>
      <c r="BA26" s="257">
        <v>2145805725</v>
      </c>
      <c r="BB26" s="257">
        <v>535597200</v>
      </c>
      <c r="BC26" s="257">
        <v>0</v>
      </c>
      <c r="BD26" s="260">
        <f>BB26/BA26</f>
        <v>0.24960190652860711</v>
      </c>
      <c r="BE26" s="260">
        <v>0</v>
      </c>
      <c r="BF26" s="51" t="s">
        <v>345</v>
      </c>
      <c r="BG26" s="325" t="s">
        <v>349</v>
      </c>
      <c r="BH26" s="337" t="s">
        <v>350</v>
      </c>
      <c r="BI26" s="337" t="s">
        <v>348</v>
      </c>
      <c r="BJ26" s="338">
        <v>44927</v>
      </c>
      <c r="BK26" s="342" t="s">
        <v>417</v>
      </c>
      <c r="BL26" s="320" t="s">
        <v>428</v>
      </c>
      <c r="BM26" s="286" t="s">
        <v>467</v>
      </c>
      <c r="BN26" s="286" t="s">
        <v>408</v>
      </c>
      <c r="BO26" s="286" t="s">
        <v>410</v>
      </c>
    </row>
    <row r="27" spans="1:67" ht="50.25" customHeight="1" x14ac:dyDescent="0.4">
      <c r="A27" s="404"/>
      <c r="B27" s="404"/>
      <c r="C27" s="404"/>
      <c r="D27" s="294"/>
      <c r="E27" s="376"/>
      <c r="F27" s="294"/>
      <c r="G27" s="376"/>
      <c r="H27" s="376"/>
      <c r="I27" s="376"/>
      <c r="J27" s="380"/>
      <c r="K27" s="380"/>
      <c r="L27" s="380"/>
      <c r="M27" s="380"/>
      <c r="N27" s="380"/>
      <c r="O27" s="397"/>
      <c r="P27" s="397"/>
      <c r="Q27" s="397"/>
      <c r="R27" s="396"/>
      <c r="S27" s="396"/>
      <c r="T27" s="399"/>
      <c r="U27" s="279"/>
      <c r="V27" s="284"/>
      <c r="W27" s="284"/>
      <c r="X27" s="276"/>
      <c r="Y27" s="289"/>
      <c r="Z27" s="289"/>
      <c r="AA27" s="286"/>
      <c r="AB27" s="286"/>
      <c r="AC27" s="325"/>
      <c r="AD27" s="325"/>
      <c r="AE27" s="400"/>
      <c r="AF27" s="396"/>
      <c r="AG27" s="150"/>
      <c r="AH27" s="277"/>
      <c r="AI27" s="151"/>
      <c r="AJ27" s="152"/>
      <c r="AK27" s="29">
        <f t="shared" si="2"/>
        <v>0</v>
      </c>
      <c r="AL27" s="396"/>
      <c r="AM27" s="279"/>
      <c r="AN27" s="357"/>
      <c r="AO27" s="451"/>
      <c r="AP27" s="278"/>
      <c r="AQ27" s="325"/>
      <c r="AR27" s="325"/>
      <c r="AS27" s="325"/>
      <c r="AT27" s="65">
        <v>325841936</v>
      </c>
      <c r="AU27" s="51" t="s">
        <v>252</v>
      </c>
      <c r="AV27" s="325"/>
      <c r="AW27" s="325"/>
      <c r="AX27" s="333"/>
      <c r="AY27" s="333"/>
      <c r="AZ27" s="334"/>
      <c r="BA27" s="258"/>
      <c r="BB27" s="258"/>
      <c r="BC27" s="258"/>
      <c r="BD27" s="261"/>
      <c r="BE27" s="261"/>
      <c r="BF27" s="51" t="s">
        <v>345</v>
      </c>
      <c r="BG27" s="325"/>
      <c r="BH27" s="337"/>
      <c r="BI27" s="337"/>
      <c r="BJ27" s="338"/>
      <c r="BK27" s="343"/>
      <c r="BL27" s="321"/>
      <c r="BM27" s="341"/>
      <c r="BN27" s="286"/>
      <c r="BO27" s="286"/>
    </row>
    <row r="28" spans="1:67" ht="50.25" customHeight="1" x14ac:dyDescent="0.4">
      <c r="A28" s="404"/>
      <c r="B28" s="404"/>
      <c r="C28" s="404"/>
      <c r="D28" s="294"/>
      <c r="E28" s="376"/>
      <c r="F28" s="294"/>
      <c r="G28" s="376"/>
      <c r="H28" s="376"/>
      <c r="I28" s="376"/>
      <c r="J28" s="380"/>
      <c r="K28" s="380"/>
      <c r="L28" s="380"/>
      <c r="M28" s="380"/>
      <c r="N28" s="380"/>
      <c r="O28" s="29"/>
      <c r="P28" s="29" t="s">
        <v>152</v>
      </c>
      <c r="Q28" s="85" t="s">
        <v>267</v>
      </c>
      <c r="R28" s="396"/>
      <c r="S28" s="396"/>
      <c r="T28" s="399"/>
      <c r="U28" s="279"/>
      <c r="V28" s="284"/>
      <c r="W28" s="284"/>
      <c r="X28" s="276"/>
      <c r="Y28" s="289"/>
      <c r="Z28" s="289"/>
      <c r="AA28" s="286"/>
      <c r="AB28" s="286"/>
      <c r="AC28" s="325"/>
      <c r="AD28" s="325"/>
      <c r="AE28" s="146" t="s">
        <v>264</v>
      </c>
      <c r="AF28" s="396"/>
      <c r="AG28" s="31"/>
      <c r="AH28" s="149">
        <v>0.1</v>
      </c>
      <c r="AI28" s="138">
        <v>44958</v>
      </c>
      <c r="AJ28" s="139">
        <v>45275</v>
      </c>
      <c r="AK28" s="29">
        <f t="shared" si="2"/>
        <v>317</v>
      </c>
      <c r="AL28" s="396"/>
      <c r="AM28" s="279"/>
      <c r="AN28" s="357"/>
      <c r="AO28" s="451"/>
      <c r="AP28" s="278"/>
      <c r="AQ28" s="325"/>
      <c r="AR28" s="325"/>
      <c r="AS28" s="325"/>
      <c r="AT28" s="65">
        <v>232839200</v>
      </c>
      <c r="AU28" s="51" t="s">
        <v>157</v>
      </c>
      <c r="AV28" s="325"/>
      <c r="AW28" s="325"/>
      <c r="AX28" s="333"/>
      <c r="AY28" s="333"/>
      <c r="AZ28" s="334"/>
      <c r="BA28" s="258"/>
      <c r="BB28" s="258"/>
      <c r="BC28" s="258"/>
      <c r="BD28" s="261"/>
      <c r="BE28" s="261"/>
      <c r="BF28" s="51" t="s">
        <v>345</v>
      </c>
      <c r="BG28" s="51" t="s">
        <v>346</v>
      </c>
      <c r="BH28" s="69" t="s">
        <v>347</v>
      </c>
      <c r="BI28" s="51" t="s">
        <v>157</v>
      </c>
      <c r="BJ28" s="74">
        <v>44927</v>
      </c>
      <c r="BK28" s="343"/>
      <c r="BL28" s="321"/>
      <c r="BM28" s="85" t="s">
        <v>461</v>
      </c>
      <c r="BN28" s="286"/>
      <c r="BO28" s="286"/>
    </row>
    <row r="29" spans="1:67" ht="50.25" customHeight="1" x14ac:dyDescent="0.4">
      <c r="A29" s="404"/>
      <c r="B29" s="404"/>
      <c r="C29" s="404"/>
      <c r="D29" s="294"/>
      <c r="E29" s="376"/>
      <c r="F29" s="294"/>
      <c r="G29" s="376"/>
      <c r="H29" s="376"/>
      <c r="I29" s="376"/>
      <c r="J29" s="380"/>
      <c r="K29" s="380"/>
      <c r="L29" s="380"/>
      <c r="M29" s="380"/>
      <c r="N29" s="380"/>
      <c r="O29" s="29"/>
      <c r="P29" s="29" t="s">
        <v>152</v>
      </c>
      <c r="Q29" s="29" t="s">
        <v>268</v>
      </c>
      <c r="R29" s="396"/>
      <c r="S29" s="396"/>
      <c r="T29" s="399"/>
      <c r="U29" s="279"/>
      <c r="V29" s="284"/>
      <c r="W29" s="284"/>
      <c r="X29" s="276"/>
      <c r="Y29" s="289"/>
      <c r="Z29" s="289"/>
      <c r="AA29" s="286"/>
      <c r="AB29" s="286"/>
      <c r="AC29" s="325"/>
      <c r="AD29" s="325"/>
      <c r="AE29" s="146" t="s">
        <v>265</v>
      </c>
      <c r="AF29" s="396"/>
      <c r="AG29" s="31"/>
      <c r="AH29" s="149">
        <v>0.03</v>
      </c>
      <c r="AI29" s="138">
        <v>44958</v>
      </c>
      <c r="AJ29" s="139">
        <v>45275</v>
      </c>
      <c r="AK29" s="29">
        <f t="shared" si="2"/>
        <v>317</v>
      </c>
      <c r="AL29" s="396"/>
      <c r="AM29" s="279"/>
      <c r="AN29" s="358"/>
      <c r="AO29" s="452"/>
      <c r="AP29" s="278"/>
      <c r="AQ29" s="325"/>
      <c r="AR29" s="325"/>
      <c r="AS29" s="325"/>
      <c r="AT29" s="65">
        <v>33000000</v>
      </c>
      <c r="AU29" s="51" t="s">
        <v>157</v>
      </c>
      <c r="AV29" s="325"/>
      <c r="AW29" s="325"/>
      <c r="AX29" s="333"/>
      <c r="AY29" s="333"/>
      <c r="AZ29" s="334"/>
      <c r="BA29" s="258"/>
      <c r="BB29" s="258"/>
      <c r="BC29" s="258"/>
      <c r="BD29" s="261"/>
      <c r="BE29" s="261"/>
      <c r="BF29" s="51" t="s">
        <v>345</v>
      </c>
      <c r="BG29" s="51" t="s">
        <v>346</v>
      </c>
      <c r="BH29" s="69" t="s">
        <v>347</v>
      </c>
      <c r="BI29" s="51" t="s">
        <v>157</v>
      </c>
      <c r="BJ29" s="74">
        <v>44927</v>
      </c>
      <c r="BK29" s="343"/>
      <c r="BL29" s="321"/>
      <c r="BM29" s="85" t="s">
        <v>460</v>
      </c>
      <c r="BN29" s="286"/>
      <c r="BO29" s="286"/>
    </row>
    <row r="30" spans="1:67" ht="50.25" customHeight="1" x14ac:dyDescent="0.4">
      <c r="A30" s="404"/>
      <c r="B30" s="404"/>
      <c r="C30" s="404"/>
      <c r="D30" s="294"/>
      <c r="E30" s="376"/>
      <c r="F30" s="294"/>
      <c r="G30" s="376"/>
      <c r="H30" s="376"/>
      <c r="I30" s="376"/>
      <c r="J30" s="380"/>
      <c r="K30" s="39" t="s">
        <v>184</v>
      </c>
      <c r="L30" s="38" t="s">
        <v>164</v>
      </c>
      <c r="M30" s="40">
        <v>0</v>
      </c>
      <c r="N30" s="38" t="s">
        <v>185</v>
      </c>
      <c r="O30" s="29"/>
      <c r="P30" s="29" t="s">
        <v>152</v>
      </c>
      <c r="Q30" s="29" t="s">
        <v>270</v>
      </c>
      <c r="R30" s="31">
        <v>4000</v>
      </c>
      <c r="S30" s="31">
        <v>1000</v>
      </c>
      <c r="T30" s="156">
        <v>6950</v>
      </c>
      <c r="U30" s="32">
        <v>0</v>
      </c>
      <c r="V30" s="30">
        <f>U30/S30</f>
        <v>0</v>
      </c>
      <c r="W30" s="30">
        <v>1</v>
      </c>
      <c r="X30" s="276"/>
      <c r="Y30" s="289"/>
      <c r="Z30" s="289"/>
      <c r="AA30" s="286"/>
      <c r="AB30" s="286"/>
      <c r="AC30" s="325"/>
      <c r="AD30" s="325"/>
      <c r="AE30" s="144" t="s">
        <v>269</v>
      </c>
      <c r="AF30" s="31"/>
      <c r="AG30" s="31"/>
      <c r="AH30" s="149">
        <v>0.1</v>
      </c>
      <c r="AI30" s="138">
        <v>44958</v>
      </c>
      <c r="AJ30" s="139">
        <v>45275</v>
      </c>
      <c r="AK30" s="29">
        <f t="shared" si="2"/>
        <v>317</v>
      </c>
      <c r="AL30" s="31">
        <v>1000</v>
      </c>
      <c r="AM30" s="32">
        <v>0</v>
      </c>
      <c r="AN30" s="32">
        <v>0</v>
      </c>
      <c r="AO30" s="30">
        <f>AN30/AL30</f>
        <v>0</v>
      </c>
      <c r="AP30" s="278"/>
      <c r="AQ30" s="325"/>
      <c r="AR30" s="325"/>
      <c r="AS30" s="325"/>
      <c r="AT30" s="63">
        <v>170500000</v>
      </c>
      <c r="AU30" s="51" t="s">
        <v>157</v>
      </c>
      <c r="AV30" s="325"/>
      <c r="AW30" s="325"/>
      <c r="AX30" s="333"/>
      <c r="AY30" s="333"/>
      <c r="AZ30" s="334"/>
      <c r="BA30" s="258"/>
      <c r="BB30" s="258"/>
      <c r="BC30" s="258"/>
      <c r="BD30" s="261"/>
      <c r="BE30" s="261"/>
      <c r="BF30" s="51" t="s">
        <v>345</v>
      </c>
      <c r="BG30" s="51" t="s">
        <v>368</v>
      </c>
      <c r="BH30" s="69" t="s">
        <v>369</v>
      </c>
      <c r="BI30" s="51" t="s">
        <v>157</v>
      </c>
      <c r="BJ30" s="74">
        <v>44927</v>
      </c>
      <c r="BK30" s="343"/>
      <c r="BL30" s="321"/>
      <c r="BM30" s="85" t="s">
        <v>463</v>
      </c>
      <c r="BN30" s="286"/>
      <c r="BO30" s="286"/>
    </row>
    <row r="31" spans="1:67" ht="50.25" customHeight="1" x14ac:dyDescent="0.4">
      <c r="A31" s="404"/>
      <c r="B31" s="404"/>
      <c r="C31" s="404"/>
      <c r="D31" s="294"/>
      <c r="E31" s="376"/>
      <c r="F31" s="294"/>
      <c r="G31" s="376"/>
      <c r="H31" s="376"/>
      <c r="I31" s="376"/>
      <c r="J31" s="380"/>
      <c r="K31" s="380" t="s">
        <v>186</v>
      </c>
      <c r="L31" s="380" t="s">
        <v>164</v>
      </c>
      <c r="M31" s="380">
        <v>288</v>
      </c>
      <c r="N31" s="380" t="s">
        <v>187</v>
      </c>
      <c r="O31" s="276"/>
      <c r="P31" s="276" t="s">
        <v>152</v>
      </c>
      <c r="Q31" s="276" t="s">
        <v>272</v>
      </c>
      <c r="R31" s="396">
        <v>576</v>
      </c>
      <c r="S31" s="396">
        <v>144</v>
      </c>
      <c r="T31" s="396">
        <v>802</v>
      </c>
      <c r="U31" s="279">
        <v>0</v>
      </c>
      <c r="V31" s="284">
        <f>U31/S31</f>
        <v>0</v>
      </c>
      <c r="W31" s="284">
        <v>1</v>
      </c>
      <c r="X31" s="276"/>
      <c r="Y31" s="289"/>
      <c r="Z31" s="289"/>
      <c r="AA31" s="286"/>
      <c r="AB31" s="286"/>
      <c r="AC31" s="325"/>
      <c r="AD31" s="325"/>
      <c r="AE31" s="384" t="s">
        <v>271</v>
      </c>
      <c r="AF31" s="396"/>
      <c r="AG31" s="31"/>
      <c r="AH31" s="277">
        <v>0.3</v>
      </c>
      <c r="AI31" s="138">
        <v>44958</v>
      </c>
      <c r="AJ31" s="139">
        <v>45275</v>
      </c>
      <c r="AK31" s="29">
        <f t="shared" si="2"/>
        <v>317</v>
      </c>
      <c r="AL31" s="396">
        <v>144</v>
      </c>
      <c r="AM31" s="279">
        <v>0</v>
      </c>
      <c r="AN31" s="356">
        <v>0</v>
      </c>
      <c r="AO31" s="450">
        <f>AN31/AL31</f>
        <v>0</v>
      </c>
      <c r="AP31" s="278"/>
      <c r="AQ31" s="325"/>
      <c r="AR31" s="325"/>
      <c r="AS31" s="325"/>
      <c r="AT31" s="63">
        <v>461204590</v>
      </c>
      <c r="AU31" s="51" t="s">
        <v>157</v>
      </c>
      <c r="AV31" s="325"/>
      <c r="AW31" s="325"/>
      <c r="AX31" s="333"/>
      <c r="AY31" s="333"/>
      <c r="AZ31" s="334"/>
      <c r="BA31" s="258"/>
      <c r="BB31" s="258"/>
      <c r="BC31" s="258"/>
      <c r="BD31" s="261"/>
      <c r="BE31" s="261"/>
      <c r="BF31" s="51" t="s">
        <v>345</v>
      </c>
      <c r="BG31" s="325" t="s">
        <v>351</v>
      </c>
      <c r="BH31" s="337" t="s">
        <v>352</v>
      </c>
      <c r="BI31" s="337" t="s">
        <v>348</v>
      </c>
      <c r="BJ31" s="338">
        <v>44927</v>
      </c>
      <c r="BK31" s="343"/>
      <c r="BL31" s="321"/>
      <c r="BM31" s="286" t="s">
        <v>462</v>
      </c>
      <c r="BN31" s="286"/>
      <c r="BO31" s="286"/>
    </row>
    <row r="32" spans="1:67" ht="50.25" customHeight="1" x14ac:dyDescent="0.4">
      <c r="A32" s="404"/>
      <c r="B32" s="404"/>
      <c r="C32" s="404"/>
      <c r="D32" s="294"/>
      <c r="E32" s="376"/>
      <c r="F32" s="294"/>
      <c r="G32" s="376"/>
      <c r="H32" s="376"/>
      <c r="I32" s="376"/>
      <c r="J32" s="380"/>
      <c r="K32" s="380"/>
      <c r="L32" s="380"/>
      <c r="M32" s="380"/>
      <c r="N32" s="380"/>
      <c r="O32" s="276"/>
      <c r="P32" s="276"/>
      <c r="Q32" s="276"/>
      <c r="R32" s="396"/>
      <c r="S32" s="396"/>
      <c r="T32" s="396"/>
      <c r="U32" s="279"/>
      <c r="V32" s="284"/>
      <c r="W32" s="284"/>
      <c r="X32" s="276"/>
      <c r="Y32" s="289"/>
      <c r="Z32" s="289"/>
      <c r="AA32" s="286"/>
      <c r="AB32" s="286"/>
      <c r="AC32" s="325"/>
      <c r="AD32" s="325"/>
      <c r="AE32" s="384"/>
      <c r="AF32" s="396"/>
      <c r="AG32" s="31"/>
      <c r="AH32" s="277"/>
      <c r="AI32" s="138">
        <v>44958</v>
      </c>
      <c r="AJ32" s="139">
        <v>45275</v>
      </c>
      <c r="AK32" s="29">
        <f t="shared" si="2"/>
        <v>317</v>
      </c>
      <c r="AL32" s="396"/>
      <c r="AM32" s="279"/>
      <c r="AN32" s="358"/>
      <c r="AO32" s="452"/>
      <c r="AP32" s="278"/>
      <c r="AQ32" s="325"/>
      <c r="AR32" s="325"/>
      <c r="AS32" s="325"/>
      <c r="AT32" s="63">
        <v>325841935</v>
      </c>
      <c r="AU32" s="51" t="s">
        <v>252</v>
      </c>
      <c r="AV32" s="325"/>
      <c r="AW32" s="325"/>
      <c r="AX32" s="333"/>
      <c r="AY32" s="333"/>
      <c r="AZ32" s="334"/>
      <c r="BA32" s="258"/>
      <c r="BB32" s="258"/>
      <c r="BC32" s="258"/>
      <c r="BD32" s="261"/>
      <c r="BE32" s="261"/>
      <c r="BF32" s="51" t="s">
        <v>345</v>
      </c>
      <c r="BG32" s="325"/>
      <c r="BH32" s="337"/>
      <c r="BI32" s="337"/>
      <c r="BJ32" s="338"/>
      <c r="BK32" s="343"/>
      <c r="BL32" s="321"/>
      <c r="BM32" s="286"/>
      <c r="BN32" s="286"/>
      <c r="BO32" s="286"/>
    </row>
    <row r="33" spans="1:73" ht="50.25" customHeight="1" x14ac:dyDescent="0.4">
      <c r="A33" s="404"/>
      <c r="B33" s="404"/>
      <c r="C33" s="404"/>
      <c r="D33" s="294"/>
      <c r="E33" s="376"/>
      <c r="F33" s="294"/>
      <c r="G33" s="376"/>
      <c r="H33" s="376"/>
      <c r="I33" s="376"/>
      <c r="J33" s="380"/>
      <c r="K33" s="39" t="s">
        <v>188</v>
      </c>
      <c r="L33" s="38" t="s">
        <v>164</v>
      </c>
      <c r="M33" s="40">
        <v>49</v>
      </c>
      <c r="N33" s="38" t="s">
        <v>189</v>
      </c>
      <c r="O33" s="29"/>
      <c r="P33" s="29" t="s">
        <v>152</v>
      </c>
      <c r="Q33" s="29" t="s">
        <v>274</v>
      </c>
      <c r="R33" s="31">
        <v>20</v>
      </c>
      <c r="S33" s="31">
        <v>5</v>
      </c>
      <c r="T33" s="31">
        <v>66</v>
      </c>
      <c r="U33" s="32">
        <v>5</v>
      </c>
      <c r="V33" s="30">
        <f>U33/S33</f>
        <v>1</v>
      </c>
      <c r="W33" s="30">
        <v>1</v>
      </c>
      <c r="X33" s="276"/>
      <c r="Y33" s="289"/>
      <c r="Z33" s="289"/>
      <c r="AA33" s="286"/>
      <c r="AB33" s="286"/>
      <c r="AC33" s="325"/>
      <c r="AD33" s="325"/>
      <c r="AE33" s="144" t="s">
        <v>273</v>
      </c>
      <c r="AF33" s="31"/>
      <c r="AG33" s="31"/>
      <c r="AH33" s="149">
        <v>0.17</v>
      </c>
      <c r="AI33" s="138">
        <v>44958</v>
      </c>
      <c r="AJ33" s="139">
        <v>45275</v>
      </c>
      <c r="AK33" s="29">
        <f t="shared" si="2"/>
        <v>317</v>
      </c>
      <c r="AL33" s="31">
        <f>5*100</f>
        <v>500</v>
      </c>
      <c r="AM33" s="32">
        <v>0</v>
      </c>
      <c r="AN33" s="32">
        <v>5</v>
      </c>
      <c r="AO33" s="30">
        <f>AN33/S33</f>
        <v>1</v>
      </c>
      <c r="AP33" s="278"/>
      <c r="AQ33" s="325"/>
      <c r="AR33" s="325"/>
      <c r="AS33" s="325"/>
      <c r="AT33" s="65">
        <v>45320000</v>
      </c>
      <c r="AU33" s="51" t="s">
        <v>157</v>
      </c>
      <c r="AV33" s="325"/>
      <c r="AW33" s="325"/>
      <c r="AX33" s="333"/>
      <c r="AY33" s="333"/>
      <c r="AZ33" s="334"/>
      <c r="BA33" s="259"/>
      <c r="BB33" s="259"/>
      <c r="BC33" s="259"/>
      <c r="BD33" s="262"/>
      <c r="BE33" s="262"/>
      <c r="BF33" s="51" t="s">
        <v>345</v>
      </c>
      <c r="BG33" s="51" t="s">
        <v>346</v>
      </c>
      <c r="BH33" s="69" t="s">
        <v>347</v>
      </c>
      <c r="BI33" s="51" t="s">
        <v>157</v>
      </c>
      <c r="BJ33" s="74">
        <v>44927</v>
      </c>
      <c r="BK33" s="344"/>
      <c r="BL33" s="322"/>
      <c r="BM33" s="85" t="s">
        <v>464</v>
      </c>
      <c r="BN33" s="286"/>
      <c r="BO33" s="286"/>
    </row>
    <row r="34" spans="1:73" s="113" customFormat="1" ht="50.25" customHeight="1" x14ac:dyDescent="0.5">
      <c r="A34" s="404"/>
      <c r="B34" s="404"/>
      <c r="C34" s="404"/>
      <c r="D34" s="294"/>
      <c r="E34" s="376"/>
      <c r="F34" s="294"/>
      <c r="G34" s="376"/>
      <c r="H34" s="376"/>
      <c r="I34" s="376"/>
      <c r="J34" s="409" t="s">
        <v>175</v>
      </c>
      <c r="K34" s="410"/>
      <c r="L34" s="410"/>
      <c r="M34" s="410"/>
      <c r="N34" s="410"/>
      <c r="O34" s="410"/>
      <c r="P34" s="410"/>
      <c r="Q34" s="410"/>
      <c r="R34" s="410"/>
      <c r="S34" s="410"/>
      <c r="T34" s="410"/>
      <c r="U34" s="127"/>
      <c r="V34" s="108">
        <f>+AVERAGE(V26:V33)</f>
        <v>0.25</v>
      </c>
      <c r="W34" s="108">
        <f>+AVERAGE(W26:W33)</f>
        <v>0.88124999999999998</v>
      </c>
      <c r="X34" s="116"/>
      <c r="Y34" s="117"/>
      <c r="Z34" s="117"/>
      <c r="AA34" s="126"/>
      <c r="AB34" s="126"/>
      <c r="AC34" s="119"/>
      <c r="AD34" s="120" t="s">
        <v>176</v>
      </c>
      <c r="AE34" s="145"/>
      <c r="AF34" s="120"/>
      <c r="AG34" s="120"/>
      <c r="AH34" s="149"/>
      <c r="AI34" s="140"/>
      <c r="AJ34" s="141"/>
      <c r="AK34" s="121"/>
      <c r="AL34" s="109"/>
      <c r="AM34" s="109"/>
      <c r="AN34" s="127"/>
      <c r="AO34" s="108">
        <f>+AVERAGE(AO26:AO33)</f>
        <v>0.25</v>
      </c>
      <c r="AP34" s="108">
        <f>+AVERAGE(AP26:AP33)</f>
        <v>0.25</v>
      </c>
      <c r="AQ34" s="119"/>
      <c r="AR34" s="119"/>
      <c r="AS34" s="119"/>
      <c r="AT34" s="119"/>
      <c r="AU34" s="119"/>
      <c r="AV34" s="119"/>
      <c r="AW34" s="119"/>
      <c r="AX34" s="122">
        <f t="shared" ref="AX34:AZ34" si="3">AX26</f>
        <v>2145805725</v>
      </c>
      <c r="AY34" s="122">
        <f t="shared" si="3"/>
        <v>535597200</v>
      </c>
      <c r="AZ34" s="123">
        <f t="shared" si="3"/>
        <v>0.24960190652860711</v>
      </c>
      <c r="BA34" s="159">
        <v>2145805725</v>
      </c>
      <c r="BB34" s="159">
        <v>535597200</v>
      </c>
      <c r="BC34" s="159">
        <v>0</v>
      </c>
      <c r="BD34" s="123">
        <f>BB34/BA34</f>
        <v>0.24960190652860711</v>
      </c>
      <c r="BE34" s="123">
        <f>BC34/BA34</f>
        <v>0</v>
      </c>
      <c r="BF34" s="119"/>
      <c r="BG34" s="119"/>
      <c r="BH34" s="124"/>
      <c r="BI34" s="125"/>
      <c r="BJ34" s="124"/>
      <c r="BK34" s="124"/>
      <c r="BL34" s="124"/>
      <c r="BM34" s="124"/>
      <c r="BN34" s="124"/>
      <c r="BO34" s="124"/>
    </row>
    <row r="35" spans="1:73" ht="50.25" customHeight="1" x14ac:dyDescent="0.4">
      <c r="A35" s="404"/>
      <c r="B35" s="404"/>
      <c r="C35" s="404"/>
      <c r="D35" s="294"/>
      <c r="E35" s="376"/>
      <c r="F35" s="294"/>
      <c r="G35" s="376"/>
      <c r="H35" s="376"/>
      <c r="I35" s="376"/>
      <c r="J35" s="380" t="s">
        <v>190</v>
      </c>
      <c r="K35" s="276" t="s">
        <v>191</v>
      </c>
      <c r="L35" s="276" t="s">
        <v>164</v>
      </c>
      <c r="M35" s="276">
        <v>100881</v>
      </c>
      <c r="N35" s="286" t="s">
        <v>192</v>
      </c>
      <c r="O35" s="381"/>
      <c r="P35" s="381" t="s">
        <v>152</v>
      </c>
      <c r="Q35" s="381" t="s">
        <v>285</v>
      </c>
      <c r="R35" s="275">
        <v>120000</v>
      </c>
      <c r="S35" s="275">
        <v>15000</v>
      </c>
      <c r="T35" s="275">
        <v>108103</v>
      </c>
      <c r="U35" s="280">
        <v>582</v>
      </c>
      <c r="V35" s="281">
        <f>U35/S35</f>
        <v>3.8800000000000001E-2</v>
      </c>
      <c r="W35" s="281">
        <f>(U35+T35)/R35</f>
        <v>0.90570833333333334</v>
      </c>
      <c r="X35" s="276" t="s">
        <v>329</v>
      </c>
      <c r="Y35" s="289" t="s">
        <v>330</v>
      </c>
      <c r="Z35" s="289" t="s">
        <v>341</v>
      </c>
      <c r="AA35" s="285" t="s">
        <v>336</v>
      </c>
      <c r="AB35" s="285" t="s">
        <v>193</v>
      </c>
      <c r="AC35" s="285" t="s">
        <v>194</v>
      </c>
      <c r="AD35" s="325" t="s">
        <v>195</v>
      </c>
      <c r="AE35" s="71" t="s">
        <v>277</v>
      </c>
      <c r="AF35" s="276"/>
      <c r="AG35" s="31"/>
      <c r="AH35" s="149">
        <v>0.05</v>
      </c>
      <c r="AI35" s="138">
        <v>44958</v>
      </c>
      <c r="AJ35" s="139">
        <v>45275</v>
      </c>
      <c r="AK35" s="29">
        <f t="shared" ref="AK35:AK45" si="4">+AJ35-AI35</f>
        <v>317</v>
      </c>
      <c r="AL35" s="276">
        <v>15000</v>
      </c>
      <c r="AM35" s="276">
        <v>582</v>
      </c>
      <c r="AN35" s="359">
        <v>582</v>
      </c>
      <c r="AO35" s="366">
        <f>AN35/S35</f>
        <v>3.8800000000000001E-2</v>
      </c>
      <c r="AP35" s="278">
        <f>+AVERAGE(AO35:AO45)</f>
        <v>1.9400000000000001E-2</v>
      </c>
      <c r="AQ35" s="325" t="s">
        <v>153</v>
      </c>
      <c r="AR35" s="325" t="s">
        <v>154</v>
      </c>
      <c r="AS35" s="325" t="s">
        <v>155</v>
      </c>
      <c r="AT35" s="63">
        <v>92275510</v>
      </c>
      <c r="AU35" s="51" t="s">
        <v>157</v>
      </c>
      <c r="AV35" s="325" t="s">
        <v>196</v>
      </c>
      <c r="AW35" s="325" t="s">
        <v>197</v>
      </c>
      <c r="AX35" s="440">
        <v>2050592850</v>
      </c>
      <c r="AY35" s="440">
        <v>508613862</v>
      </c>
      <c r="AZ35" s="441">
        <f>AY35/AX35</f>
        <v>0.24803259311081671</v>
      </c>
      <c r="BA35" s="266">
        <v>2050592850</v>
      </c>
      <c r="BB35" s="266">
        <v>508613870</v>
      </c>
      <c r="BC35" s="266">
        <v>440172912</v>
      </c>
      <c r="BD35" s="269">
        <f>BB35/BA35</f>
        <v>0.24803259701212749</v>
      </c>
      <c r="BE35" s="269">
        <f>BC35/BA35</f>
        <v>0.21465641607011357</v>
      </c>
      <c r="BF35" s="51" t="s">
        <v>345</v>
      </c>
      <c r="BG35" s="51" t="s">
        <v>346</v>
      </c>
      <c r="BH35" s="69" t="s">
        <v>347</v>
      </c>
      <c r="BI35" s="51" t="s">
        <v>157</v>
      </c>
      <c r="BJ35" s="74">
        <v>44927</v>
      </c>
      <c r="BK35" s="342" t="s">
        <v>422</v>
      </c>
      <c r="BL35" s="456" t="s">
        <v>427</v>
      </c>
      <c r="BM35" s="327" t="s">
        <v>470</v>
      </c>
      <c r="BN35" s="286" t="s">
        <v>408</v>
      </c>
      <c r="BO35" s="286" t="s">
        <v>410</v>
      </c>
    </row>
    <row r="36" spans="1:73" ht="50.25" customHeight="1" x14ac:dyDescent="0.4">
      <c r="A36" s="404"/>
      <c r="B36" s="404"/>
      <c r="C36" s="404"/>
      <c r="D36" s="294"/>
      <c r="E36" s="376"/>
      <c r="F36" s="294"/>
      <c r="G36" s="376"/>
      <c r="H36" s="376"/>
      <c r="I36" s="376"/>
      <c r="J36" s="380"/>
      <c r="K36" s="276"/>
      <c r="L36" s="276"/>
      <c r="M36" s="276"/>
      <c r="N36" s="286"/>
      <c r="O36" s="381"/>
      <c r="P36" s="381"/>
      <c r="Q36" s="381"/>
      <c r="R36" s="275"/>
      <c r="S36" s="275"/>
      <c r="T36" s="275"/>
      <c r="U36" s="280"/>
      <c r="V36" s="281"/>
      <c r="W36" s="281"/>
      <c r="X36" s="276"/>
      <c r="Y36" s="289"/>
      <c r="Z36" s="289"/>
      <c r="AA36" s="285"/>
      <c r="AB36" s="285"/>
      <c r="AC36" s="285"/>
      <c r="AD36" s="325"/>
      <c r="AE36" s="71" t="s">
        <v>278</v>
      </c>
      <c r="AF36" s="276"/>
      <c r="AG36" s="31"/>
      <c r="AH36" s="149">
        <v>0.05</v>
      </c>
      <c r="AI36" s="138">
        <v>44958</v>
      </c>
      <c r="AJ36" s="139">
        <v>45275</v>
      </c>
      <c r="AK36" s="29">
        <f t="shared" si="4"/>
        <v>317</v>
      </c>
      <c r="AL36" s="276"/>
      <c r="AM36" s="276"/>
      <c r="AN36" s="360"/>
      <c r="AO36" s="367"/>
      <c r="AP36" s="278"/>
      <c r="AQ36" s="325"/>
      <c r="AR36" s="325"/>
      <c r="AS36" s="325"/>
      <c r="AT36" s="63">
        <v>80524633.46099773</v>
      </c>
      <c r="AU36" s="51" t="s">
        <v>157</v>
      </c>
      <c r="AV36" s="325"/>
      <c r="AW36" s="325"/>
      <c r="AX36" s="440"/>
      <c r="AY36" s="440"/>
      <c r="AZ36" s="441"/>
      <c r="BA36" s="267"/>
      <c r="BB36" s="267"/>
      <c r="BC36" s="267"/>
      <c r="BD36" s="270"/>
      <c r="BE36" s="270"/>
      <c r="BF36" s="51" t="s">
        <v>345</v>
      </c>
      <c r="BG36" s="51" t="s">
        <v>370</v>
      </c>
      <c r="BH36" s="69" t="s">
        <v>371</v>
      </c>
      <c r="BI36" s="51" t="s">
        <v>157</v>
      </c>
      <c r="BJ36" s="74">
        <v>44927</v>
      </c>
      <c r="BK36" s="343"/>
      <c r="BL36" s="457"/>
      <c r="BM36" s="328"/>
      <c r="BN36" s="286"/>
      <c r="BO36" s="286"/>
    </row>
    <row r="37" spans="1:73" ht="50.25" customHeight="1" x14ac:dyDescent="0.4">
      <c r="A37" s="404"/>
      <c r="B37" s="404"/>
      <c r="C37" s="404"/>
      <c r="D37" s="294"/>
      <c r="E37" s="376"/>
      <c r="F37" s="294"/>
      <c r="G37" s="376"/>
      <c r="H37" s="376"/>
      <c r="I37" s="376"/>
      <c r="J37" s="380"/>
      <c r="K37" s="276"/>
      <c r="L37" s="276"/>
      <c r="M37" s="276"/>
      <c r="N37" s="286"/>
      <c r="O37" s="381"/>
      <c r="P37" s="381" t="s">
        <v>152</v>
      </c>
      <c r="Q37" s="381" t="s">
        <v>149</v>
      </c>
      <c r="R37" s="275"/>
      <c r="S37" s="275"/>
      <c r="T37" s="275"/>
      <c r="U37" s="280"/>
      <c r="V37" s="281"/>
      <c r="W37" s="281"/>
      <c r="X37" s="276"/>
      <c r="Y37" s="289"/>
      <c r="Z37" s="289"/>
      <c r="AA37" s="285"/>
      <c r="AB37" s="285"/>
      <c r="AC37" s="285"/>
      <c r="AD37" s="325"/>
      <c r="AE37" s="71" t="s">
        <v>279</v>
      </c>
      <c r="AF37" s="276"/>
      <c r="AG37" s="31"/>
      <c r="AH37" s="149">
        <v>0.12</v>
      </c>
      <c r="AI37" s="138">
        <v>44958</v>
      </c>
      <c r="AJ37" s="139">
        <v>45275</v>
      </c>
      <c r="AK37" s="29">
        <f t="shared" si="4"/>
        <v>317</v>
      </c>
      <c r="AL37" s="276"/>
      <c r="AM37" s="276"/>
      <c r="AN37" s="360"/>
      <c r="AO37" s="367"/>
      <c r="AP37" s="278"/>
      <c r="AQ37" s="325"/>
      <c r="AR37" s="325"/>
      <c r="AS37" s="325"/>
      <c r="AT37" s="65">
        <v>69065620</v>
      </c>
      <c r="AU37" s="51" t="s">
        <v>157</v>
      </c>
      <c r="AV37" s="325"/>
      <c r="AW37" s="325"/>
      <c r="AX37" s="440"/>
      <c r="AY37" s="440"/>
      <c r="AZ37" s="441"/>
      <c r="BA37" s="267"/>
      <c r="BB37" s="267"/>
      <c r="BC37" s="267"/>
      <c r="BD37" s="270"/>
      <c r="BE37" s="270"/>
      <c r="BF37" s="51" t="s">
        <v>345</v>
      </c>
      <c r="BG37" s="51" t="s">
        <v>346</v>
      </c>
      <c r="BH37" s="69" t="s">
        <v>347</v>
      </c>
      <c r="BI37" s="51" t="s">
        <v>157</v>
      </c>
      <c r="BJ37" s="74">
        <v>44927</v>
      </c>
      <c r="BK37" s="343"/>
      <c r="BL37" s="457"/>
      <c r="BM37" s="329" t="s">
        <v>468</v>
      </c>
      <c r="BN37" s="286"/>
      <c r="BO37" s="286"/>
    </row>
    <row r="38" spans="1:73" ht="50.25" customHeight="1" x14ac:dyDescent="0.4">
      <c r="A38" s="404"/>
      <c r="B38" s="404"/>
      <c r="C38" s="404"/>
      <c r="D38" s="294"/>
      <c r="E38" s="376"/>
      <c r="F38" s="294"/>
      <c r="G38" s="376"/>
      <c r="H38" s="376"/>
      <c r="I38" s="376"/>
      <c r="J38" s="380"/>
      <c r="K38" s="276"/>
      <c r="L38" s="276"/>
      <c r="M38" s="276"/>
      <c r="N38" s="286"/>
      <c r="O38" s="381"/>
      <c r="P38" s="381"/>
      <c r="Q38" s="381"/>
      <c r="R38" s="275"/>
      <c r="S38" s="275"/>
      <c r="T38" s="275"/>
      <c r="U38" s="280"/>
      <c r="V38" s="281"/>
      <c r="W38" s="281"/>
      <c r="X38" s="276"/>
      <c r="Y38" s="289"/>
      <c r="Z38" s="289"/>
      <c r="AA38" s="285"/>
      <c r="AB38" s="285"/>
      <c r="AC38" s="285"/>
      <c r="AD38" s="325"/>
      <c r="AE38" s="71" t="s">
        <v>280</v>
      </c>
      <c r="AF38" s="276"/>
      <c r="AG38" s="31"/>
      <c r="AH38" s="149">
        <v>0.12</v>
      </c>
      <c r="AI38" s="138">
        <v>44958</v>
      </c>
      <c r="AJ38" s="139">
        <v>45275</v>
      </c>
      <c r="AK38" s="29">
        <f t="shared" si="4"/>
        <v>317</v>
      </c>
      <c r="AL38" s="276"/>
      <c r="AM38" s="276"/>
      <c r="AN38" s="360"/>
      <c r="AO38" s="367"/>
      <c r="AP38" s="278"/>
      <c r="AQ38" s="325"/>
      <c r="AR38" s="325"/>
      <c r="AS38" s="325"/>
      <c r="AT38" s="65">
        <v>27865620</v>
      </c>
      <c r="AU38" s="51" t="s">
        <v>157</v>
      </c>
      <c r="AV38" s="325"/>
      <c r="AW38" s="325"/>
      <c r="AX38" s="440"/>
      <c r="AY38" s="440"/>
      <c r="AZ38" s="441"/>
      <c r="BA38" s="267"/>
      <c r="BB38" s="267"/>
      <c r="BC38" s="267"/>
      <c r="BD38" s="270"/>
      <c r="BE38" s="270"/>
      <c r="BF38" s="51" t="s">
        <v>345</v>
      </c>
      <c r="BG38" s="51" t="s">
        <v>346</v>
      </c>
      <c r="BH38" s="69" t="s">
        <v>347</v>
      </c>
      <c r="BI38" s="51" t="s">
        <v>157</v>
      </c>
      <c r="BJ38" s="74">
        <v>44927</v>
      </c>
      <c r="BK38" s="343"/>
      <c r="BL38" s="457"/>
      <c r="BM38" s="330"/>
      <c r="BN38" s="286"/>
      <c r="BO38" s="286"/>
    </row>
    <row r="39" spans="1:73" ht="50.25" customHeight="1" x14ac:dyDescent="0.4">
      <c r="A39" s="404"/>
      <c r="B39" s="404"/>
      <c r="C39" s="404"/>
      <c r="D39" s="294"/>
      <c r="E39" s="376"/>
      <c r="F39" s="294"/>
      <c r="G39" s="376"/>
      <c r="H39" s="376"/>
      <c r="I39" s="376"/>
      <c r="J39" s="380"/>
      <c r="K39" s="276"/>
      <c r="L39" s="276"/>
      <c r="M39" s="276"/>
      <c r="N39" s="286"/>
      <c r="O39" s="381"/>
      <c r="P39" s="381"/>
      <c r="Q39" s="381"/>
      <c r="R39" s="275"/>
      <c r="S39" s="275"/>
      <c r="T39" s="275"/>
      <c r="U39" s="280"/>
      <c r="V39" s="281"/>
      <c r="W39" s="281"/>
      <c r="X39" s="276"/>
      <c r="Y39" s="289"/>
      <c r="Z39" s="289"/>
      <c r="AA39" s="285"/>
      <c r="AB39" s="285"/>
      <c r="AC39" s="285"/>
      <c r="AD39" s="325"/>
      <c r="AE39" s="71" t="s">
        <v>281</v>
      </c>
      <c r="AF39" s="276"/>
      <c r="AG39" s="31"/>
      <c r="AH39" s="149">
        <v>0.12</v>
      </c>
      <c r="AI39" s="138">
        <v>44958</v>
      </c>
      <c r="AJ39" s="139">
        <v>45275</v>
      </c>
      <c r="AK39" s="29">
        <f t="shared" si="4"/>
        <v>317</v>
      </c>
      <c r="AL39" s="276"/>
      <c r="AM39" s="276"/>
      <c r="AN39" s="360"/>
      <c r="AO39" s="367"/>
      <c r="AP39" s="278"/>
      <c r="AQ39" s="325"/>
      <c r="AR39" s="325"/>
      <c r="AS39" s="325"/>
      <c r="AT39" s="65">
        <v>27865620</v>
      </c>
      <c r="AU39" s="51" t="s">
        <v>157</v>
      </c>
      <c r="AV39" s="325"/>
      <c r="AW39" s="325"/>
      <c r="AX39" s="440"/>
      <c r="AY39" s="440"/>
      <c r="AZ39" s="441"/>
      <c r="BA39" s="267"/>
      <c r="BB39" s="267"/>
      <c r="BC39" s="267"/>
      <c r="BD39" s="270"/>
      <c r="BE39" s="270"/>
      <c r="BF39" s="51" t="s">
        <v>345</v>
      </c>
      <c r="BG39" s="51" t="s">
        <v>346</v>
      </c>
      <c r="BH39" s="69" t="s">
        <v>347</v>
      </c>
      <c r="BI39" s="51" t="s">
        <v>157</v>
      </c>
      <c r="BJ39" s="74">
        <v>44927</v>
      </c>
      <c r="BK39" s="343"/>
      <c r="BL39" s="457"/>
      <c r="BM39" s="330"/>
      <c r="BN39" s="286"/>
      <c r="BO39" s="286"/>
    </row>
    <row r="40" spans="1:73" ht="50.25" customHeight="1" x14ac:dyDescent="0.4">
      <c r="A40" s="404"/>
      <c r="B40" s="404"/>
      <c r="C40" s="404"/>
      <c r="D40" s="294"/>
      <c r="E40" s="376"/>
      <c r="F40" s="294"/>
      <c r="G40" s="376"/>
      <c r="H40" s="376"/>
      <c r="I40" s="376"/>
      <c r="J40" s="380"/>
      <c r="K40" s="276"/>
      <c r="L40" s="276"/>
      <c r="M40" s="276"/>
      <c r="N40" s="286"/>
      <c r="O40" s="381"/>
      <c r="P40" s="381"/>
      <c r="Q40" s="381"/>
      <c r="R40" s="275"/>
      <c r="S40" s="275"/>
      <c r="T40" s="275"/>
      <c r="U40" s="280"/>
      <c r="V40" s="281"/>
      <c r="W40" s="281"/>
      <c r="X40" s="276"/>
      <c r="Y40" s="289"/>
      <c r="Z40" s="289"/>
      <c r="AA40" s="285"/>
      <c r="AB40" s="285"/>
      <c r="AC40" s="285"/>
      <c r="AD40" s="325"/>
      <c r="AE40" s="71" t="s">
        <v>282</v>
      </c>
      <c r="AF40" s="276"/>
      <c r="AG40" s="31"/>
      <c r="AH40" s="149">
        <v>0.12</v>
      </c>
      <c r="AI40" s="138">
        <v>44958</v>
      </c>
      <c r="AJ40" s="139">
        <v>45275</v>
      </c>
      <c r="AK40" s="29">
        <f t="shared" si="4"/>
        <v>317</v>
      </c>
      <c r="AL40" s="276"/>
      <c r="AM40" s="276"/>
      <c r="AN40" s="360"/>
      <c r="AO40" s="367"/>
      <c r="AP40" s="278"/>
      <c r="AQ40" s="325"/>
      <c r="AR40" s="325"/>
      <c r="AS40" s="325"/>
      <c r="AT40" s="65">
        <v>27865620</v>
      </c>
      <c r="AU40" s="51" t="s">
        <v>157</v>
      </c>
      <c r="AV40" s="325"/>
      <c r="AW40" s="325"/>
      <c r="AX40" s="440"/>
      <c r="AY40" s="440"/>
      <c r="AZ40" s="441"/>
      <c r="BA40" s="267"/>
      <c r="BB40" s="267"/>
      <c r="BC40" s="267"/>
      <c r="BD40" s="270"/>
      <c r="BE40" s="270"/>
      <c r="BF40" s="51" t="s">
        <v>345</v>
      </c>
      <c r="BG40" s="51" t="s">
        <v>346</v>
      </c>
      <c r="BH40" s="69" t="s">
        <v>347</v>
      </c>
      <c r="BI40" s="51" t="s">
        <v>157</v>
      </c>
      <c r="BJ40" s="74">
        <v>44927</v>
      </c>
      <c r="BK40" s="343"/>
      <c r="BL40" s="457"/>
      <c r="BM40" s="330"/>
      <c r="BN40" s="286"/>
      <c r="BO40" s="286"/>
    </row>
    <row r="41" spans="1:73" ht="50.25" customHeight="1" x14ac:dyDescent="0.4">
      <c r="A41" s="404"/>
      <c r="B41" s="404"/>
      <c r="C41" s="404"/>
      <c r="D41" s="294"/>
      <c r="E41" s="376"/>
      <c r="F41" s="294"/>
      <c r="G41" s="376"/>
      <c r="H41" s="376"/>
      <c r="I41" s="376"/>
      <c r="J41" s="380"/>
      <c r="K41" s="276"/>
      <c r="L41" s="276"/>
      <c r="M41" s="276"/>
      <c r="N41" s="286"/>
      <c r="O41" s="381"/>
      <c r="P41" s="381"/>
      <c r="Q41" s="381"/>
      <c r="R41" s="275"/>
      <c r="S41" s="275"/>
      <c r="T41" s="275"/>
      <c r="U41" s="280"/>
      <c r="V41" s="281"/>
      <c r="W41" s="281"/>
      <c r="X41" s="276"/>
      <c r="Y41" s="289"/>
      <c r="Z41" s="289"/>
      <c r="AA41" s="285"/>
      <c r="AB41" s="285"/>
      <c r="AC41" s="285"/>
      <c r="AD41" s="325"/>
      <c r="AE41" s="71" t="s">
        <v>283</v>
      </c>
      <c r="AF41" s="276"/>
      <c r="AG41" s="31"/>
      <c r="AH41" s="149">
        <v>0.12</v>
      </c>
      <c r="AI41" s="138">
        <v>44958</v>
      </c>
      <c r="AJ41" s="139">
        <v>45275</v>
      </c>
      <c r="AK41" s="29">
        <f t="shared" si="4"/>
        <v>317</v>
      </c>
      <c r="AL41" s="276"/>
      <c r="AM41" s="276"/>
      <c r="AN41" s="360"/>
      <c r="AO41" s="367"/>
      <c r="AP41" s="278"/>
      <c r="AQ41" s="325"/>
      <c r="AR41" s="325"/>
      <c r="AS41" s="325"/>
      <c r="AT41" s="65">
        <v>27865620</v>
      </c>
      <c r="AU41" s="51" t="s">
        <v>157</v>
      </c>
      <c r="AV41" s="325"/>
      <c r="AW41" s="325"/>
      <c r="AX41" s="440"/>
      <c r="AY41" s="440"/>
      <c r="AZ41" s="441"/>
      <c r="BA41" s="267"/>
      <c r="BB41" s="267"/>
      <c r="BC41" s="267"/>
      <c r="BD41" s="270"/>
      <c r="BE41" s="270"/>
      <c r="BF41" s="51" t="s">
        <v>345</v>
      </c>
      <c r="BG41" s="51" t="s">
        <v>346</v>
      </c>
      <c r="BH41" s="69" t="s">
        <v>347</v>
      </c>
      <c r="BI41" s="51" t="s">
        <v>157</v>
      </c>
      <c r="BJ41" s="74">
        <v>44927</v>
      </c>
      <c r="BK41" s="343"/>
      <c r="BL41" s="457"/>
      <c r="BM41" s="330"/>
      <c r="BN41" s="286"/>
      <c r="BO41" s="286"/>
    </row>
    <row r="42" spans="1:73" ht="50.25" customHeight="1" x14ac:dyDescent="0.4">
      <c r="A42" s="404"/>
      <c r="B42" s="404"/>
      <c r="C42" s="404"/>
      <c r="D42" s="294"/>
      <c r="E42" s="376"/>
      <c r="F42" s="294"/>
      <c r="G42" s="376"/>
      <c r="H42" s="376"/>
      <c r="I42" s="376"/>
      <c r="J42" s="380"/>
      <c r="K42" s="276"/>
      <c r="L42" s="276"/>
      <c r="M42" s="276"/>
      <c r="N42" s="286"/>
      <c r="O42" s="381"/>
      <c r="P42" s="381"/>
      <c r="Q42" s="381"/>
      <c r="R42" s="275"/>
      <c r="S42" s="275"/>
      <c r="T42" s="275"/>
      <c r="U42" s="280"/>
      <c r="V42" s="281"/>
      <c r="W42" s="281"/>
      <c r="X42" s="276"/>
      <c r="Y42" s="289"/>
      <c r="Z42" s="289"/>
      <c r="AA42" s="285"/>
      <c r="AB42" s="285"/>
      <c r="AC42" s="285"/>
      <c r="AD42" s="325"/>
      <c r="AE42" s="71" t="s">
        <v>284</v>
      </c>
      <c r="AF42" s="276"/>
      <c r="AG42" s="31"/>
      <c r="AH42" s="149">
        <v>0.12</v>
      </c>
      <c r="AI42" s="138">
        <v>44958</v>
      </c>
      <c r="AJ42" s="139">
        <v>45275</v>
      </c>
      <c r="AK42" s="29">
        <f t="shared" si="4"/>
        <v>317</v>
      </c>
      <c r="AL42" s="276"/>
      <c r="AM42" s="276"/>
      <c r="AN42" s="361"/>
      <c r="AO42" s="368"/>
      <c r="AP42" s="278"/>
      <c r="AQ42" s="325"/>
      <c r="AR42" s="325"/>
      <c r="AS42" s="325"/>
      <c r="AT42" s="65">
        <v>235810260</v>
      </c>
      <c r="AU42" s="51" t="s">
        <v>157</v>
      </c>
      <c r="AV42" s="325"/>
      <c r="AW42" s="325"/>
      <c r="AX42" s="440"/>
      <c r="AY42" s="440"/>
      <c r="AZ42" s="441"/>
      <c r="BA42" s="267"/>
      <c r="BB42" s="267"/>
      <c r="BC42" s="267"/>
      <c r="BD42" s="270"/>
      <c r="BE42" s="270"/>
      <c r="BF42" s="51" t="s">
        <v>345</v>
      </c>
      <c r="BG42" s="51" t="s">
        <v>346</v>
      </c>
      <c r="BH42" s="69" t="s">
        <v>347</v>
      </c>
      <c r="BI42" s="51" t="s">
        <v>157</v>
      </c>
      <c r="BJ42" s="74">
        <v>44927</v>
      </c>
      <c r="BK42" s="343"/>
      <c r="BL42" s="457"/>
      <c r="BM42" s="330"/>
      <c r="BN42" s="286"/>
      <c r="BO42" s="286"/>
    </row>
    <row r="43" spans="1:73" ht="50.25" customHeight="1" x14ac:dyDescent="0.4">
      <c r="A43" s="404"/>
      <c r="B43" s="404"/>
      <c r="C43" s="404"/>
      <c r="D43" s="294"/>
      <c r="E43" s="376"/>
      <c r="F43" s="294"/>
      <c r="G43" s="376"/>
      <c r="H43" s="376"/>
      <c r="I43" s="376"/>
      <c r="J43" s="380"/>
      <c r="K43" s="286" t="s">
        <v>198</v>
      </c>
      <c r="L43" s="286" t="s">
        <v>164</v>
      </c>
      <c r="M43" s="286">
        <v>12</v>
      </c>
      <c r="N43" s="286" t="s">
        <v>199</v>
      </c>
      <c r="O43" s="381"/>
      <c r="P43" s="381" t="s">
        <v>152</v>
      </c>
      <c r="Q43" s="381" t="s">
        <v>150</v>
      </c>
      <c r="R43" s="275">
        <v>15</v>
      </c>
      <c r="S43" s="275">
        <v>6</v>
      </c>
      <c r="T43" s="387">
        <v>12</v>
      </c>
      <c r="U43" s="282">
        <v>0</v>
      </c>
      <c r="V43" s="281">
        <f>U43/S43</f>
        <v>0</v>
      </c>
      <c r="W43" s="281">
        <f>(U43+T43)/R43</f>
        <v>0.8</v>
      </c>
      <c r="X43" s="276" t="s">
        <v>329</v>
      </c>
      <c r="Y43" s="289" t="s">
        <v>330</v>
      </c>
      <c r="Z43" s="289"/>
      <c r="AA43" s="285"/>
      <c r="AB43" s="285"/>
      <c r="AC43" s="285"/>
      <c r="AD43" s="325"/>
      <c r="AE43" s="384" t="s">
        <v>275</v>
      </c>
      <c r="AF43" s="276"/>
      <c r="AG43" s="32"/>
      <c r="AH43" s="277">
        <v>0.09</v>
      </c>
      <c r="AI43" s="138">
        <v>44958</v>
      </c>
      <c r="AJ43" s="139">
        <v>45275</v>
      </c>
      <c r="AK43" s="29">
        <f t="shared" si="4"/>
        <v>317</v>
      </c>
      <c r="AL43" s="276"/>
      <c r="AM43" s="276"/>
      <c r="AN43" s="298">
        <v>0</v>
      </c>
      <c r="AO43" s="366">
        <f>AN43/S43</f>
        <v>0</v>
      </c>
      <c r="AP43" s="278"/>
      <c r="AQ43" s="325"/>
      <c r="AR43" s="325"/>
      <c r="AS43" s="325"/>
      <c r="AT43" s="65">
        <v>13996588.53900218</v>
      </c>
      <c r="AU43" s="51" t="s">
        <v>157</v>
      </c>
      <c r="AV43" s="325"/>
      <c r="AW43" s="325"/>
      <c r="AX43" s="440"/>
      <c r="AY43" s="440"/>
      <c r="AZ43" s="441"/>
      <c r="BA43" s="267"/>
      <c r="BB43" s="267"/>
      <c r="BC43" s="267"/>
      <c r="BD43" s="270"/>
      <c r="BE43" s="270"/>
      <c r="BF43" s="51" t="s">
        <v>345</v>
      </c>
      <c r="BG43" s="325" t="s">
        <v>372</v>
      </c>
      <c r="BH43" s="337" t="s">
        <v>367</v>
      </c>
      <c r="BI43" s="337" t="s">
        <v>348</v>
      </c>
      <c r="BJ43" s="338">
        <v>44958</v>
      </c>
      <c r="BK43" s="343"/>
      <c r="BL43" s="457"/>
      <c r="BM43" s="331" t="s">
        <v>469</v>
      </c>
      <c r="BN43" s="286"/>
      <c r="BO43" s="286"/>
    </row>
    <row r="44" spans="1:73" ht="50.25" customHeight="1" x14ac:dyDescent="0.4">
      <c r="A44" s="404"/>
      <c r="B44" s="404"/>
      <c r="C44" s="404"/>
      <c r="D44" s="294"/>
      <c r="E44" s="376"/>
      <c r="F44" s="294"/>
      <c r="G44" s="376"/>
      <c r="H44" s="376"/>
      <c r="I44" s="376"/>
      <c r="J44" s="380"/>
      <c r="K44" s="286"/>
      <c r="L44" s="286"/>
      <c r="M44" s="286"/>
      <c r="N44" s="286"/>
      <c r="O44" s="381"/>
      <c r="P44" s="381"/>
      <c r="Q44" s="381"/>
      <c r="R44" s="275"/>
      <c r="S44" s="275"/>
      <c r="T44" s="387"/>
      <c r="U44" s="282"/>
      <c r="V44" s="281"/>
      <c r="W44" s="281"/>
      <c r="X44" s="276"/>
      <c r="Y44" s="289"/>
      <c r="Z44" s="289"/>
      <c r="AA44" s="285"/>
      <c r="AB44" s="285"/>
      <c r="AC44" s="285"/>
      <c r="AD44" s="325"/>
      <c r="AE44" s="384"/>
      <c r="AF44" s="276"/>
      <c r="AG44" s="32"/>
      <c r="AH44" s="277"/>
      <c r="AI44" s="138">
        <v>44958</v>
      </c>
      <c r="AJ44" s="139">
        <v>45275</v>
      </c>
      <c r="AK44" s="29">
        <f t="shared" si="4"/>
        <v>317</v>
      </c>
      <c r="AL44" s="276"/>
      <c r="AM44" s="276"/>
      <c r="AN44" s="362"/>
      <c r="AO44" s="367"/>
      <c r="AP44" s="278"/>
      <c r="AQ44" s="325"/>
      <c r="AR44" s="325"/>
      <c r="AS44" s="325"/>
      <c r="AT44" s="65">
        <v>857478778</v>
      </c>
      <c r="AU44" s="51" t="s">
        <v>252</v>
      </c>
      <c r="AV44" s="325"/>
      <c r="AW44" s="325"/>
      <c r="AX44" s="440"/>
      <c r="AY44" s="440"/>
      <c r="AZ44" s="441"/>
      <c r="BA44" s="267"/>
      <c r="BB44" s="267"/>
      <c r="BC44" s="267"/>
      <c r="BD44" s="270"/>
      <c r="BE44" s="270"/>
      <c r="BF44" s="51" t="s">
        <v>345</v>
      </c>
      <c r="BG44" s="325"/>
      <c r="BH44" s="337"/>
      <c r="BI44" s="337"/>
      <c r="BJ44" s="338"/>
      <c r="BK44" s="343"/>
      <c r="BL44" s="457"/>
      <c r="BM44" s="332"/>
      <c r="BN44" s="286"/>
      <c r="BO44" s="286"/>
      <c r="BU44" s="61"/>
    </row>
    <row r="45" spans="1:73" ht="50.25" customHeight="1" x14ac:dyDescent="0.4">
      <c r="A45" s="404"/>
      <c r="B45" s="404"/>
      <c r="C45" s="404"/>
      <c r="D45" s="294"/>
      <c r="E45" s="376"/>
      <c r="F45" s="294"/>
      <c r="G45" s="376"/>
      <c r="H45" s="376"/>
      <c r="I45" s="376"/>
      <c r="J45" s="380"/>
      <c r="K45" s="286"/>
      <c r="L45" s="286"/>
      <c r="M45" s="286"/>
      <c r="N45" s="286"/>
      <c r="O45" s="381"/>
      <c r="P45" s="381"/>
      <c r="Q45" s="381"/>
      <c r="R45" s="275"/>
      <c r="S45" s="275"/>
      <c r="T45" s="387"/>
      <c r="U45" s="282"/>
      <c r="V45" s="281"/>
      <c r="W45" s="281"/>
      <c r="X45" s="276"/>
      <c r="Y45" s="289"/>
      <c r="Z45" s="289"/>
      <c r="AA45" s="285"/>
      <c r="AB45" s="285"/>
      <c r="AC45" s="285"/>
      <c r="AD45" s="325"/>
      <c r="AE45" s="144" t="s">
        <v>276</v>
      </c>
      <c r="AF45" s="276"/>
      <c r="AG45" s="32"/>
      <c r="AH45" s="149">
        <v>0.09</v>
      </c>
      <c r="AI45" s="138">
        <v>44958</v>
      </c>
      <c r="AJ45" s="139">
        <v>45275</v>
      </c>
      <c r="AK45" s="29">
        <f t="shared" si="4"/>
        <v>317</v>
      </c>
      <c r="AL45" s="276"/>
      <c r="AM45" s="276"/>
      <c r="AN45" s="299"/>
      <c r="AO45" s="368"/>
      <c r="AP45" s="278"/>
      <c r="AQ45" s="325"/>
      <c r="AR45" s="325"/>
      <c r="AS45" s="325"/>
      <c r="AT45" s="65">
        <v>589978980</v>
      </c>
      <c r="AU45" s="51" t="s">
        <v>157</v>
      </c>
      <c r="AV45" s="325"/>
      <c r="AW45" s="325"/>
      <c r="AX45" s="440"/>
      <c r="AY45" s="440"/>
      <c r="AZ45" s="441"/>
      <c r="BA45" s="268"/>
      <c r="BB45" s="268"/>
      <c r="BC45" s="268"/>
      <c r="BD45" s="271"/>
      <c r="BE45" s="271"/>
      <c r="BF45" s="51" t="s">
        <v>345</v>
      </c>
      <c r="BG45" s="51" t="s">
        <v>366</v>
      </c>
      <c r="BH45" s="69" t="s">
        <v>367</v>
      </c>
      <c r="BI45" s="69" t="s">
        <v>253</v>
      </c>
      <c r="BJ45" s="74">
        <v>44986</v>
      </c>
      <c r="BK45" s="344"/>
      <c r="BL45" s="458"/>
      <c r="BM45" s="332"/>
      <c r="BN45" s="286"/>
      <c r="BO45" s="286"/>
    </row>
    <row r="46" spans="1:73" s="113" customFormat="1" ht="50.25" customHeight="1" x14ac:dyDescent="0.5">
      <c r="A46" s="404"/>
      <c r="B46" s="404"/>
      <c r="C46" s="404"/>
      <c r="D46" s="294"/>
      <c r="E46" s="376"/>
      <c r="F46" s="294"/>
      <c r="G46" s="376"/>
      <c r="H46" s="376"/>
      <c r="I46" s="376"/>
      <c r="J46" s="409" t="s">
        <v>175</v>
      </c>
      <c r="K46" s="410"/>
      <c r="L46" s="410"/>
      <c r="M46" s="410"/>
      <c r="N46" s="410"/>
      <c r="O46" s="410"/>
      <c r="P46" s="410"/>
      <c r="Q46" s="410"/>
      <c r="R46" s="410"/>
      <c r="S46" s="410"/>
      <c r="T46" s="410"/>
      <c r="U46" s="110"/>
      <c r="V46" s="83">
        <f>+AVERAGE(V35:V45)</f>
        <v>1.9400000000000001E-2</v>
      </c>
      <c r="W46" s="83">
        <f>+AVERAGE(W35:W45)</f>
        <v>0.85285416666666669</v>
      </c>
      <c r="X46" s="116"/>
      <c r="Y46" s="117"/>
      <c r="Z46" s="117"/>
      <c r="AA46" s="128"/>
      <c r="AB46" s="128"/>
      <c r="AC46" s="119"/>
      <c r="AD46" s="120" t="s">
        <v>176</v>
      </c>
      <c r="AE46" s="145"/>
      <c r="AF46" s="120"/>
      <c r="AG46" s="120"/>
      <c r="AH46" s="149"/>
      <c r="AI46" s="140"/>
      <c r="AJ46" s="141"/>
      <c r="AK46" s="121"/>
      <c r="AL46" s="109"/>
      <c r="AM46" s="109"/>
      <c r="AN46" s="110"/>
      <c r="AO46" s="83">
        <f>+AVERAGE(AO35:AO45)</f>
        <v>1.9400000000000001E-2</v>
      </c>
      <c r="AP46" s="83">
        <f>+AVERAGE(AP35:AP45)</f>
        <v>1.9400000000000001E-2</v>
      </c>
      <c r="AQ46" s="119"/>
      <c r="AR46" s="119"/>
      <c r="AS46" s="119"/>
      <c r="AT46" s="119"/>
      <c r="AU46" s="119"/>
      <c r="AV46" s="119"/>
      <c r="AW46" s="119"/>
      <c r="AX46" s="122">
        <f>AX35</f>
        <v>2050592850</v>
      </c>
      <c r="AY46" s="122">
        <f>AY35</f>
        <v>508613862</v>
      </c>
      <c r="AZ46" s="129">
        <f>AY46/AX46</f>
        <v>0.24803259311081671</v>
      </c>
      <c r="BA46" s="159">
        <v>2050592850</v>
      </c>
      <c r="BB46" s="159">
        <v>508613870</v>
      </c>
      <c r="BC46" s="159">
        <v>440172912</v>
      </c>
      <c r="BD46" s="160">
        <f>BB46/BA46</f>
        <v>0.24803259701212749</v>
      </c>
      <c r="BE46" s="160">
        <f>BC46/BA46</f>
        <v>0.21465641607011357</v>
      </c>
      <c r="BF46" s="119"/>
      <c r="BG46" s="119"/>
      <c r="BH46" s="124"/>
      <c r="BI46" s="125"/>
      <c r="BJ46" s="124"/>
      <c r="BK46" s="124"/>
      <c r="BL46" s="124"/>
      <c r="BM46" s="124"/>
      <c r="BN46" s="124"/>
      <c r="BO46" s="124"/>
    </row>
    <row r="47" spans="1:73" ht="50.25" customHeight="1" x14ac:dyDescent="0.4">
      <c r="A47" s="404"/>
      <c r="B47" s="404"/>
      <c r="C47" s="404"/>
      <c r="D47" s="286" t="s">
        <v>200</v>
      </c>
      <c r="E47" s="276">
        <v>1049212</v>
      </c>
      <c r="F47" s="286" t="s">
        <v>200</v>
      </c>
      <c r="G47" s="276">
        <v>83936.960000000006</v>
      </c>
      <c r="H47" s="276" t="s">
        <v>164</v>
      </c>
      <c r="I47" s="276">
        <f>+S47+S54+S60+S67</f>
        <v>45433</v>
      </c>
      <c r="J47" s="285" t="s">
        <v>201</v>
      </c>
      <c r="K47" s="286" t="s">
        <v>202</v>
      </c>
      <c r="L47" s="286" t="s">
        <v>164</v>
      </c>
      <c r="M47" s="286">
        <v>13310</v>
      </c>
      <c r="N47" s="286" t="s">
        <v>203</v>
      </c>
      <c r="O47" s="276" t="s">
        <v>152</v>
      </c>
      <c r="P47" s="276"/>
      <c r="Q47" s="276" t="s">
        <v>299</v>
      </c>
      <c r="R47" s="379">
        <v>14131</v>
      </c>
      <c r="S47" s="379">
        <v>11970</v>
      </c>
      <c r="T47" s="379">
        <v>75671</v>
      </c>
      <c r="U47" s="390">
        <v>8830</v>
      </c>
      <c r="V47" s="293">
        <f>U47/S47</f>
        <v>0.73767752715121138</v>
      </c>
      <c r="W47" s="293">
        <v>1</v>
      </c>
      <c r="X47" s="276" t="s">
        <v>329</v>
      </c>
      <c r="Y47" s="289" t="s">
        <v>330</v>
      </c>
      <c r="Z47" s="289" t="s">
        <v>342</v>
      </c>
      <c r="AA47" s="285" t="s">
        <v>337</v>
      </c>
      <c r="AB47" s="285" t="s">
        <v>204</v>
      </c>
      <c r="AC47" s="325">
        <v>2020130010055</v>
      </c>
      <c r="AD47" s="325" t="s">
        <v>205</v>
      </c>
      <c r="AE47" s="144" t="s">
        <v>292</v>
      </c>
      <c r="AF47" s="379"/>
      <c r="AG47" s="29"/>
      <c r="AH47" s="149">
        <v>0.11</v>
      </c>
      <c r="AI47" s="138">
        <v>44958</v>
      </c>
      <c r="AJ47" s="139">
        <v>45275</v>
      </c>
      <c r="AK47" s="29">
        <f t="shared" ref="AK47:AK58" si="5">+AJ47-AI47</f>
        <v>317</v>
      </c>
      <c r="AL47" s="379">
        <v>11970</v>
      </c>
      <c r="AM47" s="275">
        <v>8830</v>
      </c>
      <c r="AN47" s="363">
        <v>8830</v>
      </c>
      <c r="AO47" s="236">
        <f>AN47/S47</f>
        <v>0.73767752715121138</v>
      </c>
      <c r="AP47" s="278">
        <f>+AVERAGE(AO47:AO58)</f>
        <v>0.34953695349484826</v>
      </c>
      <c r="AQ47" s="325" t="s">
        <v>153</v>
      </c>
      <c r="AR47" s="325" t="s">
        <v>154</v>
      </c>
      <c r="AS47" s="325" t="s">
        <v>155</v>
      </c>
      <c r="AT47" s="67">
        <v>248709000</v>
      </c>
      <c r="AU47" s="51" t="s">
        <v>253</v>
      </c>
      <c r="AV47" s="325" t="s">
        <v>206</v>
      </c>
      <c r="AW47" s="325" t="s">
        <v>207</v>
      </c>
      <c r="AX47" s="333">
        <v>2903434996</v>
      </c>
      <c r="AY47" s="333">
        <v>1777338648</v>
      </c>
      <c r="AZ47" s="334">
        <f>AY47/AX47</f>
        <v>0.61215031521236096</v>
      </c>
      <c r="BA47" s="257">
        <v>2903434996</v>
      </c>
      <c r="BB47" s="257">
        <v>1777791844</v>
      </c>
      <c r="BC47" s="257">
        <v>0</v>
      </c>
      <c r="BD47" s="260">
        <f>BB47/BA47</f>
        <v>0.61230640480989784</v>
      </c>
      <c r="BE47" s="239">
        <f>BC47/BA47</f>
        <v>0</v>
      </c>
      <c r="BF47" s="51" t="s">
        <v>345</v>
      </c>
      <c r="BG47" s="51" t="s">
        <v>373</v>
      </c>
      <c r="BH47" s="69" t="s">
        <v>374</v>
      </c>
      <c r="BI47" s="51" t="s">
        <v>157</v>
      </c>
      <c r="BJ47" s="74">
        <v>44927</v>
      </c>
      <c r="BK47" s="320" t="s">
        <v>419</v>
      </c>
      <c r="BL47" s="453" t="s">
        <v>433</v>
      </c>
      <c r="BM47" s="323" t="s">
        <v>446</v>
      </c>
      <c r="BN47" s="286" t="s">
        <v>408</v>
      </c>
      <c r="BO47" s="286" t="s">
        <v>410</v>
      </c>
    </row>
    <row r="48" spans="1:73" ht="50.25" customHeight="1" x14ac:dyDescent="0.4">
      <c r="A48" s="404"/>
      <c r="B48" s="404"/>
      <c r="C48" s="404"/>
      <c r="D48" s="286"/>
      <c r="E48" s="276"/>
      <c r="F48" s="286"/>
      <c r="G48" s="276"/>
      <c r="H48" s="276"/>
      <c r="I48" s="276"/>
      <c r="J48" s="285"/>
      <c r="K48" s="286"/>
      <c r="L48" s="286"/>
      <c r="M48" s="286"/>
      <c r="N48" s="286"/>
      <c r="O48" s="276"/>
      <c r="P48" s="276"/>
      <c r="Q48" s="276"/>
      <c r="R48" s="379"/>
      <c r="S48" s="379"/>
      <c r="T48" s="379"/>
      <c r="U48" s="390"/>
      <c r="V48" s="293"/>
      <c r="W48" s="293"/>
      <c r="X48" s="276"/>
      <c r="Y48" s="289"/>
      <c r="Z48" s="289"/>
      <c r="AA48" s="285"/>
      <c r="AB48" s="285"/>
      <c r="AC48" s="325"/>
      <c r="AD48" s="325"/>
      <c r="AE48" s="144" t="s">
        <v>293</v>
      </c>
      <c r="AF48" s="379"/>
      <c r="AG48" s="29"/>
      <c r="AH48" s="149">
        <v>0.1</v>
      </c>
      <c r="AI48" s="138">
        <v>44958</v>
      </c>
      <c r="AJ48" s="139">
        <v>45275</v>
      </c>
      <c r="AK48" s="29">
        <f t="shared" si="5"/>
        <v>317</v>
      </c>
      <c r="AL48" s="379"/>
      <c r="AM48" s="275"/>
      <c r="AN48" s="364"/>
      <c r="AO48" s="237"/>
      <c r="AP48" s="278"/>
      <c r="AQ48" s="325"/>
      <c r="AR48" s="325"/>
      <c r="AS48" s="325"/>
      <c r="AT48" s="67">
        <v>119923316</v>
      </c>
      <c r="AU48" s="51" t="s">
        <v>253</v>
      </c>
      <c r="AV48" s="325"/>
      <c r="AW48" s="325"/>
      <c r="AX48" s="333"/>
      <c r="AY48" s="333"/>
      <c r="AZ48" s="334"/>
      <c r="BA48" s="258"/>
      <c r="BB48" s="258"/>
      <c r="BC48" s="258"/>
      <c r="BD48" s="261"/>
      <c r="BE48" s="240"/>
      <c r="BF48" s="51" t="s">
        <v>345</v>
      </c>
      <c r="BG48" s="51" t="s">
        <v>375</v>
      </c>
      <c r="BH48" s="69" t="s">
        <v>369</v>
      </c>
      <c r="BI48" s="51" t="s">
        <v>157</v>
      </c>
      <c r="BJ48" s="74">
        <v>44927</v>
      </c>
      <c r="BK48" s="321"/>
      <c r="BL48" s="454"/>
      <c r="BM48" s="323"/>
      <c r="BN48" s="286"/>
      <c r="BO48" s="286"/>
    </row>
    <row r="49" spans="1:67" ht="50.25" customHeight="1" x14ac:dyDescent="0.4">
      <c r="A49" s="404"/>
      <c r="B49" s="404"/>
      <c r="C49" s="404"/>
      <c r="D49" s="286"/>
      <c r="E49" s="276"/>
      <c r="F49" s="286"/>
      <c r="G49" s="276"/>
      <c r="H49" s="276"/>
      <c r="I49" s="276"/>
      <c r="J49" s="285"/>
      <c r="K49" s="286"/>
      <c r="L49" s="286"/>
      <c r="M49" s="286"/>
      <c r="N49" s="286"/>
      <c r="O49" s="276"/>
      <c r="P49" s="276" t="s">
        <v>152</v>
      </c>
      <c r="Q49" s="276" t="s">
        <v>291</v>
      </c>
      <c r="R49" s="379"/>
      <c r="S49" s="379"/>
      <c r="T49" s="379"/>
      <c r="U49" s="390"/>
      <c r="V49" s="293"/>
      <c r="W49" s="293"/>
      <c r="X49" s="276"/>
      <c r="Y49" s="289"/>
      <c r="Z49" s="289"/>
      <c r="AA49" s="285"/>
      <c r="AB49" s="285"/>
      <c r="AC49" s="325"/>
      <c r="AD49" s="325"/>
      <c r="AE49" s="144" t="s">
        <v>294</v>
      </c>
      <c r="AF49" s="379"/>
      <c r="AG49" s="29"/>
      <c r="AH49" s="149">
        <v>0.13</v>
      </c>
      <c r="AI49" s="138">
        <v>44958</v>
      </c>
      <c r="AJ49" s="139">
        <v>45275</v>
      </c>
      <c r="AK49" s="29">
        <f t="shared" si="5"/>
        <v>317</v>
      </c>
      <c r="AL49" s="379"/>
      <c r="AM49" s="275"/>
      <c r="AN49" s="364"/>
      <c r="AO49" s="237"/>
      <c r="AP49" s="278"/>
      <c r="AQ49" s="325"/>
      <c r="AR49" s="325"/>
      <c r="AS49" s="325"/>
      <c r="AT49" s="67">
        <v>444960000</v>
      </c>
      <c r="AU49" s="51" t="s">
        <v>253</v>
      </c>
      <c r="AV49" s="325"/>
      <c r="AW49" s="325"/>
      <c r="AX49" s="333"/>
      <c r="AY49" s="333"/>
      <c r="AZ49" s="334"/>
      <c r="BA49" s="258"/>
      <c r="BB49" s="258"/>
      <c r="BC49" s="258"/>
      <c r="BD49" s="261"/>
      <c r="BE49" s="240"/>
      <c r="BF49" s="51" t="s">
        <v>345</v>
      </c>
      <c r="BG49" s="51" t="s">
        <v>346</v>
      </c>
      <c r="BH49" s="69" t="s">
        <v>347</v>
      </c>
      <c r="BI49" s="51" t="s">
        <v>157</v>
      </c>
      <c r="BJ49" s="74">
        <v>44927</v>
      </c>
      <c r="BK49" s="321"/>
      <c r="BL49" s="454"/>
      <c r="BM49" s="323"/>
      <c r="BN49" s="286"/>
      <c r="BO49" s="286"/>
    </row>
    <row r="50" spans="1:67" ht="50.25" customHeight="1" x14ac:dyDescent="0.4">
      <c r="A50" s="404"/>
      <c r="B50" s="404"/>
      <c r="C50" s="404"/>
      <c r="D50" s="286"/>
      <c r="E50" s="276"/>
      <c r="F50" s="286"/>
      <c r="G50" s="276"/>
      <c r="H50" s="276"/>
      <c r="I50" s="276"/>
      <c r="J50" s="285"/>
      <c r="K50" s="286"/>
      <c r="L50" s="286"/>
      <c r="M50" s="286"/>
      <c r="N50" s="286"/>
      <c r="O50" s="276"/>
      <c r="P50" s="276"/>
      <c r="Q50" s="276"/>
      <c r="R50" s="379"/>
      <c r="S50" s="379"/>
      <c r="T50" s="379"/>
      <c r="U50" s="390"/>
      <c r="V50" s="293"/>
      <c r="W50" s="293"/>
      <c r="X50" s="276"/>
      <c r="Y50" s="289"/>
      <c r="Z50" s="289"/>
      <c r="AA50" s="285"/>
      <c r="AB50" s="285"/>
      <c r="AC50" s="325"/>
      <c r="AD50" s="325"/>
      <c r="AE50" s="144" t="s">
        <v>295</v>
      </c>
      <c r="AF50" s="379"/>
      <c r="AG50" s="29"/>
      <c r="AH50" s="149">
        <v>0.13</v>
      </c>
      <c r="AI50" s="138">
        <v>44958</v>
      </c>
      <c r="AJ50" s="139">
        <v>45275</v>
      </c>
      <c r="AK50" s="29">
        <f t="shared" si="5"/>
        <v>317</v>
      </c>
      <c r="AL50" s="379"/>
      <c r="AM50" s="275"/>
      <c r="AN50" s="364"/>
      <c r="AO50" s="237"/>
      <c r="AP50" s="278"/>
      <c r="AQ50" s="325"/>
      <c r="AR50" s="325"/>
      <c r="AS50" s="325"/>
      <c r="AT50" s="67">
        <v>105513200</v>
      </c>
      <c r="AU50" s="51" t="s">
        <v>253</v>
      </c>
      <c r="AV50" s="325"/>
      <c r="AW50" s="325"/>
      <c r="AX50" s="333"/>
      <c r="AY50" s="333"/>
      <c r="AZ50" s="334"/>
      <c r="BA50" s="258"/>
      <c r="BB50" s="258"/>
      <c r="BC50" s="258"/>
      <c r="BD50" s="261"/>
      <c r="BE50" s="240"/>
      <c r="BF50" s="51" t="s">
        <v>345</v>
      </c>
      <c r="BG50" s="51" t="s">
        <v>346</v>
      </c>
      <c r="BH50" s="69" t="s">
        <v>347</v>
      </c>
      <c r="BI50" s="51" t="s">
        <v>157</v>
      </c>
      <c r="BJ50" s="74">
        <v>44927</v>
      </c>
      <c r="BK50" s="321"/>
      <c r="BL50" s="454"/>
      <c r="BM50" s="323"/>
      <c r="BN50" s="286"/>
      <c r="BO50" s="286"/>
    </row>
    <row r="51" spans="1:67" ht="50.25" customHeight="1" x14ac:dyDescent="0.4">
      <c r="A51" s="404"/>
      <c r="B51" s="404"/>
      <c r="C51" s="404"/>
      <c r="D51" s="286"/>
      <c r="E51" s="276"/>
      <c r="F51" s="286"/>
      <c r="G51" s="276"/>
      <c r="H51" s="276"/>
      <c r="I51" s="276"/>
      <c r="J51" s="285"/>
      <c r="K51" s="286"/>
      <c r="L51" s="286"/>
      <c r="M51" s="286"/>
      <c r="N51" s="286"/>
      <c r="O51" s="276"/>
      <c r="P51" s="276"/>
      <c r="Q51" s="276"/>
      <c r="R51" s="379"/>
      <c r="S51" s="379"/>
      <c r="T51" s="379"/>
      <c r="U51" s="390"/>
      <c r="V51" s="293"/>
      <c r="W51" s="293"/>
      <c r="X51" s="276"/>
      <c r="Y51" s="289"/>
      <c r="Z51" s="289"/>
      <c r="AA51" s="285"/>
      <c r="AB51" s="285"/>
      <c r="AC51" s="325"/>
      <c r="AD51" s="325"/>
      <c r="AE51" s="144" t="s">
        <v>296</v>
      </c>
      <c r="AF51" s="379"/>
      <c r="AG51" s="29"/>
      <c r="AH51" s="149">
        <v>0.13</v>
      </c>
      <c r="AI51" s="138">
        <v>44958</v>
      </c>
      <c r="AJ51" s="139">
        <v>45275</v>
      </c>
      <c r="AK51" s="29">
        <f t="shared" si="5"/>
        <v>317</v>
      </c>
      <c r="AL51" s="379"/>
      <c r="AM51" s="275"/>
      <c r="AN51" s="364"/>
      <c r="AO51" s="237"/>
      <c r="AP51" s="278"/>
      <c r="AQ51" s="325"/>
      <c r="AR51" s="325"/>
      <c r="AS51" s="325"/>
      <c r="AT51" s="67">
        <v>301501600</v>
      </c>
      <c r="AU51" s="51" t="s">
        <v>253</v>
      </c>
      <c r="AV51" s="325"/>
      <c r="AW51" s="325"/>
      <c r="AX51" s="333"/>
      <c r="AY51" s="333"/>
      <c r="AZ51" s="334"/>
      <c r="BA51" s="258"/>
      <c r="BB51" s="258"/>
      <c r="BC51" s="258"/>
      <c r="BD51" s="261"/>
      <c r="BE51" s="240"/>
      <c r="BF51" s="51" t="s">
        <v>345</v>
      </c>
      <c r="BG51" s="51" t="s">
        <v>346</v>
      </c>
      <c r="BH51" s="69" t="s">
        <v>347</v>
      </c>
      <c r="BI51" s="51" t="s">
        <v>157</v>
      </c>
      <c r="BJ51" s="74">
        <v>44927</v>
      </c>
      <c r="BK51" s="321"/>
      <c r="BL51" s="454"/>
      <c r="BM51" s="323"/>
      <c r="BN51" s="286"/>
      <c r="BO51" s="286"/>
    </row>
    <row r="52" spans="1:67" ht="50.25" customHeight="1" x14ac:dyDescent="0.4">
      <c r="A52" s="404"/>
      <c r="B52" s="404"/>
      <c r="C52" s="404"/>
      <c r="D52" s="286"/>
      <c r="E52" s="276"/>
      <c r="F52" s="286"/>
      <c r="G52" s="276"/>
      <c r="H52" s="276"/>
      <c r="I52" s="276"/>
      <c r="J52" s="285"/>
      <c r="K52" s="286"/>
      <c r="L52" s="286"/>
      <c r="M52" s="286"/>
      <c r="N52" s="286"/>
      <c r="O52" s="276"/>
      <c r="P52" s="276"/>
      <c r="Q52" s="276"/>
      <c r="R52" s="379"/>
      <c r="S52" s="379"/>
      <c r="T52" s="379"/>
      <c r="U52" s="390"/>
      <c r="V52" s="293"/>
      <c r="W52" s="293"/>
      <c r="X52" s="276"/>
      <c r="Y52" s="289"/>
      <c r="Z52" s="289"/>
      <c r="AA52" s="285"/>
      <c r="AB52" s="285"/>
      <c r="AC52" s="325"/>
      <c r="AD52" s="325"/>
      <c r="AE52" s="144" t="s">
        <v>297</v>
      </c>
      <c r="AF52" s="379"/>
      <c r="AG52" s="29"/>
      <c r="AH52" s="149">
        <v>0.13</v>
      </c>
      <c r="AI52" s="138">
        <v>44958</v>
      </c>
      <c r="AJ52" s="139">
        <v>45275</v>
      </c>
      <c r="AK52" s="29">
        <f t="shared" si="5"/>
        <v>317</v>
      </c>
      <c r="AL52" s="379"/>
      <c r="AM52" s="275"/>
      <c r="AN52" s="364"/>
      <c r="AO52" s="237"/>
      <c r="AP52" s="278"/>
      <c r="AQ52" s="325"/>
      <c r="AR52" s="325"/>
      <c r="AS52" s="325"/>
      <c r="AT52" s="67">
        <v>99691600</v>
      </c>
      <c r="AU52" s="51" t="s">
        <v>253</v>
      </c>
      <c r="AV52" s="325"/>
      <c r="AW52" s="325"/>
      <c r="AX52" s="333"/>
      <c r="AY52" s="333"/>
      <c r="AZ52" s="334"/>
      <c r="BA52" s="258"/>
      <c r="BB52" s="258"/>
      <c r="BC52" s="258"/>
      <c r="BD52" s="261"/>
      <c r="BE52" s="240"/>
      <c r="BF52" s="51" t="s">
        <v>345</v>
      </c>
      <c r="BG52" s="51" t="s">
        <v>346</v>
      </c>
      <c r="BH52" s="69" t="s">
        <v>347</v>
      </c>
      <c r="BI52" s="51" t="s">
        <v>157</v>
      </c>
      <c r="BJ52" s="74">
        <v>44927</v>
      </c>
      <c r="BK52" s="321"/>
      <c r="BL52" s="454"/>
      <c r="BM52" s="323"/>
      <c r="BN52" s="286"/>
      <c r="BO52" s="286"/>
    </row>
    <row r="53" spans="1:67" ht="50.25" customHeight="1" x14ac:dyDescent="0.4">
      <c r="A53" s="404"/>
      <c r="B53" s="404"/>
      <c r="C53" s="404"/>
      <c r="D53" s="286"/>
      <c r="E53" s="276"/>
      <c r="F53" s="286"/>
      <c r="G53" s="276"/>
      <c r="H53" s="276"/>
      <c r="I53" s="276"/>
      <c r="J53" s="285"/>
      <c r="K53" s="286"/>
      <c r="L53" s="286"/>
      <c r="M53" s="286"/>
      <c r="N53" s="286"/>
      <c r="O53" s="276"/>
      <c r="P53" s="276"/>
      <c r="Q53" s="276"/>
      <c r="R53" s="379"/>
      <c r="S53" s="379"/>
      <c r="T53" s="379"/>
      <c r="U53" s="390"/>
      <c r="V53" s="293"/>
      <c r="W53" s="293"/>
      <c r="X53" s="276"/>
      <c r="Y53" s="289"/>
      <c r="Z53" s="289"/>
      <c r="AA53" s="285"/>
      <c r="AB53" s="285"/>
      <c r="AC53" s="325"/>
      <c r="AD53" s="325"/>
      <c r="AE53" s="144" t="s">
        <v>298</v>
      </c>
      <c r="AF53" s="379"/>
      <c r="AG53" s="29"/>
      <c r="AH53" s="149">
        <v>0.04</v>
      </c>
      <c r="AI53" s="138">
        <v>44958</v>
      </c>
      <c r="AJ53" s="139">
        <v>45275</v>
      </c>
      <c r="AK53" s="29">
        <f t="shared" si="5"/>
        <v>317</v>
      </c>
      <c r="AL53" s="379"/>
      <c r="AM53" s="275"/>
      <c r="AN53" s="365"/>
      <c r="AO53" s="238"/>
      <c r="AP53" s="278"/>
      <c r="AQ53" s="325"/>
      <c r="AR53" s="325"/>
      <c r="AS53" s="325"/>
      <c r="AT53" s="67">
        <v>20000000</v>
      </c>
      <c r="AU53" s="51" t="s">
        <v>253</v>
      </c>
      <c r="AV53" s="325"/>
      <c r="AW53" s="325"/>
      <c r="AX53" s="333"/>
      <c r="AY53" s="333"/>
      <c r="AZ53" s="334"/>
      <c r="BA53" s="258"/>
      <c r="BB53" s="258"/>
      <c r="BC53" s="258"/>
      <c r="BD53" s="261"/>
      <c r="BE53" s="240"/>
      <c r="BF53" s="51" t="s">
        <v>345</v>
      </c>
      <c r="BG53" s="51" t="s">
        <v>376</v>
      </c>
      <c r="BH53" s="64" t="s">
        <v>377</v>
      </c>
      <c r="BI53" s="69" t="s">
        <v>157</v>
      </c>
      <c r="BJ53" s="74">
        <v>44927</v>
      </c>
      <c r="BK53" s="321"/>
      <c r="BL53" s="454"/>
      <c r="BM53" s="323"/>
      <c r="BN53" s="286"/>
      <c r="BO53" s="286"/>
    </row>
    <row r="54" spans="1:67" ht="50.25" customHeight="1" x14ac:dyDescent="0.4">
      <c r="A54" s="404"/>
      <c r="B54" s="404"/>
      <c r="C54" s="404"/>
      <c r="D54" s="286"/>
      <c r="E54" s="276"/>
      <c r="F54" s="286"/>
      <c r="G54" s="276"/>
      <c r="H54" s="276"/>
      <c r="I54" s="276"/>
      <c r="J54" s="285"/>
      <c r="K54" s="276" t="s">
        <v>208</v>
      </c>
      <c r="L54" s="276" t="s">
        <v>164</v>
      </c>
      <c r="M54" s="276">
        <v>14300</v>
      </c>
      <c r="N54" s="276" t="s">
        <v>209</v>
      </c>
      <c r="O54" s="276"/>
      <c r="P54" s="276"/>
      <c r="Q54" s="276"/>
      <c r="R54" s="275">
        <v>19448</v>
      </c>
      <c r="S54" s="275">
        <v>3750</v>
      </c>
      <c r="T54" s="387">
        <v>23788</v>
      </c>
      <c r="U54" s="282">
        <v>416</v>
      </c>
      <c r="V54" s="281">
        <f>U54/S54</f>
        <v>0.11093333333333333</v>
      </c>
      <c r="W54" s="281">
        <v>1</v>
      </c>
      <c r="X54" s="276"/>
      <c r="Y54" s="289"/>
      <c r="Z54" s="289"/>
      <c r="AA54" s="285"/>
      <c r="AB54" s="285"/>
      <c r="AC54" s="325"/>
      <c r="AD54" s="325"/>
      <c r="AE54" s="71" t="s">
        <v>290</v>
      </c>
      <c r="AF54" s="276"/>
      <c r="AG54" s="31"/>
      <c r="AH54" s="149">
        <v>0.05</v>
      </c>
      <c r="AI54" s="138">
        <v>44958</v>
      </c>
      <c r="AJ54" s="139">
        <v>45275</v>
      </c>
      <c r="AK54" s="29">
        <f t="shared" si="5"/>
        <v>317</v>
      </c>
      <c r="AL54" s="276">
        <v>3750</v>
      </c>
      <c r="AM54" s="381">
        <v>416</v>
      </c>
      <c r="AN54" s="298">
        <v>416</v>
      </c>
      <c r="AO54" s="366">
        <f>AN54/S54</f>
        <v>0.11093333333333333</v>
      </c>
      <c r="AP54" s="278"/>
      <c r="AQ54" s="325"/>
      <c r="AR54" s="325"/>
      <c r="AS54" s="325"/>
      <c r="AT54" s="67">
        <v>143915080</v>
      </c>
      <c r="AU54" s="51" t="s">
        <v>253</v>
      </c>
      <c r="AV54" s="325"/>
      <c r="AW54" s="325"/>
      <c r="AX54" s="333"/>
      <c r="AY54" s="333"/>
      <c r="AZ54" s="334"/>
      <c r="BA54" s="258"/>
      <c r="BB54" s="258"/>
      <c r="BC54" s="258"/>
      <c r="BD54" s="261"/>
      <c r="BE54" s="240"/>
      <c r="BF54" s="51" t="s">
        <v>345</v>
      </c>
      <c r="BG54" s="51" t="s">
        <v>378</v>
      </c>
      <c r="BH54" s="69" t="s">
        <v>379</v>
      </c>
      <c r="BI54" s="51" t="s">
        <v>157</v>
      </c>
      <c r="BJ54" s="74">
        <v>44927</v>
      </c>
      <c r="BK54" s="321"/>
      <c r="BL54" s="454"/>
      <c r="BM54" s="323"/>
      <c r="BN54" s="286"/>
      <c r="BO54" s="286"/>
    </row>
    <row r="55" spans="1:67" ht="50.25" customHeight="1" x14ac:dyDescent="0.4">
      <c r="A55" s="404"/>
      <c r="B55" s="404"/>
      <c r="C55" s="404"/>
      <c r="D55" s="286"/>
      <c r="E55" s="276"/>
      <c r="F55" s="286"/>
      <c r="G55" s="276"/>
      <c r="H55" s="276"/>
      <c r="I55" s="276"/>
      <c r="J55" s="285"/>
      <c r="K55" s="276"/>
      <c r="L55" s="276"/>
      <c r="M55" s="276"/>
      <c r="N55" s="276"/>
      <c r="O55" s="276"/>
      <c r="P55" s="276" t="s">
        <v>152</v>
      </c>
      <c r="Q55" s="276" t="s">
        <v>289</v>
      </c>
      <c r="R55" s="275"/>
      <c r="S55" s="275"/>
      <c r="T55" s="387"/>
      <c r="U55" s="282"/>
      <c r="V55" s="281"/>
      <c r="W55" s="281"/>
      <c r="X55" s="276"/>
      <c r="Y55" s="289"/>
      <c r="Z55" s="289"/>
      <c r="AA55" s="285"/>
      <c r="AB55" s="285"/>
      <c r="AC55" s="325"/>
      <c r="AD55" s="325"/>
      <c r="AE55" s="146" t="s">
        <v>286</v>
      </c>
      <c r="AF55" s="276"/>
      <c r="AG55" s="31"/>
      <c r="AH55" s="149">
        <v>0.04</v>
      </c>
      <c r="AI55" s="138">
        <v>44958</v>
      </c>
      <c r="AJ55" s="139">
        <v>45275</v>
      </c>
      <c r="AK55" s="29">
        <f t="shared" si="5"/>
        <v>317</v>
      </c>
      <c r="AL55" s="276"/>
      <c r="AM55" s="381"/>
      <c r="AN55" s="362"/>
      <c r="AO55" s="367"/>
      <c r="AP55" s="278"/>
      <c r="AQ55" s="325"/>
      <c r="AR55" s="325"/>
      <c r="AS55" s="325"/>
      <c r="AT55" s="68">
        <v>264846400</v>
      </c>
      <c r="AU55" s="51" t="s">
        <v>253</v>
      </c>
      <c r="AV55" s="325"/>
      <c r="AW55" s="325"/>
      <c r="AX55" s="333"/>
      <c r="AY55" s="333"/>
      <c r="AZ55" s="334"/>
      <c r="BA55" s="258"/>
      <c r="BB55" s="258"/>
      <c r="BC55" s="258"/>
      <c r="BD55" s="261"/>
      <c r="BE55" s="240"/>
      <c r="BF55" s="51" t="s">
        <v>345</v>
      </c>
      <c r="BG55" s="51" t="s">
        <v>346</v>
      </c>
      <c r="BH55" s="69" t="s">
        <v>347</v>
      </c>
      <c r="BI55" s="51" t="s">
        <v>157</v>
      </c>
      <c r="BJ55" s="74">
        <v>44927</v>
      </c>
      <c r="BK55" s="321"/>
      <c r="BL55" s="455"/>
      <c r="BM55" s="323"/>
      <c r="BN55" s="286"/>
      <c r="BO55" s="286"/>
    </row>
    <row r="56" spans="1:67" ht="50.25" customHeight="1" x14ac:dyDescent="0.4">
      <c r="A56" s="404"/>
      <c r="B56" s="404"/>
      <c r="C56" s="404"/>
      <c r="D56" s="286"/>
      <c r="E56" s="276"/>
      <c r="F56" s="286"/>
      <c r="G56" s="276"/>
      <c r="H56" s="276"/>
      <c r="I56" s="276"/>
      <c r="J56" s="285"/>
      <c r="K56" s="276"/>
      <c r="L56" s="276"/>
      <c r="M56" s="276"/>
      <c r="N56" s="276"/>
      <c r="O56" s="276"/>
      <c r="P56" s="276"/>
      <c r="Q56" s="276"/>
      <c r="R56" s="275"/>
      <c r="S56" s="275"/>
      <c r="T56" s="387"/>
      <c r="U56" s="282"/>
      <c r="V56" s="281"/>
      <c r="W56" s="281"/>
      <c r="X56" s="276"/>
      <c r="Y56" s="289"/>
      <c r="Z56" s="289"/>
      <c r="AA56" s="285"/>
      <c r="AB56" s="285"/>
      <c r="AC56" s="325"/>
      <c r="AD56" s="325"/>
      <c r="AE56" s="146" t="s">
        <v>287</v>
      </c>
      <c r="AF56" s="276"/>
      <c r="AG56" s="31"/>
      <c r="AH56" s="149">
        <v>0.04</v>
      </c>
      <c r="AI56" s="138">
        <v>44958</v>
      </c>
      <c r="AJ56" s="139">
        <v>45275</v>
      </c>
      <c r="AK56" s="29">
        <f t="shared" si="5"/>
        <v>317</v>
      </c>
      <c r="AL56" s="276"/>
      <c r="AM56" s="381"/>
      <c r="AN56" s="299"/>
      <c r="AO56" s="368"/>
      <c r="AP56" s="278"/>
      <c r="AQ56" s="325"/>
      <c r="AR56" s="325"/>
      <c r="AS56" s="325"/>
      <c r="AT56" s="68">
        <v>247904548</v>
      </c>
      <c r="AU56" s="51" t="s">
        <v>253</v>
      </c>
      <c r="AV56" s="325"/>
      <c r="AW56" s="325"/>
      <c r="AX56" s="333"/>
      <c r="AY56" s="333"/>
      <c r="AZ56" s="334"/>
      <c r="BA56" s="258"/>
      <c r="BB56" s="258"/>
      <c r="BC56" s="258"/>
      <c r="BD56" s="261"/>
      <c r="BE56" s="240"/>
      <c r="BF56" s="51" t="s">
        <v>345</v>
      </c>
      <c r="BG56" s="51" t="s">
        <v>346</v>
      </c>
      <c r="BH56" s="69" t="s">
        <v>347</v>
      </c>
      <c r="BI56" s="51" t="s">
        <v>157</v>
      </c>
      <c r="BJ56" s="74">
        <v>44927</v>
      </c>
      <c r="BK56" s="321"/>
      <c r="BL56" s="71" t="s">
        <v>432</v>
      </c>
      <c r="BM56" s="90" t="s">
        <v>444</v>
      </c>
      <c r="BN56" s="286"/>
      <c r="BO56" s="286"/>
    </row>
    <row r="57" spans="1:67" ht="50.25" customHeight="1" x14ac:dyDescent="0.4">
      <c r="A57" s="404"/>
      <c r="B57" s="404"/>
      <c r="C57" s="404"/>
      <c r="D57" s="286"/>
      <c r="E57" s="276"/>
      <c r="F57" s="286"/>
      <c r="G57" s="276"/>
      <c r="H57" s="276"/>
      <c r="I57" s="276"/>
      <c r="J57" s="285"/>
      <c r="K57" s="380" t="s">
        <v>210</v>
      </c>
      <c r="L57" s="380" t="s">
        <v>164</v>
      </c>
      <c r="M57" s="380">
        <v>28</v>
      </c>
      <c r="N57" s="286" t="s">
        <v>211</v>
      </c>
      <c r="O57" s="276"/>
      <c r="P57" s="276" t="s">
        <v>152</v>
      </c>
      <c r="Q57" s="276"/>
      <c r="R57" s="383">
        <v>18</v>
      </c>
      <c r="S57" s="383">
        <f>+S54/750</f>
        <v>5</v>
      </c>
      <c r="T57" s="383">
        <v>20</v>
      </c>
      <c r="U57" s="279">
        <v>1</v>
      </c>
      <c r="V57" s="389">
        <f>+U57/S57</f>
        <v>0.2</v>
      </c>
      <c r="W57" s="389">
        <v>1</v>
      </c>
      <c r="X57" s="276"/>
      <c r="Y57" s="289"/>
      <c r="Z57" s="289"/>
      <c r="AA57" s="285"/>
      <c r="AB57" s="285"/>
      <c r="AC57" s="325"/>
      <c r="AD57" s="325"/>
      <c r="AE57" s="400" t="s">
        <v>288</v>
      </c>
      <c r="AF57" s="276"/>
      <c r="AG57" s="31"/>
      <c r="AH57" s="277">
        <v>0.1</v>
      </c>
      <c r="AI57" s="138">
        <v>44958</v>
      </c>
      <c r="AJ57" s="139">
        <v>45275</v>
      </c>
      <c r="AK57" s="29">
        <f t="shared" si="5"/>
        <v>317</v>
      </c>
      <c r="AL57" s="276"/>
      <c r="AM57" s="381"/>
      <c r="AN57" s="356">
        <v>1</v>
      </c>
      <c r="AO57" s="369">
        <f>+AN57/S57</f>
        <v>0.2</v>
      </c>
      <c r="AP57" s="278"/>
      <c r="AQ57" s="325"/>
      <c r="AR57" s="325"/>
      <c r="AS57" s="325"/>
      <c r="AT57" s="68">
        <v>563478742</v>
      </c>
      <c r="AU57" s="51" t="s">
        <v>253</v>
      </c>
      <c r="AV57" s="325"/>
      <c r="AW57" s="325"/>
      <c r="AX57" s="333"/>
      <c r="AY57" s="333"/>
      <c r="AZ57" s="334"/>
      <c r="BA57" s="258"/>
      <c r="BB57" s="258"/>
      <c r="BC57" s="258"/>
      <c r="BD57" s="261"/>
      <c r="BE57" s="240"/>
      <c r="BF57" s="51" t="s">
        <v>345</v>
      </c>
      <c r="BG57" s="325" t="s">
        <v>353</v>
      </c>
      <c r="BH57" s="325" t="s">
        <v>380</v>
      </c>
      <c r="BI57" s="325" t="s">
        <v>157</v>
      </c>
      <c r="BJ57" s="338">
        <v>44927</v>
      </c>
      <c r="BK57" s="321"/>
      <c r="BL57" s="345" t="s">
        <v>432</v>
      </c>
      <c r="BM57" s="323" t="s">
        <v>445</v>
      </c>
      <c r="BN57" s="286"/>
      <c r="BO57" s="286"/>
    </row>
    <row r="58" spans="1:67" ht="50.25" customHeight="1" x14ac:dyDescent="0.4">
      <c r="A58" s="404"/>
      <c r="B58" s="404"/>
      <c r="C58" s="404"/>
      <c r="D58" s="286"/>
      <c r="E58" s="276"/>
      <c r="F58" s="286"/>
      <c r="G58" s="276"/>
      <c r="H58" s="276"/>
      <c r="I58" s="276"/>
      <c r="J58" s="285"/>
      <c r="K58" s="380"/>
      <c r="L58" s="380"/>
      <c r="M58" s="380"/>
      <c r="N58" s="286"/>
      <c r="O58" s="276"/>
      <c r="P58" s="276"/>
      <c r="Q58" s="276"/>
      <c r="R58" s="383"/>
      <c r="S58" s="383"/>
      <c r="T58" s="383"/>
      <c r="U58" s="279"/>
      <c r="V58" s="389"/>
      <c r="W58" s="389"/>
      <c r="X58" s="276"/>
      <c r="Y58" s="289"/>
      <c r="Z58" s="289"/>
      <c r="AA58" s="285"/>
      <c r="AB58" s="285"/>
      <c r="AC58" s="325"/>
      <c r="AD58" s="325"/>
      <c r="AE58" s="400"/>
      <c r="AF58" s="276"/>
      <c r="AG58" s="31"/>
      <c r="AH58" s="277"/>
      <c r="AI58" s="138">
        <v>44958</v>
      </c>
      <c r="AJ58" s="139">
        <v>45275</v>
      </c>
      <c r="AK58" s="29">
        <f t="shared" si="5"/>
        <v>317</v>
      </c>
      <c r="AL58" s="276"/>
      <c r="AM58" s="381"/>
      <c r="AN58" s="358"/>
      <c r="AO58" s="370"/>
      <c r="AP58" s="278"/>
      <c r="AQ58" s="325"/>
      <c r="AR58" s="325"/>
      <c r="AS58" s="325"/>
      <c r="AT58" s="67">
        <v>342991510</v>
      </c>
      <c r="AU58" s="51" t="s">
        <v>252</v>
      </c>
      <c r="AV58" s="325"/>
      <c r="AW58" s="325"/>
      <c r="AX58" s="333"/>
      <c r="AY58" s="333"/>
      <c r="AZ58" s="334"/>
      <c r="BA58" s="259"/>
      <c r="BB58" s="259"/>
      <c r="BC58" s="259"/>
      <c r="BD58" s="262"/>
      <c r="BE58" s="241"/>
      <c r="BF58" s="51" t="s">
        <v>345</v>
      </c>
      <c r="BG58" s="325"/>
      <c r="BH58" s="325"/>
      <c r="BI58" s="325"/>
      <c r="BJ58" s="338"/>
      <c r="BK58" s="322"/>
      <c r="BL58" s="347"/>
      <c r="BM58" s="324"/>
      <c r="BN58" s="286"/>
      <c r="BO58" s="286"/>
    </row>
    <row r="59" spans="1:67" s="113" customFormat="1" ht="50.25" customHeight="1" x14ac:dyDescent="0.5">
      <c r="A59" s="404"/>
      <c r="B59" s="404"/>
      <c r="C59" s="404"/>
      <c r="D59" s="286"/>
      <c r="E59" s="276"/>
      <c r="F59" s="286"/>
      <c r="G59" s="276"/>
      <c r="H59" s="276"/>
      <c r="I59" s="276"/>
      <c r="J59" s="409" t="s">
        <v>175</v>
      </c>
      <c r="K59" s="410"/>
      <c r="L59" s="410"/>
      <c r="M59" s="410"/>
      <c r="N59" s="410"/>
      <c r="O59" s="410"/>
      <c r="P59" s="410"/>
      <c r="Q59" s="410"/>
      <c r="R59" s="410"/>
      <c r="S59" s="410"/>
      <c r="T59" s="410"/>
      <c r="U59" s="110"/>
      <c r="V59" s="83">
        <f>+AVERAGE(V47:V58)</f>
        <v>0.34953695349484826</v>
      </c>
      <c r="W59" s="83">
        <f>+AVERAGE(W47:W58)</f>
        <v>1</v>
      </c>
      <c r="X59" s="116"/>
      <c r="Y59" s="117"/>
      <c r="Z59" s="117"/>
      <c r="AA59" s="128"/>
      <c r="AB59" s="128"/>
      <c r="AC59" s="119"/>
      <c r="AD59" s="120" t="s">
        <v>176</v>
      </c>
      <c r="AE59" s="145"/>
      <c r="AF59" s="120"/>
      <c r="AG59" s="120"/>
      <c r="AH59" s="149"/>
      <c r="AI59" s="140"/>
      <c r="AJ59" s="141"/>
      <c r="AK59" s="121"/>
      <c r="AL59" s="109"/>
      <c r="AM59" s="109"/>
      <c r="AN59" s="110"/>
      <c r="AO59" s="83">
        <f>+AVERAGE(AO47:AO58)</f>
        <v>0.34953695349484826</v>
      </c>
      <c r="AP59" s="83">
        <f>+AVERAGE(AP47:AP58)</f>
        <v>0.34953695349484826</v>
      </c>
      <c r="AQ59" s="119"/>
      <c r="AR59" s="119"/>
      <c r="AS59" s="119"/>
      <c r="AT59" s="119"/>
      <c r="AU59" s="119"/>
      <c r="AV59" s="119"/>
      <c r="AW59" s="119"/>
      <c r="AX59" s="122">
        <f t="shared" ref="AX59:AZ59" si="6">AX47</f>
        <v>2903434996</v>
      </c>
      <c r="AY59" s="122">
        <f t="shared" si="6"/>
        <v>1777338648</v>
      </c>
      <c r="AZ59" s="123">
        <f t="shared" si="6"/>
        <v>0.61215031521236096</v>
      </c>
      <c r="BA59" s="159">
        <v>2903434996</v>
      </c>
      <c r="BB59" s="159">
        <v>1777791844</v>
      </c>
      <c r="BC59" s="159">
        <v>0</v>
      </c>
      <c r="BD59" s="123">
        <f>BB59/BA59</f>
        <v>0.61230640480989784</v>
      </c>
      <c r="BE59" s="161">
        <f>BC59/BA59</f>
        <v>0</v>
      </c>
      <c r="BF59" s="119"/>
      <c r="BG59" s="119"/>
      <c r="BH59" s="124"/>
      <c r="BI59" s="125"/>
      <c r="BJ59" s="124"/>
      <c r="BK59" s="124"/>
      <c r="BL59" s="124"/>
      <c r="BM59" s="124"/>
      <c r="BN59" s="124"/>
      <c r="BO59" s="124"/>
    </row>
    <row r="60" spans="1:67" ht="50.25" customHeight="1" x14ac:dyDescent="0.4">
      <c r="A60" s="404"/>
      <c r="B60" s="404"/>
      <c r="C60" s="404"/>
      <c r="D60" s="286"/>
      <c r="E60" s="276"/>
      <c r="F60" s="286"/>
      <c r="G60" s="276"/>
      <c r="H60" s="276"/>
      <c r="I60" s="276"/>
      <c r="J60" s="380" t="s">
        <v>212</v>
      </c>
      <c r="K60" s="286" t="s">
        <v>213</v>
      </c>
      <c r="L60" s="286" t="s">
        <v>164</v>
      </c>
      <c r="M60" s="286">
        <v>27432</v>
      </c>
      <c r="N60" s="286" t="s">
        <v>214</v>
      </c>
      <c r="O60" s="276"/>
      <c r="P60" s="276" t="s">
        <v>152</v>
      </c>
      <c r="Q60" s="276" t="s">
        <v>308</v>
      </c>
      <c r="R60" s="379">
        <v>24984</v>
      </c>
      <c r="S60" s="379">
        <v>18713</v>
      </c>
      <c r="T60" s="379">
        <v>75385</v>
      </c>
      <c r="U60" s="275">
        <v>11327</v>
      </c>
      <c r="V60" s="278">
        <f>U60/S60</f>
        <v>0.60530112755838184</v>
      </c>
      <c r="W60" s="278">
        <v>1</v>
      </c>
      <c r="X60" s="276" t="s">
        <v>329</v>
      </c>
      <c r="Y60" s="289" t="s">
        <v>330</v>
      </c>
      <c r="Z60" s="289" t="s">
        <v>342</v>
      </c>
      <c r="AA60" s="353" t="s">
        <v>338</v>
      </c>
      <c r="AB60" s="380" t="s">
        <v>215</v>
      </c>
      <c r="AC60" s="311">
        <v>2021130010230</v>
      </c>
      <c r="AD60" s="311" t="s">
        <v>216</v>
      </c>
      <c r="AE60" s="71" t="s">
        <v>303</v>
      </c>
      <c r="AF60" s="379"/>
      <c r="AG60" s="29"/>
      <c r="AH60" s="149">
        <v>0.1</v>
      </c>
      <c r="AI60" s="138">
        <v>44958</v>
      </c>
      <c r="AJ60" s="139">
        <v>45275</v>
      </c>
      <c r="AK60" s="29">
        <f t="shared" ref="AK60:AK69" si="7">+AJ60-AI60</f>
        <v>317</v>
      </c>
      <c r="AL60" s="379">
        <v>18713</v>
      </c>
      <c r="AM60" s="275">
        <v>11327</v>
      </c>
      <c r="AN60" s="295">
        <v>11327</v>
      </c>
      <c r="AO60" s="239">
        <f>AN60/S60</f>
        <v>0.60530112755838184</v>
      </c>
      <c r="AP60" s="326">
        <f>+AVERAGE(AO60:AO69)</f>
        <v>0.28884785060026869</v>
      </c>
      <c r="AQ60" s="311" t="s">
        <v>153</v>
      </c>
      <c r="AR60" s="311" t="s">
        <v>154</v>
      </c>
      <c r="AS60" s="311" t="s">
        <v>155</v>
      </c>
      <c r="AT60" s="63">
        <v>111602400</v>
      </c>
      <c r="AU60" s="42" t="s">
        <v>157</v>
      </c>
      <c r="AV60" s="311" t="s">
        <v>215</v>
      </c>
      <c r="AW60" s="311" t="s">
        <v>217</v>
      </c>
      <c r="AX60" s="446">
        <v>2006706049</v>
      </c>
      <c r="AY60" s="446">
        <v>906437667</v>
      </c>
      <c r="AZ60" s="447">
        <f>AY60/AX60</f>
        <v>0.45170425805598396</v>
      </c>
      <c r="BA60" s="242">
        <v>2006706049</v>
      </c>
      <c r="BB60" s="245">
        <v>906437669</v>
      </c>
      <c r="BC60" s="245">
        <v>275710400</v>
      </c>
      <c r="BD60" s="248">
        <f>BB60/BA60</f>
        <v>0.45170425905264217</v>
      </c>
      <c r="BE60" s="248">
        <f>BC60/BA60</f>
        <v>0.13739451283230772</v>
      </c>
      <c r="BF60" s="51" t="s">
        <v>345</v>
      </c>
      <c r="BG60" s="51" t="s">
        <v>357</v>
      </c>
      <c r="BH60" s="69" t="s">
        <v>347</v>
      </c>
      <c r="BI60" s="51" t="s">
        <v>157</v>
      </c>
      <c r="BJ60" s="74">
        <v>44927</v>
      </c>
      <c r="BK60" s="320" t="s">
        <v>420</v>
      </c>
      <c r="BL60" s="462" t="s">
        <v>430</v>
      </c>
      <c r="BM60" s="309" t="s">
        <v>441</v>
      </c>
      <c r="BN60" s="286" t="s">
        <v>408</v>
      </c>
      <c r="BO60" s="286" t="s">
        <v>410</v>
      </c>
    </row>
    <row r="61" spans="1:67" ht="50.25" customHeight="1" x14ac:dyDescent="0.4">
      <c r="A61" s="404"/>
      <c r="B61" s="404"/>
      <c r="C61" s="404"/>
      <c r="D61" s="286"/>
      <c r="E61" s="276"/>
      <c r="F61" s="286"/>
      <c r="G61" s="276"/>
      <c r="H61" s="276"/>
      <c r="I61" s="276"/>
      <c r="J61" s="380"/>
      <c r="K61" s="286"/>
      <c r="L61" s="286"/>
      <c r="M61" s="286"/>
      <c r="N61" s="286"/>
      <c r="O61" s="276"/>
      <c r="P61" s="276"/>
      <c r="Q61" s="276"/>
      <c r="R61" s="379"/>
      <c r="S61" s="379"/>
      <c r="T61" s="379"/>
      <c r="U61" s="275"/>
      <c r="V61" s="278"/>
      <c r="W61" s="278"/>
      <c r="X61" s="276"/>
      <c r="Y61" s="289"/>
      <c r="Z61" s="289"/>
      <c r="AA61" s="353"/>
      <c r="AB61" s="380"/>
      <c r="AC61" s="311"/>
      <c r="AD61" s="311"/>
      <c r="AE61" s="71" t="s">
        <v>304</v>
      </c>
      <c r="AF61" s="379"/>
      <c r="AG61" s="29"/>
      <c r="AH61" s="149">
        <v>0.12</v>
      </c>
      <c r="AI61" s="138">
        <v>44958</v>
      </c>
      <c r="AJ61" s="139">
        <v>45275</v>
      </c>
      <c r="AK61" s="29">
        <f t="shared" si="7"/>
        <v>317</v>
      </c>
      <c r="AL61" s="379"/>
      <c r="AM61" s="275"/>
      <c r="AN61" s="296"/>
      <c r="AO61" s="240"/>
      <c r="AP61" s="326"/>
      <c r="AQ61" s="311"/>
      <c r="AR61" s="311"/>
      <c r="AS61" s="311"/>
      <c r="AT61" s="65">
        <v>92821600</v>
      </c>
      <c r="AU61" s="42" t="s">
        <v>157</v>
      </c>
      <c r="AV61" s="311"/>
      <c r="AW61" s="311"/>
      <c r="AX61" s="446"/>
      <c r="AY61" s="446"/>
      <c r="AZ61" s="447"/>
      <c r="BA61" s="243"/>
      <c r="BB61" s="246"/>
      <c r="BC61" s="246"/>
      <c r="BD61" s="249"/>
      <c r="BE61" s="249"/>
      <c r="BF61" s="51" t="s">
        <v>345</v>
      </c>
      <c r="BG61" s="51" t="s">
        <v>381</v>
      </c>
      <c r="BH61" s="69" t="s">
        <v>382</v>
      </c>
      <c r="BI61" s="51" t="s">
        <v>157</v>
      </c>
      <c r="BJ61" s="74">
        <v>44927</v>
      </c>
      <c r="BK61" s="321"/>
      <c r="BL61" s="463"/>
      <c r="BM61" s="310"/>
      <c r="BN61" s="286"/>
      <c r="BO61" s="286"/>
    </row>
    <row r="62" spans="1:67" ht="50.25" customHeight="1" x14ac:dyDescent="0.4">
      <c r="A62" s="404"/>
      <c r="B62" s="404"/>
      <c r="C62" s="404"/>
      <c r="D62" s="286"/>
      <c r="E62" s="276"/>
      <c r="F62" s="286"/>
      <c r="G62" s="276"/>
      <c r="H62" s="276"/>
      <c r="I62" s="276"/>
      <c r="J62" s="380"/>
      <c r="K62" s="286"/>
      <c r="L62" s="286"/>
      <c r="M62" s="286"/>
      <c r="N62" s="286"/>
      <c r="O62" s="276"/>
      <c r="P62" s="276"/>
      <c r="Q62" s="276"/>
      <c r="R62" s="379"/>
      <c r="S62" s="379"/>
      <c r="T62" s="379"/>
      <c r="U62" s="275"/>
      <c r="V62" s="278"/>
      <c r="W62" s="278"/>
      <c r="X62" s="276"/>
      <c r="Y62" s="289"/>
      <c r="Z62" s="289"/>
      <c r="AA62" s="353"/>
      <c r="AB62" s="380"/>
      <c r="AC62" s="311"/>
      <c r="AD62" s="311"/>
      <c r="AE62" s="71" t="s">
        <v>305</v>
      </c>
      <c r="AF62" s="379"/>
      <c r="AG62" s="29"/>
      <c r="AH62" s="149">
        <v>0.12</v>
      </c>
      <c r="AI62" s="138">
        <v>44958</v>
      </c>
      <c r="AJ62" s="139">
        <v>45275</v>
      </c>
      <c r="AK62" s="29">
        <f t="shared" si="7"/>
        <v>317</v>
      </c>
      <c r="AL62" s="379"/>
      <c r="AM62" s="275"/>
      <c r="AN62" s="296"/>
      <c r="AO62" s="240"/>
      <c r="AP62" s="326"/>
      <c r="AQ62" s="311"/>
      <c r="AR62" s="311"/>
      <c r="AS62" s="311"/>
      <c r="AT62" s="65">
        <v>168464800</v>
      </c>
      <c r="AU62" s="42" t="s">
        <v>157</v>
      </c>
      <c r="AV62" s="311"/>
      <c r="AW62" s="311"/>
      <c r="AX62" s="446"/>
      <c r="AY62" s="446"/>
      <c r="AZ62" s="447"/>
      <c r="BA62" s="243"/>
      <c r="BB62" s="246"/>
      <c r="BC62" s="246"/>
      <c r="BD62" s="249"/>
      <c r="BE62" s="249"/>
      <c r="BF62" s="51" t="s">
        <v>345</v>
      </c>
      <c r="BG62" s="42" t="s">
        <v>381</v>
      </c>
      <c r="BH62" s="73" t="s">
        <v>382</v>
      </c>
      <c r="BI62" s="69" t="s">
        <v>157</v>
      </c>
      <c r="BJ62" s="74">
        <v>44927</v>
      </c>
      <c r="BK62" s="321"/>
      <c r="BL62" s="463"/>
      <c r="BM62" s="310"/>
      <c r="BN62" s="286"/>
      <c r="BO62" s="286"/>
    </row>
    <row r="63" spans="1:67" ht="50.25" customHeight="1" x14ac:dyDescent="0.4">
      <c r="A63" s="404"/>
      <c r="B63" s="404"/>
      <c r="C63" s="404"/>
      <c r="D63" s="286"/>
      <c r="E63" s="276"/>
      <c r="F63" s="286"/>
      <c r="G63" s="276"/>
      <c r="H63" s="276"/>
      <c r="I63" s="276"/>
      <c r="J63" s="380"/>
      <c r="K63" s="286"/>
      <c r="L63" s="286"/>
      <c r="M63" s="286"/>
      <c r="N63" s="286"/>
      <c r="O63" s="276"/>
      <c r="P63" s="276"/>
      <c r="Q63" s="276"/>
      <c r="R63" s="379"/>
      <c r="S63" s="379"/>
      <c r="T63" s="379"/>
      <c r="U63" s="275"/>
      <c r="V63" s="278"/>
      <c r="W63" s="278"/>
      <c r="X63" s="276"/>
      <c r="Y63" s="289"/>
      <c r="Z63" s="289"/>
      <c r="AA63" s="353"/>
      <c r="AB63" s="380"/>
      <c r="AC63" s="311"/>
      <c r="AD63" s="311"/>
      <c r="AE63" s="71" t="s">
        <v>306</v>
      </c>
      <c r="AF63" s="379"/>
      <c r="AG63" s="29"/>
      <c r="AH63" s="149">
        <v>0.12</v>
      </c>
      <c r="AI63" s="138">
        <v>44958</v>
      </c>
      <c r="AJ63" s="139">
        <v>45275</v>
      </c>
      <c r="AK63" s="29">
        <f t="shared" si="7"/>
        <v>317</v>
      </c>
      <c r="AL63" s="379"/>
      <c r="AM63" s="275"/>
      <c r="AN63" s="296"/>
      <c r="AO63" s="240"/>
      <c r="AP63" s="326"/>
      <c r="AQ63" s="311"/>
      <c r="AR63" s="311"/>
      <c r="AS63" s="311"/>
      <c r="AT63" s="65">
        <v>261870000</v>
      </c>
      <c r="AU63" s="42" t="s">
        <v>157</v>
      </c>
      <c r="AV63" s="311"/>
      <c r="AW63" s="311"/>
      <c r="AX63" s="446"/>
      <c r="AY63" s="446"/>
      <c r="AZ63" s="447"/>
      <c r="BA63" s="243"/>
      <c r="BB63" s="246"/>
      <c r="BC63" s="246"/>
      <c r="BD63" s="249"/>
      <c r="BE63" s="249"/>
      <c r="BF63" s="51" t="s">
        <v>345</v>
      </c>
      <c r="BG63" s="42" t="s">
        <v>381</v>
      </c>
      <c r="BH63" s="64" t="s">
        <v>382</v>
      </c>
      <c r="BI63" s="69" t="s">
        <v>157</v>
      </c>
      <c r="BJ63" s="74">
        <v>44927</v>
      </c>
      <c r="BK63" s="321"/>
      <c r="BL63" s="463"/>
      <c r="BM63" s="310"/>
      <c r="BN63" s="286"/>
      <c r="BO63" s="286"/>
    </row>
    <row r="64" spans="1:67" ht="50.25" customHeight="1" x14ac:dyDescent="0.4">
      <c r="A64" s="404"/>
      <c r="B64" s="404"/>
      <c r="C64" s="404"/>
      <c r="D64" s="286"/>
      <c r="E64" s="276"/>
      <c r="F64" s="286"/>
      <c r="G64" s="276"/>
      <c r="H64" s="276"/>
      <c r="I64" s="276"/>
      <c r="J64" s="380"/>
      <c r="K64" s="286"/>
      <c r="L64" s="286"/>
      <c r="M64" s="286"/>
      <c r="N64" s="286"/>
      <c r="O64" s="276"/>
      <c r="P64" s="276"/>
      <c r="Q64" s="276"/>
      <c r="R64" s="379"/>
      <c r="S64" s="379"/>
      <c r="T64" s="379"/>
      <c r="U64" s="275"/>
      <c r="V64" s="278"/>
      <c r="W64" s="278"/>
      <c r="X64" s="276"/>
      <c r="Y64" s="289"/>
      <c r="Z64" s="289"/>
      <c r="AA64" s="353"/>
      <c r="AB64" s="380"/>
      <c r="AC64" s="311"/>
      <c r="AD64" s="311"/>
      <c r="AE64" s="71" t="s">
        <v>344</v>
      </c>
      <c r="AF64" s="379"/>
      <c r="AG64" s="29"/>
      <c r="AH64" s="149">
        <v>0.05</v>
      </c>
      <c r="AI64" s="138">
        <v>44958</v>
      </c>
      <c r="AJ64" s="139">
        <v>45275</v>
      </c>
      <c r="AK64" s="29">
        <f t="shared" si="7"/>
        <v>317</v>
      </c>
      <c r="AL64" s="379"/>
      <c r="AM64" s="275"/>
      <c r="AN64" s="296"/>
      <c r="AO64" s="240"/>
      <c r="AP64" s="326"/>
      <c r="AQ64" s="311"/>
      <c r="AR64" s="311"/>
      <c r="AS64" s="311"/>
      <c r="AT64" s="65">
        <v>226578167.35430601</v>
      </c>
      <c r="AU64" s="42" t="s">
        <v>157</v>
      </c>
      <c r="AV64" s="311"/>
      <c r="AW64" s="311"/>
      <c r="AX64" s="446"/>
      <c r="AY64" s="446"/>
      <c r="AZ64" s="447"/>
      <c r="BA64" s="243"/>
      <c r="BB64" s="246"/>
      <c r="BC64" s="246"/>
      <c r="BD64" s="249"/>
      <c r="BE64" s="249"/>
      <c r="BF64" s="51" t="s">
        <v>345</v>
      </c>
      <c r="BG64" s="42" t="s">
        <v>383</v>
      </c>
      <c r="BH64" s="64" t="s">
        <v>384</v>
      </c>
      <c r="BI64" s="69" t="s">
        <v>157</v>
      </c>
      <c r="BJ64" s="74">
        <v>44927</v>
      </c>
      <c r="BK64" s="321"/>
      <c r="BL64" s="463"/>
      <c r="BM64" s="310"/>
      <c r="BN64" s="286"/>
      <c r="BO64" s="286"/>
    </row>
    <row r="65" spans="1:67" ht="50.25" customHeight="1" x14ac:dyDescent="0.4">
      <c r="A65" s="404"/>
      <c r="B65" s="404"/>
      <c r="C65" s="404"/>
      <c r="D65" s="286"/>
      <c r="E65" s="276"/>
      <c r="F65" s="286"/>
      <c r="G65" s="276"/>
      <c r="H65" s="276"/>
      <c r="I65" s="276"/>
      <c r="J65" s="380"/>
      <c r="K65" s="286"/>
      <c r="L65" s="286"/>
      <c r="M65" s="286"/>
      <c r="N65" s="286"/>
      <c r="O65" s="276"/>
      <c r="P65" s="276"/>
      <c r="Q65" s="276"/>
      <c r="R65" s="379"/>
      <c r="S65" s="379"/>
      <c r="T65" s="379"/>
      <c r="U65" s="275"/>
      <c r="V65" s="278"/>
      <c r="W65" s="278"/>
      <c r="X65" s="276"/>
      <c r="Y65" s="289"/>
      <c r="Z65" s="289"/>
      <c r="AA65" s="353"/>
      <c r="AB65" s="380"/>
      <c r="AC65" s="311"/>
      <c r="AD65" s="311"/>
      <c r="AE65" s="331" t="s">
        <v>307</v>
      </c>
      <c r="AF65" s="379"/>
      <c r="AG65" s="29"/>
      <c r="AH65" s="277">
        <v>0.12</v>
      </c>
      <c r="AI65" s="138">
        <v>44958</v>
      </c>
      <c r="AJ65" s="139">
        <v>45275</v>
      </c>
      <c r="AK65" s="29">
        <f t="shared" si="7"/>
        <v>317</v>
      </c>
      <c r="AL65" s="379"/>
      <c r="AM65" s="275"/>
      <c r="AN65" s="296"/>
      <c r="AO65" s="240"/>
      <c r="AP65" s="326"/>
      <c r="AQ65" s="311"/>
      <c r="AR65" s="311"/>
      <c r="AS65" s="311"/>
      <c r="AT65" s="65">
        <v>106945210.64569402</v>
      </c>
      <c r="AU65" s="42" t="s">
        <v>157</v>
      </c>
      <c r="AV65" s="311"/>
      <c r="AW65" s="311"/>
      <c r="AX65" s="446"/>
      <c r="AY65" s="446"/>
      <c r="AZ65" s="447"/>
      <c r="BA65" s="243"/>
      <c r="BB65" s="246"/>
      <c r="BC65" s="246"/>
      <c r="BD65" s="249"/>
      <c r="BE65" s="249"/>
      <c r="BF65" s="51" t="s">
        <v>345</v>
      </c>
      <c r="BG65" s="311" t="s">
        <v>355</v>
      </c>
      <c r="BH65" s="336" t="s">
        <v>347</v>
      </c>
      <c r="BI65" s="337" t="s">
        <v>354</v>
      </c>
      <c r="BJ65" s="338">
        <v>44927</v>
      </c>
      <c r="BK65" s="321"/>
      <c r="BL65" s="463"/>
      <c r="BM65" s="310"/>
      <c r="BN65" s="286"/>
      <c r="BO65" s="286"/>
    </row>
    <row r="66" spans="1:67" ht="50.25" customHeight="1" x14ac:dyDescent="0.4">
      <c r="A66" s="404"/>
      <c r="B66" s="404"/>
      <c r="C66" s="404"/>
      <c r="D66" s="286"/>
      <c r="E66" s="276"/>
      <c r="F66" s="286"/>
      <c r="G66" s="276"/>
      <c r="H66" s="276"/>
      <c r="I66" s="276"/>
      <c r="J66" s="380"/>
      <c r="K66" s="286"/>
      <c r="L66" s="286"/>
      <c r="M66" s="286"/>
      <c r="N66" s="286"/>
      <c r="O66" s="276"/>
      <c r="P66" s="276"/>
      <c r="Q66" s="276"/>
      <c r="R66" s="379"/>
      <c r="S66" s="379"/>
      <c r="T66" s="379"/>
      <c r="U66" s="275"/>
      <c r="V66" s="278"/>
      <c r="W66" s="278"/>
      <c r="X66" s="276"/>
      <c r="Y66" s="289"/>
      <c r="Z66" s="289"/>
      <c r="AA66" s="353"/>
      <c r="AB66" s="380"/>
      <c r="AC66" s="311"/>
      <c r="AD66" s="311"/>
      <c r="AE66" s="331"/>
      <c r="AF66" s="379"/>
      <c r="AG66" s="29"/>
      <c r="AH66" s="277"/>
      <c r="AI66" s="138">
        <v>44958</v>
      </c>
      <c r="AJ66" s="139">
        <v>45275</v>
      </c>
      <c r="AK66" s="29">
        <f t="shared" si="7"/>
        <v>317</v>
      </c>
      <c r="AL66" s="379"/>
      <c r="AM66" s="275"/>
      <c r="AN66" s="297"/>
      <c r="AO66" s="241"/>
      <c r="AP66" s="326"/>
      <c r="AQ66" s="311"/>
      <c r="AR66" s="311"/>
      <c r="AS66" s="311"/>
      <c r="AT66" s="65">
        <v>289348389.35430598</v>
      </c>
      <c r="AU66" s="42" t="s">
        <v>252</v>
      </c>
      <c r="AV66" s="311"/>
      <c r="AW66" s="311"/>
      <c r="AX66" s="446"/>
      <c r="AY66" s="446"/>
      <c r="AZ66" s="447"/>
      <c r="BA66" s="243"/>
      <c r="BB66" s="246"/>
      <c r="BC66" s="246"/>
      <c r="BD66" s="249"/>
      <c r="BE66" s="249"/>
      <c r="BF66" s="51" t="s">
        <v>345</v>
      </c>
      <c r="BG66" s="311"/>
      <c r="BH66" s="336"/>
      <c r="BI66" s="337"/>
      <c r="BJ66" s="338"/>
      <c r="BK66" s="321"/>
      <c r="BL66" s="463"/>
      <c r="BM66" s="310"/>
      <c r="BN66" s="286"/>
      <c r="BO66" s="286"/>
    </row>
    <row r="67" spans="1:67" ht="86.25" customHeight="1" x14ac:dyDescent="0.4">
      <c r="A67" s="404"/>
      <c r="B67" s="404"/>
      <c r="C67" s="404"/>
      <c r="D67" s="286"/>
      <c r="E67" s="276"/>
      <c r="F67" s="286"/>
      <c r="G67" s="276"/>
      <c r="H67" s="276"/>
      <c r="I67" s="276"/>
      <c r="J67" s="380"/>
      <c r="K67" s="39" t="s">
        <v>218</v>
      </c>
      <c r="L67" s="38" t="s">
        <v>164</v>
      </c>
      <c r="M67" s="40">
        <v>16428</v>
      </c>
      <c r="N67" s="38" t="s">
        <v>219</v>
      </c>
      <c r="O67" s="276"/>
      <c r="P67" s="276"/>
      <c r="Q67" s="276"/>
      <c r="R67" s="31">
        <v>22999</v>
      </c>
      <c r="S67" s="31">
        <v>11000</v>
      </c>
      <c r="T67" s="62">
        <v>12187</v>
      </c>
      <c r="U67" s="107">
        <v>1407</v>
      </c>
      <c r="V67" s="81">
        <f>U67/S67</f>
        <v>0.12790909090909092</v>
      </c>
      <c r="W67" s="81">
        <f>(U67+T67)/R67</f>
        <v>0.59106917692073568</v>
      </c>
      <c r="X67" s="276"/>
      <c r="Y67" s="289"/>
      <c r="Z67" s="289"/>
      <c r="AA67" s="353"/>
      <c r="AB67" s="380"/>
      <c r="AC67" s="311"/>
      <c r="AD67" s="311"/>
      <c r="AE67" s="71" t="s">
        <v>302</v>
      </c>
      <c r="AF67" s="388"/>
      <c r="AG67" s="31"/>
      <c r="AH67" s="149">
        <v>0.2</v>
      </c>
      <c r="AI67" s="138">
        <v>44958</v>
      </c>
      <c r="AJ67" s="139">
        <v>45275</v>
      </c>
      <c r="AK67" s="29">
        <f t="shared" si="7"/>
        <v>317</v>
      </c>
      <c r="AL67" s="388">
        <v>11000</v>
      </c>
      <c r="AM67" s="388">
        <v>1407</v>
      </c>
      <c r="AN67" s="107">
        <v>1407</v>
      </c>
      <c r="AO67" s="81">
        <f>AN67/S67</f>
        <v>0.12790909090909092</v>
      </c>
      <c r="AP67" s="326"/>
      <c r="AQ67" s="311"/>
      <c r="AR67" s="311"/>
      <c r="AS67" s="311"/>
      <c r="AT67" s="65">
        <v>362335481.64569402</v>
      </c>
      <c r="AU67" s="42" t="s">
        <v>252</v>
      </c>
      <c r="AV67" s="311"/>
      <c r="AW67" s="311"/>
      <c r="AX67" s="446"/>
      <c r="AY67" s="446"/>
      <c r="AZ67" s="447"/>
      <c r="BA67" s="243"/>
      <c r="BB67" s="246"/>
      <c r="BC67" s="246"/>
      <c r="BD67" s="249"/>
      <c r="BE67" s="249"/>
      <c r="BF67" s="51" t="s">
        <v>345</v>
      </c>
      <c r="BG67" s="42" t="s">
        <v>358</v>
      </c>
      <c r="BH67" s="64" t="s">
        <v>382</v>
      </c>
      <c r="BI67" s="69" t="s">
        <v>157</v>
      </c>
      <c r="BJ67" s="74">
        <v>44927</v>
      </c>
      <c r="BK67" s="321"/>
      <c r="BL67" s="464"/>
      <c r="BM67" s="310"/>
      <c r="BN67" s="286"/>
      <c r="BO67" s="286"/>
    </row>
    <row r="68" spans="1:67" ht="50.25" customHeight="1" x14ac:dyDescent="0.4">
      <c r="A68" s="404"/>
      <c r="B68" s="404"/>
      <c r="C68" s="404"/>
      <c r="D68" s="286"/>
      <c r="E68" s="276"/>
      <c r="F68" s="286"/>
      <c r="G68" s="276"/>
      <c r="H68" s="276"/>
      <c r="I68" s="276"/>
      <c r="J68" s="380"/>
      <c r="K68" s="286" t="s">
        <v>220</v>
      </c>
      <c r="L68" s="286" t="s">
        <v>164</v>
      </c>
      <c r="M68" s="286">
        <v>16</v>
      </c>
      <c r="N68" s="286" t="s">
        <v>221</v>
      </c>
      <c r="O68" s="395"/>
      <c r="P68" s="286" t="s">
        <v>262</v>
      </c>
      <c r="Q68" s="286" t="s">
        <v>260</v>
      </c>
      <c r="R68" s="379">
        <v>17</v>
      </c>
      <c r="S68" s="379">
        <v>15</v>
      </c>
      <c r="T68" s="379">
        <v>22</v>
      </c>
      <c r="U68" s="282">
        <v>2</v>
      </c>
      <c r="V68" s="391">
        <f>U68/S68</f>
        <v>0.13333333333333333</v>
      </c>
      <c r="W68" s="391">
        <v>1</v>
      </c>
      <c r="X68" s="276"/>
      <c r="Y68" s="289"/>
      <c r="Z68" s="289"/>
      <c r="AA68" s="353"/>
      <c r="AB68" s="380"/>
      <c r="AC68" s="311"/>
      <c r="AD68" s="311"/>
      <c r="AE68" s="71" t="s">
        <v>301</v>
      </c>
      <c r="AF68" s="388"/>
      <c r="AG68" s="32"/>
      <c r="AH68" s="149">
        <v>0.05</v>
      </c>
      <c r="AI68" s="138">
        <v>44958</v>
      </c>
      <c r="AJ68" s="139">
        <v>45275</v>
      </c>
      <c r="AK68" s="29">
        <f t="shared" si="7"/>
        <v>317</v>
      </c>
      <c r="AL68" s="388"/>
      <c r="AM68" s="388"/>
      <c r="AN68" s="298">
        <v>2</v>
      </c>
      <c r="AO68" s="371">
        <f>AN68/S68</f>
        <v>0.13333333333333333</v>
      </c>
      <c r="AP68" s="326"/>
      <c r="AQ68" s="311"/>
      <c r="AR68" s="311"/>
      <c r="AS68" s="311"/>
      <c r="AT68" s="63">
        <v>29870000</v>
      </c>
      <c r="AU68" s="85" t="s">
        <v>157</v>
      </c>
      <c r="AV68" s="311"/>
      <c r="AW68" s="311"/>
      <c r="AX68" s="446"/>
      <c r="AY68" s="446"/>
      <c r="AZ68" s="447"/>
      <c r="BA68" s="243"/>
      <c r="BB68" s="246"/>
      <c r="BC68" s="246"/>
      <c r="BD68" s="249"/>
      <c r="BE68" s="249"/>
      <c r="BF68" s="51" t="s">
        <v>345</v>
      </c>
      <c r="BG68" s="42" t="s">
        <v>346</v>
      </c>
      <c r="BH68" s="64" t="s">
        <v>347</v>
      </c>
      <c r="BI68" s="69" t="s">
        <v>157</v>
      </c>
      <c r="BJ68" s="74">
        <v>44927</v>
      </c>
      <c r="BK68" s="321"/>
      <c r="BL68" s="84" t="s">
        <v>431</v>
      </c>
      <c r="BM68" s="91" t="s">
        <v>442</v>
      </c>
      <c r="BN68" s="286"/>
      <c r="BO68" s="286"/>
    </row>
    <row r="69" spans="1:67" ht="50.25" customHeight="1" x14ac:dyDescent="0.4">
      <c r="A69" s="404"/>
      <c r="B69" s="404"/>
      <c r="C69" s="404"/>
      <c r="D69" s="286"/>
      <c r="E69" s="276"/>
      <c r="F69" s="286"/>
      <c r="G69" s="276"/>
      <c r="H69" s="276"/>
      <c r="I69" s="276"/>
      <c r="J69" s="380"/>
      <c r="K69" s="286"/>
      <c r="L69" s="286"/>
      <c r="M69" s="286"/>
      <c r="N69" s="286"/>
      <c r="O69" s="286"/>
      <c r="P69" s="286"/>
      <c r="Q69" s="286"/>
      <c r="R69" s="379"/>
      <c r="S69" s="379"/>
      <c r="T69" s="379"/>
      <c r="U69" s="282"/>
      <c r="V69" s="391"/>
      <c r="W69" s="391"/>
      <c r="X69" s="276"/>
      <c r="Y69" s="289"/>
      <c r="Z69" s="289"/>
      <c r="AA69" s="353"/>
      <c r="AB69" s="380"/>
      <c r="AC69" s="311"/>
      <c r="AD69" s="311"/>
      <c r="AE69" s="71" t="s">
        <v>300</v>
      </c>
      <c r="AF69" s="388"/>
      <c r="AG69" s="32"/>
      <c r="AH69" s="149">
        <v>0.12</v>
      </c>
      <c r="AI69" s="138">
        <v>44958</v>
      </c>
      <c r="AJ69" s="139">
        <v>45275</v>
      </c>
      <c r="AK69" s="29">
        <f t="shared" si="7"/>
        <v>317</v>
      </c>
      <c r="AL69" s="388"/>
      <c r="AM69" s="388"/>
      <c r="AN69" s="299"/>
      <c r="AO69" s="372"/>
      <c r="AP69" s="326"/>
      <c r="AQ69" s="311"/>
      <c r="AR69" s="311"/>
      <c r="AS69" s="311"/>
      <c r="AT69" s="63">
        <v>356870000</v>
      </c>
      <c r="AU69" s="42" t="s">
        <v>157</v>
      </c>
      <c r="AV69" s="311"/>
      <c r="AW69" s="311"/>
      <c r="AX69" s="446"/>
      <c r="AY69" s="446"/>
      <c r="AZ69" s="447"/>
      <c r="BA69" s="244"/>
      <c r="BB69" s="247"/>
      <c r="BC69" s="247"/>
      <c r="BD69" s="250"/>
      <c r="BE69" s="250"/>
      <c r="BF69" s="51" t="s">
        <v>345</v>
      </c>
      <c r="BG69" s="42" t="s">
        <v>356</v>
      </c>
      <c r="BH69" s="64" t="s">
        <v>382</v>
      </c>
      <c r="BI69" s="69" t="s">
        <v>157</v>
      </c>
      <c r="BJ69" s="74">
        <v>44927</v>
      </c>
      <c r="BK69" s="322"/>
      <c r="BL69" s="84" t="s">
        <v>432</v>
      </c>
      <c r="BM69" s="92" t="s">
        <v>443</v>
      </c>
      <c r="BN69" s="286"/>
      <c r="BO69" s="286"/>
    </row>
    <row r="70" spans="1:67" s="113" customFormat="1" ht="50.25" customHeight="1" x14ac:dyDescent="0.5">
      <c r="A70" s="404"/>
      <c r="B70" s="404"/>
      <c r="C70" s="404"/>
      <c r="D70" s="286"/>
      <c r="E70" s="276"/>
      <c r="F70" s="286"/>
      <c r="G70" s="276"/>
      <c r="H70" s="276"/>
      <c r="I70" s="276"/>
      <c r="J70" s="116" t="s">
        <v>175</v>
      </c>
      <c r="K70" s="116"/>
      <c r="L70" s="116"/>
      <c r="M70" s="116"/>
      <c r="N70" s="116"/>
      <c r="O70" s="116"/>
      <c r="P70" s="116"/>
      <c r="Q70" s="116"/>
      <c r="R70" s="130"/>
      <c r="S70" s="130"/>
      <c r="T70" s="130"/>
      <c r="U70" s="111"/>
      <c r="V70" s="83">
        <f>+AVERAGE(V60:V69)</f>
        <v>0.28884785060026869</v>
      </c>
      <c r="W70" s="83">
        <f>+AVERAGE(W60:W69)</f>
        <v>0.86368972564024526</v>
      </c>
      <c r="X70" s="116"/>
      <c r="Y70" s="117"/>
      <c r="Z70" s="117"/>
      <c r="AA70" s="136"/>
      <c r="AB70" s="136"/>
      <c r="AC70" s="131"/>
      <c r="AD70" s="120" t="s">
        <v>176</v>
      </c>
      <c r="AE70" s="145"/>
      <c r="AF70" s="120"/>
      <c r="AG70" s="120"/>
      <c r="AH70" s="149"/>
      <c r="AI70" s="140"/>
      <c r="AJ70" s="141"/>
      <c r="AK70" s="121"/>
      <c r="AL70" s="112"/>
      <c r="AM70" s="112"/>
      <c r="AN70" s="111"/>
      <c r="AO70" s="83">
        <f>+AVERAGE(AO60:AO69)</f>
        <v>0.28884785060026869</v>
      </c>
      <c r="AP70" s="83">
        <f>+AVERAGE(AP60:AP69)</f>
        <v>0.28884785060026869</v>
      </c>
      <c r="AQ70" s="131"/>
      <c r="AR70" s="131"/>
      <c r="AS70" s="131"/>
      <c r="AT70" s="131"/>
      <c r="AU70" s="131"/>
      <c r="AV70" s="131"/>
      <c r="AW70" s="131"/>
      <c r="AX70" s="132">
        <f t="shared" ref="AX70:AZ70" si="8">AX60</f>
        <v>2006706049</v>
      </c>
      <c r="AY70" s="132">
        <f t="shared" si="8"/>
        <v>906437667</v>
      </c>
      <c r="AZ70" s="133">
        <f t="shared" si="8"/>
        <v>0.45170425805598396</v>
      </c>
      <c r="BA70" s="162">
        <v>2006706049</v>
      </c>
      <c r="BB70" s="162">
        <v>906437669</v>
      </c>
      <c r="BC70" s="162">
        <v>275710400</v>
      </c>
      <c r="BD70" s="163">
        <f>BB70/BA70</f>
        <v>0.45170425905264217</v>
      </c>
      <c r="BE70" s="163">
        <f>BC70/BA70</f>
        <v>0.13739451283230772</v>
      </c>
      <c r="BF70" s="131"/>
      <c r="BG70" s="131"/>
      <c r="BH70" s="124"/>
      <c r="BI70" s="125"/>
      <c r="BJ70" s="124"/>
      <c r="BK70" s="124"/>
      <c r="BL70" s="124"/>
      <c r="BM70" s="124"/>
      <c r="BN70" s="124"/>
      <c r="BO70" s="124"/>
    </row>
    <row r="71" spans="1:67" ht="50.25" customHeight="1" x14ac:dyDescent="0.4">
      <c r="A71" s="404"/>
      <c r="B71" s="404"/>
      <c r="C71" s="404"/>
      <c r="D71" s="294" t="s">
        <v>161</v>
      </c>
      <c r="E71" s="376">
        <v>1049212</v>
      </c>
      <c r="F71" s="294" t="s">
        <v>161</v>
      </c>
      <c r="G71" s="376">
        <v>136397.56</v>
      </c>
      <c r="H71" s="376" t="s">
        <v>164</v>
      </c>
      <c r="I71" s="376">
        <f>+I9</f>
        <v>33044</v>
      </c>
      <c r="J71" s="380" t="s">
        <v>222</v>
      </c>
      <c r="K71" s="39" t="s">
        <v>223</v>
      </c>
      <c r="L71" s="38" t="s">
        <v>164</v>
      </c>
      <c r="M71" s="40">
        <v>0</v>
      </c>
      <c r="N71" s="38" t="s">
        <v>224</v>
      </c>
      <c r="O71" s="381" t="s">
        <v>152</v>
      </c>
      <c r="P71" s="381"/>
      <c r="Q71" s="381" t="s">
        <v>317</v>
      </c>
      <c r="R71" s="31">
        <v>4</v>
      </c>
      <c r="S71" s="31">
        <v>1</v>
      </c>
      <c r="T71" s="31">
        <v>4</v>
      </c>
      <c r="U71" s="89">
        <v>0</v>
      </c>
      <c r="V71" s="30">
        <f>U71/S71</f>
        <v>0</v>
      </c>
      <c r="W71" s="30">
        <f>(U71+T71)/R71</f>
        <v>1</v>
      </c>
      <c r="X71" s="276" t="s">
        <v>331</v>
      </c>
      <c r="Y71" s="289" t="s">
        <v>332</v>
      </c>
      <c r="Z71" s="289" t="s">
        <v>341</v>
      </c>
      <c r="AA71" s="353" t="s">
        <v>339</v>
      </c>
      <c r="AB71" s="353" t="s">
        <v>225</v>
      </c>
      <c r="AC71" s="312">
        <v>2021130010270</v>
      </c>
      <c r="AD71" s="312" t="s">
        <v>226</v>
      </c>
      <c r="AE71" s="71" t="s">
        <v>312</v>
      </c>
      <c r="AF71" s="44"/>
      <c r="AG71" s="45"/>
      <c r="AH71" s="149">
        <v>0.15</v>
      </c>
      <c r="AI71" s="138">
        <v>44958</v>
      </c>
      <c r="AJ71" s="139">
        <v>45275</v>
      </c>
      <c r="AK71" s="29">
        <f t="shared" ref="AK71:AK79" si="9">+AJ71-AI71</f>
        <v>317</v>
      </c>
      <c r="AL71" s="44" t="s">
        <v>406</v>
      </c>
      <c r="AM71" s="44" t="s">
        <v>406</v>
      </c>
      <c r="AN71" s="89">
        <v>0</v>
      </c>
      <c r="AO71" s="30">
        <f>AN71/S71</f>
        <v>0</v>
      </c>
      <c r="AP71" s="354">
        <f>+AVERAGE(AO71:AO78)</f>
        <v>0.22189999999999999</v>
      </c>
      <c r="AQ71" s="312" t="s">
        <v>153</v>
      </c>
      <c r="AR71" s="312" t="s">
        <v>154</v>
      </c>
      <c r="AS71" s="312" t="s">
        <v>155</v>
      </c>
      <c r="AT71" s="63">
        <v>82361100</v>
      </c>
      <c r="AU71" s="70" t="s">
        <v>157</v>
      </c>
      <c r="AV71" s="312" t="s">
        <v>225</v>
      </c>
      <c r="AW71" s="312" t="s">
        <v>227</v>
      </c>
      <c r="AX71" s="448">
        <v>651767695</v>
      </c>
      <c r="AY71" s="448">
        <v>221194000</v>
      </c>
      <c r="AZ71" s="449">
        <f>AY71/AX71</f>
        <v>0.33937551937120786</v>
      </c>
      <c r="BA71" s="251">
        <v>651767695</v>
      </c>
      <c r="BB71" s="251">
        <v>222861100</v>
      </c>
      <c r="BC71" s="251">
        <v>0</v>
      </c>
      <c r="BD71" s="254">
        <f>BB71/BA71</f>
        <v>0.34193333255033453</v>
      </c>
      <c r="BE71" s="254"/>
      <c r="BF71" s="51" t="s">
        <v>345</v>
      </c>
      <c r="BG71" s="42" t="s">
        <v>359</v>
      </c>
      <c r="BH71" s="64" t="s">
        <v>347</v>
      </c>
      <c r="BI71" s="69" t="s">
        <v>157</v>
      </c>
      <c r="BJ71" s="74">
        <v>44927</v>
      </c>
      <c r="BK71" s="320" t="s">
        <v>418</v>
      </c>
      <c r="BL71" s="345" t="s">
        <v>434</v>
      </c>
      <c r="BM71" s="71" t="s">
        <v>455</v>
      </c>
      <c r="BN71" s="286" t="s">
        <v>408</v>
      </c>
      <c r="BO71" s="286" t="s">
        <v>410</v>
      </c>
    </row>
    <row r="72" spans="1:67" ht="50.25" customHeight="1" x14ac:dyDescent="0.4">
      <c r="A72" s="404"/>
      <c r="B72" s="404"/>
      <c r="C72" s="404"/>
      <c r="D72" s="294"/>
      <c r="E72" s="376"/>
      <c r="F72" s="294"/>
      <c r="G72" s="376"/>
      <c r="H72" s="376"/>
      <c r="I72" s="376"/>
      <c r="J72" s="380"/>
      <c r="K72" s="380" t="s">
        <v>228</v>
      </c>
      <c r="L72" s="380" t="s">
        <v>164</v>
      </c>
      <c r="M72" s="380">
        <v>11147</v>
      </c>
      <c r="N72" s="380" t="s">
        <v>229</v>
      </c>
      <c r="O72" s="381"/>
      <c r="P72" s="381"/>
      <c r="Q72" s="381"/>
      <c r="R72" s="383">
        <v>16720</v>
      </c>
      <c r="S72" s="383">
        <v>4000</v>
      </c>
      <c r="T72" s="383">
        <v>19010</v>
      </c>
      <c r="U72" s="385">
        <v>438</v>
      </c>
      <c r="V72" s="393">
        <f>U72/S72</f>
        <v>0.1095</v>
      </c>
      <c r="W72" s="393">
        <v>1</v>
      </c>
      <c r="X72" s="276"/>
      <c r="Y72" s="289"/>
      <c r="Z72" s="289"/>
      <c r="AA72" s="353"/>
      <c r="AB72" s="353"/>
      <c r="AC72" s="312"/>
      <c r="AD72" s="312"/>
      <c r="AE72" s="71" t="s">
        <v>256</v>
      </c>
      <c r="AF72" s="383"/>
      <c r="AG72" s="32"/>
      <c r="AH72" s="149">
        <v>0.05</v>
      </c>
      <c r="AI72" s="138">
        <v>44958</v>
      </c>
      <c r="AJ72" s="139">
        <v>45275</v>
      </c>
      <c r="AK72" s="29">
        <f t="shared" si="9"/>
        <v>317</v>
      </c>
      <c r="AL72" s="383">
        <v>4000</v>
      </c>
      <c r="AM72" s="385">
        <v>438</v>
      </c>
      <c r="AN72" s="300">
        <v>438</v>
      </c>
      <c r="AO72" s="373">
        <f>AN72/S72</f>
        <v>0.1095</v>
      </c>
      <c r="AP72" s="354"/>
      <c r="AQ72" s="312"/>
      <c r="AR72" s="312"/>
      <c r="AS72" s="312"/>
      <c r="AT72" s="65">
        <v>115118843.53</v>
      </c>
      <c r="AU72" s="70" t="s">
        <v>157</v>
      </c>
      <c r="AV72" s="312"/>
      <c r="AW72" s="312"/>
      <c r="AX72" s="448"/>
      <c r="AY72" s="448"/>
      <c r="AZ72" s="449"/>
      <c r="BA72" s="252"/>
      <c r="BB72" s="252"/>
      <c r="BC72" s="252"/>
      <c r="BD72" s="255"/>
      <c r="BE72" s="255"/>
      <c r="BF72" s="51" t="s">
        <v>345</v>
      </c>
      <c r="BG72" s="70" t="s">
        <v>385</v>
      </c>
      <c r="BH72" s="64" t="s">
        <v>386</v>
      </c>
      <c r="BI72" s="69" t="s">
        <v>157</v>
      </c>
      <c r="BJ72" s="74">
        <v>44927</v>
      </c>
      <c r="BK72" s="321"/>
      <c r="BL72" s="346"/>
      <c r="BM72" s="69" t="s">
        <v>453</v>
      </c>
      <c r="BN72" s="286"/>
      <c r="BO72" s="286"/>
    </row>
    <row r="73" spans="1:67" ht="50.25" customHeight="1" x14ac:dyDescent="0.4">
      <c r="A73" s="404"/>
      <c r="B73" s="404"/>
      <c r="C73" s="404"/>
      <c r="D73" s="294"/>
      <c r="E73" s="376"/>
      <c r="F73" s="294"/>
      <c r="G73" s="376"/>
      <c r="H73" s="376"/>
      <c r="I73" s="376"/>
      <c r="J73" s="380"/>
      <c r="K73" s="380"/>
      <c r="L73" s="380"/>
      <c r="M73" s="380"/>
      <c r="N73" s="380"/>
      <c r="O73" s="381"/>
      <c r="P73" s="381" t="s">
        <v>152</v>
      </c>
      <c r="Q73" s="381" t="s">
        <v>316</v>
      </c>
      <c r="R73" s="383"/>
      <c r="S73" s="383"/>
      <c r="T73" s="383"/>
      <c r="U73" s="385"/>
      <c r="V73" s="393"/>
      <c r="W73" s="393"/>
      <c r="X73" s="276"/>
      <c r="Y73" s="289"/>
      <c r="Z73" s="289"/>
      <c r="AA73" s="353"/>
      <c r="AB73" s="353"/>
      <c r="AC73" s="312"/>
      <c r="AD73" s="312"/>
      <c r="AE73" s="71" t="s">
        <v>313</v>
      </c>
      <c r="AF73" s="383"/>
      <c r="AG73" s="32"/>
      <c r="AH73" s="149">
        <v>0.2</v>
      </c>
      <c r="AI73" s="138">
        <v>44958</v>
      </c>
      <c r="AJ73" s="139">
        <v>45275</v>
      </c>
      <c r="AK73" s="29">
        <f t="shared" si="9"/>
        <v>317</v>
      </c>
      <c r="AL73" s="383"/>
      <c r="AM73" s="385"/>
      <c r="AN73" s="301"/>
      <c r="AO73" s="374"/>
      <c r="AP73" s="354"/>
      <c r="AQ73" s="312"/>
      <c r="AR73" s="312"/>
      <c r="AS73" s="312"/>
      <c r="AT73" s="65">
        <v>110000000</v>
      </c>
      <c r="AU73" s="70" t="s">
        <v>157</v>
      </c>
      <c r="AV73" s="312"/>
      <c r="AW73" s="312"/>
      <c r="AX73" s="448"/>
      <c r="AY73" s="448"/>
      <c r="AZ73" s="449"/>
      <c r="BA73" s="252"/>
      <c r="BB73" s="252"/>
      <c r="BC73" s="252"/>
      <c r="BD73" s="255"/>
      <c r="BE73" s="255"/>
      <c r="BF73" s="51" t="s">
        <v>345</v>
      </c>
      <c r="BG73" s="70" t="s">
        <v>387</v>
      </c>
      <c r="BH73" s="64" t="s">
        <v>388</v>
      </c>
      <c r="BI73" s="69" t="s">
        <v>157</v>
      </c>
      <c r="BJ73" s="74">
        <v>44927</v>
      </c>
      <c r="BK73" s="321"/>
      <c r="BL73" s="346"/>
      <c r="BM73" s="71" t="s">
        <v>457</v>
      </c>
      <c r="BN73" s="286"/>
      <c r="BO73" s="286"/>
    </row>
    <row r="74" spans="1:67" ht="50.25" customHeight="1" x14ac:dyDescent="0.4">
      <c r="A74" s="404"/>
      <c r="B74" s="404"/>
      <c r="C74" s="404"/>
      <c r="D74" s="294"/>
      <c r="E74" s="376"/>
      <c r="F74" s="294"/>
      <c r="G74" s="376"/>
      <c r="H74" s="376"/>
      <c r="I74" s="376"/>
      <c r="J74" s="380"/>
      <c r="K74" s="380"/>
      <c r="L74" s="380"/>
      <c r="M74" s="380"/>
      <c r="N74" s="380"/>
      <c r="O74" s="381"/>
      <c r="P74" s="381"/>
      <c r="Q74" s="381"/>
      <c r="R74" s="383"/>
      <c r="S74" s="383"/>
      <c r="T74" s="383"/>
      <c r="U74" s="385"/>
      <c r="V74" s="393"/>
      <c r="W74" s="393"/>
      <c r="X74" s="276"/>
      <c r="Y74" s="289"/>
      <c r="Z74" s="289"/>
      <c r="AA74" s="353"/>
      <c r="AB74" s="353"/>
      <c r="AC74" s="312"/>
      <c r="AD74" s="312"/>
      <c r="AE74" s="71" t="s">
        <v>314</v>
      </c>
      <c r="AF74" s="383"/>
      <c r="AG74" s="32"/>
      <c r="AH74" s="149">
        <v>0.2</v>
      </c>
      <c r="AI74" s="138">
        <v>44958</v>
      </c>
      <c r="AJ74" s="139">
        <v>45275</v>
      </c>
      <c r="AK74" s="29">
        <f t="shared" si="9"/>
        <v>317</v>
      </c>
      <c r="AL74" s="383"/>
      <c r="AM74" s="385"/>
      <c r="AN74" s="301"/>
      <c r="AO74" s="374"/>
      <c r="AP74" s="354"/>
      <c r="AQ74" s="312"/>
      <c r="AR74" s="312"/>
      <c r="AS74" s="312"/>
      <c r="AT74" s="65">
        <v>40448100</v>
      </c>
      <c r="AU74" s="70" t="s">
        <v>157</v>
      </c>
      <c r="AV74" s="312"/>
      <c r="AW74" s="312"/>
      <c r="AX74" s="448"/>
      <c r="AY74" s="448"/>
      <c r="AZ74" s="449"/>
      <c r="BA74" s="252"/>
      <c r="BB74" s="252"/>
      <c r="BC74" s="252"/>
      <c r="BD74" s="255"/>
      <c r="BE74" s="255"/>
      <c r="BF74" s="51" t="s">
        <v>345</v>
      </c>
      <c r="BG74" s="42" t="s">
        <v>346</v>
      </c>
      <c r="BH74" s="64" t="s">
        <v>347</v>
      </c>
      <c r="BI74" s="69" t="s">
        <v>157</v>
      </c>
      <c r="BJ74" s="74">
        <v>44927</v>
      </c>
      <c r="BK74" s="321"/>
      <c r="BL74" s="346"/>
      <c r="BM74" s="71" t="s">
        <v>458</v>
      </c>
      <c r="BN74" s="286"/>
      <c r="BO74" s="286"/>
    </row>
    <row r="75" spans="1:67" ht="50.25" customHeight="1" x14ac:dyDescent="0.4">
      <c r="A75" s="404"/>
      <c r="B75" s="404"/>
      <c r="C75" s="404"/>
      <c r="D75" s="294"/>
      <c r="E75" s="376"/>
      <c r="F75" s="294"/>
      <c r="G75" s="376"/>
      <c r="H75" s="376"/>
      <c r="I75" s="376"/>
      <c r="J75" s="380"/>
      <c r="K75" s="380"/>
      <c r="L75" s="380"/>
      <c r="M75" s="380"/>
      <c r="N75" s="380"/>
      <c r="O75" s="381"/>
      <c r="P75" s="381"/>
      <c r="Q75" s="381"/>
      <c r="R75" s="383"/>
      <c r="S75" s="383"/>
      <c r="T75" s="383"/>
      <c r="U75" s="385"/>
      <c r="V75" s="393"/>
      <c r="W75" s="393"/>
      <c r="X75" s="276"/>
      <c r="Y75" s="289"/>
      <c r="Z75" s="289"/>
      <c r="AA75" s="353"/>
      <c r="AB75" s="353"/>
      <c r="AC75" s="312"/>
      <c r="AD75" s="312"/>
      <c r="AE75" s="71" t="s">
        <v>315</v>
      </c>
      <c r="AF75" s="383"/>
      <c r="AG75" s="32"/>
      <c r="AH75" s="149">
        <v>0.08</v>
      </c>
      <c r="AI75" s="138">
        <v>44958</v>
      </c>
      <c r="AJ75" s="139">
        <v>45275</v>
      </c>
      <c r="AK75" s="29">
        <f t="shared" si="9"/>
        <v>317</v>
      </c>
      <c r="AL75" s="383"/>
      <c r="AM75" s="385"/>
      <c r="AN75" s="302"/>
      <c r="AO75" s="375"/>
      <c r="AP75" s="354"/>
      <c r="AQ75" s="312"/>
      <c r="AR75" s="312"/>
      <c r="AS75" s="312"/>
      <c r="AT75" s="65">
        <v>83990000</v>
      </c>
      <c r="AU75" s="70" t="s">
        <v>157</v>
      </c>
      <c r="AV75" s="312"/>
      <c r="AW75" s="312"/>
      <c r="AX75" s="448"/>
      <c r="AY75" s="448"/>
      <c r="AZ75" s="449"/>
      <c r="BA75" s="252"/>
      <c r="BB75" s="252"/>
      <c r="BC75" s="252"/>
      <c r="BD75" s="255"/>
      <c r="BE75" s="255"/>
      <c r="BF75" s="51" t="s">
        <v>345</v>
      </c>
      <c r="BG75" s="42" t="s">
        <v>389</v>
      </c>
      <c r="BH75" s="64" t="s">
        <v>390</v>
      </c>
      <c r="BI75" s="69" t="s">
        <v>157</v>
      </c>
      <c r="BJ75" s="74">
        <v>44927</v>
      </c>
      <c r="BK75" s="321"/>
      <c r="BL75" s="346"/>
      <c r="BM75" s="71" t="s">
        <v>456</v>
      </c>
      <c r="BN75" s="286"/>
      <c r="BO75" s="286"/>
    </row>
    <row r="76" spans="1:67" ht="50.25" customHeight="1" x14ac:dyDescent="0.4">
      <c r="A76" s="404"/>
      <c r="B76" s="404"/>
      <c r="C76" s="404"/>
      <c r="D76" s="294"/>
      <c r="E76" s="376"/>
      <c r="F76" s="294"/>
      <c r="G76" s="376"/>
      <c r="H76" s="376"/>
      <c r="I76" s="376"/>
      <c r="J76" s="380"/>
      <c r="K76" s="39" t="s">
        <v>230</v>
      </c>
      <c r="L76" s="38" t="s">
        <v>164</v>
      </c>
      <c r="M76" s="47">
        <v>0</v>
      </c>
      <c r="N76" s="38" t="s">
        <v>231</v>
      </c>
      <c r="O76" s="381" t="s">
        <v>152</v>
      </c>
      <c r="P76" s="381"/>
      <c r="Q76" s="381" t="s">
        <v>317</v>
      </c>
      <c r="R76" s="31">
        <v>10</v>
      </c>
      <c r="S76" s="31">
        <v>8</v>
      </c>
      <c r="T76" s="31">
        <v>2</v>
      </c>
      <c r="U76" s="87">
        <v>0</v>
      </c>
      <c r="V76" s="86">
        <f>0/S76</f>
        <v>0</v>
      </c>
      <c r="W76" s="86">
        <f>(U76+T76)/R76</f>
        <v>0.2</v>
      </c>
      <c r="X76" s="276"/>
      <c r="Y76" s="289"/>
      <c r="Z76" s="289"/>
      <c r="AA76" s="353"/>
      <c r="AB76" s="353"/>
      <c r="AC76" s="312"/>
      <c r="AD76" s="312"/>
      <c r="AE76" s="71" t="s">
        <v>309</v>
      </c>
      <c r="AF76" s="44"/>
      <c r="AG76" s="46"/>
      <c r="AH76" s="149">
        <v>0.1</v>
      </c>
      <c r="AI76" s="138">
        <v>44958</v>
      </c>
      <c r="AJ76" s="139">
        <v>45275</v>
      </c>
      <c r="AK76" s="29">
        <f t="shared" si="9"/>
        <v>317</v>
      </c>
      <c r="AL76" s="44" t="s">
        <v>406</v>
      </c>
      <c r="AM76" s="44" t="s">
        <v>406</v>
      </c>
      <c r="AN76" s="87">
        <v>0</v>
      </c>
      <c r="AO76" s="86">
        <f>0/S76</f>
        <v>0</v>
      </c>
      <c r="AP76" s="354"/>
      <c r="AQ76" s="312"/>
      <c r="AR76" s="312"/>
      <c r="AS76" s="312"/>
      <c r="AT76" s="65">
        <v>157066651.47000003</v>
      </c>
      <c r="AU76" s="70" t="s">
        <v>157</v>
      </c>
      <c r="AV76" s="312"/>
      <c r="AW76" s="312"/>
      <c r="AX76" s="448"/>
      <c r="AY76" s="448"/>
      <c r="AZ76" s="449"/>
      <c r="BA76" s="252"/>
      <c r="BB76" s="252"/>
      <c r="BC76" s="252"/>
      <c r="BD76" s="255"/>
      <c r="BE76" s="255"/>
      <c r="BF76" s="51" t="s">
        <v>345</v>
      </c>
      <c r="BG76" s="42" t="s">
        <v>391</v>
      </c>
      <c r="BH76" s="64" t="s">
        <v>392</v>
      </c>
      <c r="BI76" s="69" t="s">
        <v>157</v>
      </c>
      <c r="BJ76" s="74">
        <v>44927</v>
      </c>
      <c r="BK76" s="321"/>
      <c r="BL76" s="346"/>
      <c r="BM76" s="71" t="s">
        <v>454</v>
      </c>
      <c r="BN76" s="286"/>
      <c r="BO76" s="286"/>
    </row>
    <row r="77" spans="1:67" ht="50.25" customHeight="1" x14ac:dyDescent="0.4">
      <c r="A77" s="404"/>
      <c r="B77" s="404"/>
      <c r="C77" s="404"/>
      <c r="D77" s="294"/>
      <c r="E77" s="376"/>
      <c r="F77" s="294"/>
      <c r="G77" s="376"/>
      <c r="H77" s="376"/>
      <c r="I77" s="376"/>
      <c r="J77" s="380"/>
      <c r="K77" s="39" t="s">
        <v>232</v>
      </c>
      <c r="L77" s="38" t="s">
        <v>164</v>
      </c>
      <c r="M77" s="40">
        <v>0</v>
      </c>
      <c r="N77" s="38" t="s">
        <v>233</v>
      </c>
      <c r="O77" s="381"/>
      <c r="P77" s="381"/>
      <c r="Q77" s="381"/>
      <c r="R77" s="31">
        <v>1</v>
      </c>
      <c r="S77" s="31">
        <v>1</v>
      </c>
      <c r="T77" s="31">
        <v>1</v>
      </c>
      <c r="U77" s="87">
        <v>1</v>
      </c>
      <c r="V77" s="86">
        <f>U77/S77</f>
        <v>1</v>
      </c>
      <c r="W77" s="86">
        <v>1</v>
      </c>
      <c r="X77" s="276"/>
      <c r="Y77" s="289"/>
      <c r="Z77" s="289"/>
      <c r="AA77" s="353"/>
      <c r="AB77" s="353"/>
      <c r="AC77" s="312"/>
      <c r="AD77" s="312"/>
      <c r="AE77" s="71" t="s">
        <v>310</v>
      </c>
      <c r="AF77" s="44"/>
      <c r="AG77" s="36"/>
      <c r="AH77" s="149">
        <v>0.1</v>
      </c>
      <c r="AI77" s="138">
        <v>44958</v>
      </c>
      <c r="AJ77" s="139">
        <v>45275</v>
      </c>
      <c r="AK77" s="29">
        <f t="shared" si="9"/>
        <v>317</v>
      </c>
      <c r="AL77" s="44" t="s">
        <v>406</v>
      </c>
      <c r="AM77" s="44" t="s">
        <v>406</v>
      </c>
      <c r="AN77" s="87">
        <v>1</v>
      </c>
      <c r="AO77" s="86">
        <f>AN77/S77</f>
        <v>1</v>
      </c>
      <c r="AP77" s="354"/>
      <c r="AQ77" s="312"/>
      <c r="AR77" s="312"/>
      <c r="AS77" s="312"/>
      <c r="AT77" s="63">
        <v>5000000</v>
      </c>
      <c r="AU77" s="70" t="s">
        <v>157</v>
      </c>
      <c r="AV77" s="312"/>
      <c r="AW77" s="312"/>
      <c r="AX77" s="448"/>
      <c r="AY77" s="448"/>
      <c r="AZ77" s="449"/>
      <c r="BA77" s="252"/>
      <c r="BB77" s="252"/>
      <c r="BC77" s="252"/>
      <c r="BD77" s="255"/>
      <c r="BE77" s="255"/>
      <c r="BF77" s="51" t="s">
        <v>345</v>
      </c>
      <c r="BG77" s="70" t="s">
        <v>393</v>
      </c>
      <c r="BH77" s="69" t="s">
        <v>388</v>
      </c>
      <c r="BI77" s="69"/>
      <c r="BJ77" s="64"/>
      <c r="BK77" s="321"/>
      <c r="BL77" s="346"/>
      <c r="BM77" s="71" t="s">
        <v>451</v>
      </c>
      <c r="BN77" s="286"/>
      <c r="BO77" s="286"/>
    </row>
    <row r="78" spans="1:67" ht="50.25" customHeight="1" x14ac:dyDescent="0.4">
      <c r="A78" s="404"/>
      <c r="B78" s="404"/>
      <c r="C78" s="404"/>
      <c r="D78" s="294"/>
      <c r="E78" s="376"/>
      <c r="F78" s="294"/>
      <c r="G78" s="376"/>
      <c r="H78" s="376"/>
      <c r="I78" s="376"/>
      <c r="J78" s="380"/>
      <c r="K78" s="39" t="s">
        <v>234</v>
      </c>
      <c r="L78" s="38" t="s">
        <v>164</v>
      </c>
      <c r="M78" s="40">
        <v>4</v>
      </c>
      <c r="N78" s="38" t="s">
        <v>235</v>
      </c>
      <c r="O78" s="381"/>
      <c r="P78" s="381"/>
      <c r="Q78" s="381"/>
      <c r="R78" s="31">
        <v>10</v>
      </c>
      <c r="S78" s="31">
        <v>3</v>
      </c>
      <c r="T78" s="156">
        <v>9</v>
      </c>
      <c r="U78" s="87">
        <v>0</v>
      </c>
      <c r="V78" s="86">
        <f>U78/R78</f>
        <v>0</v>
      </c>
      <c r="W78" s="86">
        <f>(U78+T78)/R78</f>
        <v>0.9</v>
      </c>
      <c r="X78" s="276"/>
      <c r="Y78" s="289"/>
      <c r="Z78" s="289"/>
      <c r="AA78" s="353"/>
      <c r="AB78" s="353"/>
      <c r="AC78" s="312"/>
      <c r="AD78" s="312"/>
      <c r="AE78" s="71" t="s">
        <v>311</v>
      </c>
      <c r="AF78" s="44"/>
      <c r="AG78" s="46"/>
      <c r="AH78" s="149">
        <v>0.12</v>
      </c>
      <c r="AI78" s="138">
        <v>44958</v>
      </c>
      <c r="AJ78" s="139">
        <v>45275</v>
      </c>
      <c r="AK78" s="29">
        <f t="shared" si="9"/>
        <v>317</v>
      </c>
      <c r="AL78" s="44" t="s">
        <v>406</v>
      </c>
      <c r="AM78" s="44" t="s">
        <v>406</v>
      </c>
      <c r="AN78" s="87">
        <v>0</v>
      </c>
      <c r="AO78" s="86">
        <f>AN78/S78</f>
        <v>0</v>
      </c>
      <c r="AP78" s="354"/>
      <c r="AQ78" s="312"/>
      <c r="AR78" s="312"/>
      <c r="AS78" s="312"/>
      <c r="AT78" s="63">
        <v>57783000</v>
      </c>
      <c r="AU78" s="70" t="s">
        <v>157</v>
      </c>
      <c r="AV78" s="312"/>
      <c r="AW78" s="312"/>
      <c r="AX78" s="448"/>
      <c r="AY78" s="448"/>
      <c r="AZ78" s="449"/>
      <c r="BA78" s="252"/>
      <c r="BB78" s="252"/>
      <c r="BC78" s="252"/>
      <c r="BD78" s="255"/>
      <c r="BE78" s="255"/>
      <c r="BF78" s="51" t="s">
        <v>345</v>
      </c>
      <c r="BG78" s="42" t="s">
        <v>346</v>
      </c>
      <c r="BH78" s="64" t="s">
        <v>347</v>
      </c>
      <c r="BI78" s="69" t="s">
        <v>157</v>
      </c>
      <c r="BJ78" s="74">
        <v>44927</v>
      </c>
      <c r="BK78" s="321"/>
      <c r="BL78" s="346"/>
      <c r="BM78" s="71" t="s">
        <v>450</v>
      </c>
      <c r="BN78" s="286"/>
      <c r="BO78" s="286"/>
    </row>
    <row r="79" spans="1:67" ht="50.25" customHeight="1" x14ac:dyDescent="0.4">
      <c r="A79" s="404"/>
      <c r="B79" s="404"/>
      <c r="C79" s="404"/>
      <c r="D79" s="294"/>
      <c r="E79" s="376"/>
      <c r="F79" s="294"/>
      <c r="G79" s="376"/>
      <c r="H79" s="376"/>
      <c r="I79" s="376"/>
      <c r="J79" s="380"/>
      <c r="K79" s="38" t="s">
        <v>402</v>
      </c>
      <c r="L79" s="38" t="s">
        <v>403</v>
      </c>
      <c r="M79" s="40">
        <v>7</v>
      </c>
      <c r="N79" s="38" t="s">
        <v>404</v>
      </c>
      <c r="O79" s="72"/>
      <c r="P79" s="72"/>
      <c r="Q79" s="72"/>
      <c r="R79" s="31">
        <v>48</v>
      </c>
      <c r="S79" s="31">
        <v>12</v>
      </c>
      <c r="T79" s="31">
        <v>36</v>
      </c>
      <c r="U79" s="87">
        <v>12</v>
      </c>
      <c r="V79" s="86">
        <f>U79/S79</f>
        <v>1</v>
      </c>
      <c r="W79" s="86">
        <f>(U79+T79)/R79</f>
        <v>1</v>
      </c>
      <c r="X79" s="276"/>
      <c r="Y79" s="289"/>
      <c r="Z79" s="289"/>
      <c r="AA79" s="353"/>
      <c r="AB79" s="353"/>
      <c r="AC79" s="312"/>
      <c r="AD79" s="312"/>
      <c r="AE79" s="71" t="s">
        <v>405</v>
      </c>
      <c r="AF79" s="44"/>
      <c r="AG79" s="46"/>
      <c r="AH79" s="149"/>
      <c r="AI79" s="138">
        <v>44958</v>
      </c>
      <c r="AJ79" s="139">
        <v>45275</v>
      </c>
      <c r="AK79" s="29">
        <f t="shared" si="9"/>
        <v>317</v>
      </c>
      <c r="AL79" s="44" t="s">
        <v>406</v>
      </c>
      <c r="AM79" s="44" t="s">
        <v>406</v>
      </c>
      <c r="AN79" s="87">
        <v>12</v>
      </c>
      <c r="AO79" s="86">
        <f>AN79/S79</f>
        <v>1</v>
      </c>
      <c r="AP79" s="354"/>
      <c r="AQ79" s="312"/>
      <c r="AR79" s="312"/>
      <c r="AS79" s="312"/>
      <c r="AT79" s="63">
        <v>0</v>
      </c>
      <c r="AU79" s="70" t="s">
        <v>406</v>
      </c>
      <c r="AV79" s="312"/>
      <c r="AW79" s="312"/>
      <c r="AX79" s="448"/>
      <c r="AY79" s="448"/>
      <c r="AZ79" s="449"/>
      <c r="BA79" s="253"/>
      <c r="BB79" s="253"/>
      <c r="BC79" s="253"/>
      <c r="BD79" s="256"/>
      <c r="BE79" s="256"/>
      <c r="BF79" s="51" t="s">
        <v>407</v>
      </c>
      <c r="BG79" s="42" t="s">
        <v>346</v>
      </c>
      <c r="BH79" s="64" t="s">
        <v>347</v>
      </c>
      <c r="BI79" s="69" t="s">
        <v>157</v>
      </c>
      <c r="BJ79" s="74">
        <v>44927</v>
      </c>
      <c r="BK79" s="322"/>
      <c r="BL79" s="347"/>
      <c r="BM79" s="71" t="s">
        <v>452</v>
      </c>
      <c r="BN79" s="286"/>
      <c r="BO79" s="286"/>
    </row>
    <row r="80" spans="1:67" ht="50.25" customHeight="1" x14ac:dyDescent="0.4">
      <c r="A80" s="404"/>
      <c r="B80" s="404"/>
      <c r="C80" s="404"/>
      <c r="D80" s="294"/>
      <c r="E80" s="376"/>
      <c r="F80" s="294"/>
      <c r="G80" s="376"/>
      <c r="H80" s="376"/>
      <c r="I80" s="376"/>
      <c r="J80" s="411" t="s">
        <v>175</v>
      </c>
      <c r="K80" s="412"/>
      <c r="L80" s="412"/>
      <c r="M80" s="412"/>
      <c r="N80" s="412"/>
      <c r="O80" s="412"/>
      <c r="P80" s="412"/>
      <c r="Q80" s="412"/>
      <c r="R80" s="412"/>
      <c r="S80" s="412"/>
      <c r="T80" s="412"/>
      <c r="U80" s="83"/>
      <c r="V80" s="83">
        <f>+AVERAGE(V71:V78)</f>
        <v>0.22189999999999999</v>
      </c>
      <c r="W80" s="83">
        <f>+AVERAGE(W71:W78)</f>
        <v>0.82000000000000006</v>
      </c>
      <c r="X80" s="33"/>
      <c r="Y80" s="34"/>
      <c r="Z80" s="34"/>
      <c r="AA80" s="48"/>
      <c r="AB80" s="48"/>
      <c r="AC80" s="49"/>
      <c r="AD80" s="66" t="s">
        <v>176</v>
      </c>
      <c r="AE80" s="153"/>
      <c r="AF80" s="66"/>
      <c r="AG80" s="66"/>
      <c r="AH80" s="149"/>
      <c r="AI80" s="142"/>
      <c r="AJ80" s="143"/>
      <c r="AK80" s="35"/>
      <c r="AL80" s="50"/>
      <c r="AM80" s="50"/>
      <c r="AN80" s="83"/>
      <c r="AO80" s="83">
        <f>+AVERAGE(AO71:AO78)</f>
        <v>0.22189999999999999</v>
      </c>
      <c r="AP80" s="83">
        <f>+AVERAGE(AP71:AP78)</f>
        <v>0.22189999999999999</v>
      </c>
      <c r="AQ80" s="49"/>
      <c r="AR80" s="49"/>
      <c r="AS80" s="49"/>
      <c r="AT80" s="49"/>
      <c r="AU80" s="49"/>
      <c r="AV80" s="49"/>
      <c r="AW80" s="49"/>
      <c r="AX80" s="79">
        <f t="shared" ref="AX80:AZ80" si="10">AX71</f>
        <v>651767695</v>
      </c>
      <c r="AY80" s="79">
        <f t="shared" si="10"/>
        <v>221194000</v>
      </c>
      <c r="AZ80" s="80">
        <f t="shared" si="10"/>
        <v>0.33937551937120786</v>
      </c>
      <c r="BA80" s="164">
        <v>651767695</v>
      </c>
      <c r="BB80" s="164">
        <v>222861100</v>
      </c>
      <c r="BC80" s="164">
        <v>0</v>
      </c>
      <c r="BD80" s="165">
        <f>BB80/BA80</f>
        <v>0.34193333255033453</v>
      </c>
      <c r="BE80" s="80">
        <f>BC80/BA80</f>
        <v>0</v>
      </c>
      <c r="BF80" s="49"/>
      <c r="BG80" s="49"/>
      <c r="BH80" s="77"/>
      <c r="BI80" s="78"/>
      <c r="BJ80" s="77"/>
      <c r="BK80" s="77"/>
      <c r="BL80" s="77"/>
      <c r="BM80" s="77"/>
      <c r="BN80" s="77"/>
      <c r="BO80" s="77"/>
    </row>
    <row r="81" spans="1:67" s="101" customFormat="1" ht="50.25" customHeight="1" x14ac:dyDescent="0.4">
      <c r="A81" s="404"/>
      <c r="B81" s="404"/>
      <c r="C81" s="404"/>
      <c r="D81" s="286" t="s">
        <v>236</v>
      </c>
      <c r="E81" s="276">
        <v>1049212</v>
      </c>
      <c r="F81" s="286" t="s">
        <v>236</v>
      </c>
      <c r="G81" s="276">
        <v>209842.40000000002</v>
      </c>
      <c r="H81" s="276" t="s">
        <v>164</v>
      </c>
      <c r="I81" s="276">
        <f>+S83</f>
        <v>209842</v>
      </c>
      <c r="J81" s="398" t="s">
        <v>237</v>
      </c>
      <c r="K81" s="382" t="s">
        <v>238</v>
      </c>
      <c r="L81" s="382" t="s">
        <v>164</v>
      </c>
      <c r="M81" s="382">
        <v>0</v>
      </c>
      <c r="N81" s="382" t="s">
        <v>239</v>
      </c>
      <c r="O81" s="382"/>
      <c r="P81" s="382" t="s">
        <v>152</v>
      </c>
      <c r="Q81" s="382" t="s">
        <v>320</v>
      </c>
      <c r="R81" s="292">
        <v>2400</v>
      </c>
      <c r="S81" s="292">
        <v>2400</v>
      </c>
      <c r="T81" s="292">
        <v>11003</v>
      </c>
      <c r="U81" s="292">
        <v>1780</v>
      </c>
      <c r="V81" s="293">
        <f>U81/S81</f>
        <v>0.7416666666666667</v>
      </c>
      <c r="W81" s="293">
        <v>1</v>
      </c>
      <c r="X81" s="392"/>
      <c r="Y81" s="293" t="s">
        <v>330</v>
      </c>
      <c r="Z81" s="293" t="s">
        <v>343</v>
      </c>
      <c r="AA81" s="402" t="s">
        <v>340</v>
      </c>
      <c r="AB81" s="402" t="s">
        <v>240</v>
      </c>
      <c r="AC81" s="314">
        <v>20200130010036</v>
      </c>
      <c r="AD81" s="314" t="s">
        <v>241</v>
      </c>
      <c r="AE81" s="147" t="s">
        <v>318</v>
      </c>
      <c r="AF81" s="292"/>
      <c r="AG81" s="94"/>
      <c r="AH81" s="149">
        <v>0.1</v>
      </c>
      <c r="AI81" s="138">
        <v>44958</v>
      </c>
      <c r="AJ81" s="139">
        <v>45275</v>
      </c>
      <c r="AK81" s="29">
        <f t="shared" ref="AK81:AK90" si="11">+AJ81-AI81</f>
        <v>317</v>
      </c>
      <c r="AL81" s="292" t="s">
        <v>406</v>
      </c>
      <c r="AM81" s="292" t="s">
        <v>406</v>
      </c>
      <c r="AN81" s="303">
        <v>1780</v>
      </c>
      <c r="AO81" s="236">
        <f>AN81/S81</f>
        <v>0.7416666666666667</v>
      </c>
      <c r="AP81" s="293">
        <f>+AVERAGE(AO81:AO90)</f>
        <v>0.47873531037637845</v>
      </c>
      <c r="AQ81" s="314" t="s">
        <v>153</v>
      </c>
      <c r="AR81" s="314" t="s">
        <v>154</v>
      </c>
      <c r="AS81" s="314" t="s">
        <v>155</v>
      </c>
      <c r="AT81" s="95">
        <v>967970790</v>
      </c>
      <c r="AU81" s="96" t="s">
        <v>157</v>
      </c>
      <c r="AV81" s="314" t="s">
        <v>242</v>
      </c>
      <c r="AW81" s="314" t="s">
        <v>243</v>
      </c>
      <c r="AX81" s="315">
        <v>12008657043</v>
      </c>
      <c r="AY81" s="315">
        <v>3847601843.6700001</v>
      </c>
      <c r="AZ81" s="316">
        <f>AY81/AX81</f>
        <v>0.32040234223466452</v>
      </c>
      <c r="BA81" s="263">
        <v>8320929773</v>
      </c>
      <c r="BB81" s="263">
        <v>3728239736.4000001</v>
      </c>
      <c r="BC81" s="263">
        <v>3582075050.4000001</v>
      </c>
      <c r="BD81" s="236">
        <f>BB81/BA81</f>
        <v>0.44805566662724439</v>
      </c>
      <c r="BE81" s="236">
        <f>BC81/BA81</f>
        <v>0.43048975873143691</v>
      </c>
      <c r="BF81" s="93" t="s">
        <v>345</v>
      </c>
      <c r="BG81" s="97" t="s">
        <v>346</v>
      </c>
      <c r="BH81" s="98" t="s">
        <v>347</v>
      </c>
      <c r="BI81" s="99" t="s">
        <v>157</v>
      </c>
      <c r="BJ81" s="100">
        <v>44927</v>
      </c>
      <c r="BK81" s="317" t="s">
        <v>421</v>
      </c>
      <c r="BL81" s="459" t="s">
        <v>447</v>
      </c>
      <c r="BM81" s="294" t="s">
        <v>475</v>
      </c>
      <c r="BN81" s="294" t="s">
        <v>408</v>
      </c>
      <c r="BO81" s="294" t="s">
        <v>410</v>
      </c>
    </row>
    <row r="82" spans="1:67" s="101" customFormat="1" ht="50.25" customHeight="1" x14ac:dyDescent="0.4">
      <c r="A82" s="404"/>
      <c r="B82" s="404"/>
      <c r="C82" s="404"/>
      <c r="D82" s="286"/>
      <c r="E82" s="276"/>
      <c r="F82" s="286"/>
      <c r="G82" s="276"/>
      <c r="H82" s="276"/>
      <c r="I82" s="276"/>
      <c r="J82" s="398"/>
      <c r="K82" s="382"/>
      <c r="L82" s="382"/>
      <c r="M82" s="382"/>
      <c r="N82" s="382"/>
      <c r="O82" s="382"/>
      <c r="P82" s="382"/>
      <c r="Q82" s="382"/>
      <c r="R82" s="292"/>
      <c r="S82" s="292"/>
      <c r="T82" s="292"/>
      <c r="U82" s="292"/>
      <c r="V82" s="293"/>
      <c r="W82" s="293"/>
      <c r="X82" s="392"/>
      <c r="Y82" s="293"/>
      <c r="Z82" s="293"/>
      <c r="AA82" s="402"/>
      <c r="AB82" s="402"/>
      <c r="AC82" s="314"/>
      <c r="AD82" s="314"/>
      <c r="AE82" s="147" t="s">
        <v>319</v>
      </c>
      <c r="AF82" s="292"/>
      <c r="AG82" s="94"/>
      <c r="AH82" s="149">
        <v>0.08</v>
      </c>
      <c r="AI82" s="138">
        <v>44958</v>
      </c>
      <c r="AJ82" s="139">
        <v>45275</v>
      </c>
      <c r="AK82" s="29">
        <f t="shared" si="11"/>
        <v>317</v>
      </c>
      <c r="AL82" s="292"/>
      <c r="AM82" s="292"/>
      <c r="AN82" s="304"/>
      <c r="AO82" s="238"/>
      <c r="AP82" s="293"/>
      <c r="AQ82" s="314"/>
      <c r="AR82" s="314"/>
      <c r="AS82" s="314"/>
      <c r="AT82" s="95">
        <v>172859950</v>
      </c>
      <c r="AU82" s="96" t="s">
        <v>157</v>
      </c>
      <c r="AV82" s="314"/>
      <c r="AW82" s="314"/>
      <c r="AX82" s="315"/>
      <c r="AY82" s="315"/>
      <c r="AZ82" s="316"/>
      <c r="BA82" s="264"/>
      <c r="BB82" s="264"/>
      <c r="BC82" s="264"/>
      <c r="BD82" s="237"/>
      <c r="BE82" s="237"/>
      <c r="BF82" s="93" t="s">
        <v>345</v>
      </c>
      <c r="BG82" s="97" t="s">
        <v>346</v>
      </c>
      <c r="BH82" s="98" t="s">
        <v>347</v>
      </c>
      <c r="BI82" s="99" t="s">
        <v>157</v>
      </c>
      <c r="BJ82" s="100">
        <v>44927</v>
      </c>
      <c r="BK82" s="318"/>
      <c r="BL82" s="461"/>
      <c r="BM82" s="294"/>
      <c r="BN82" s="294"/>
      <c r="BO82" s="294"/>
    </row>
    <row r="83" spans="1:67" s="101" customFormat="1" ht="50.25" customHeight="1" x14ac:dyDescent="0.4">
      <c r="A83" s="404"/>
      <c r="B83" s="404"/>
      <c r="C83" s="404"/>
      <c r="D83" s="286"/>
      <c r="E83" s="276"/>
      <c r="F83" s="286"/>
      <c r="G83" s="276"/>
      <c r="H83" s="276"/>
      <c r="I83" s="276"/>
      <c r="J83" s="398"/>
      <c r="K83" s="376" t="s">
        <v>244</v>
      </c>
      <c r="L83" s="376" t="s">
        <v>164</v>
      </c>
      <c r="M83" s="376">
        <v>0</v>
      </c>
      <c r="N83" s="376" t="s">
        <v>245</v>
      </c>
      <c r="O83" s="376"/>
      <c r="P83" s="376" t="s">
        <v>152</v>
      </c>
      <c r="Q83" s="376" t="s">
        <v>260</v>
      </c>
      <c r="R83" s="292">
        <v>209842</v>
      </c>
      <c r="S83" s="292">
        <v>209842</v>
      </c>
      <c r="T83" s="292">
        <v>385982</v>
      </c>
      <c r="U83" s="292">
        <v>76580</v>
      </c>
      <c r="V83" s="293">
        <f>U83/S83</f>
        <v>0.36494124150551366</v>
      </c>
      <c r="W83" s="293">
        <v>1</v>
      </c>
      <c r="X83" s="392"/>
      <c r="Y83" s="293"/>
      <c r="Z83" s="293"/>
      <c r="AA83" s="402"/>
      <c r="AB83" s="402"/>
      <c r="AC83" s="314"/>
      <c r="AD83" s="314"/>
      <c r="AE83" s="147" t="s">
        <v>321</v>
      </c>
      <c r="AF83" s="292"/>
      <c r="AG83" s="94"/>
      <c r="AH83" s="149">
        <v>0.05</v>
      </c>
      <c r="AI83" s="138">
        <v>44958</v>
      </c>
      <c r="AJ83" s="139">
        <v>45275</v>
      </c>
      <c r="AK83" s="29">
        <f t="shared" si="11"/>
        <v>317</v>
      </c>
      <c r="AL83" s="292">
        <v>209842</v>
      </c>
      <c r="AM83" s="292">
        <v>76580</v>
      </c>
      <c r="AN83" s="303">
        <v>76580</v>
      </c>
      <c r="AO83" s="236">
        <f>AN83/S83</f>
        <v>0.36494124150551366</v>
      </c>
      <c r="AP83" s="293"/>
      <c r="AQ83" s="314"/>
      <c r="AR83" s="314"/>
      <c r="AS83" s="314"/>
      <c r="AT83" s="102">
        <v>36245700</v>
      </c>
      <c r="AU83" s="96" t="s">
        <v>157</v>
      </c>
      <c r="AV83" s="314"/>
      <c r="AW83" s="314"/>
      <c r="AX83" s="315"/>
      <c r="AY83" s="315"/>
      <c r="AZ83" s="316"/>
      <c r="BA83" s="264"/>
      <c r="BB83" s="264"/>
      <c r="BC83" s="264"/>
      <c r="BD83" s="237"/>
      <c r="BE83" s="237"/>
      <c r="BF83" s="93" t="s">
        <v>345</v>
      </c>
      <c r="BG83" s="97" t="s">
        <v>346</v>
      </c>
      <c r="BH83" s="98" t="s">
        <v>347</v>
      </c>
      <c r="BI83" s="99" t="s">
        <v>157</v>
      </c>
      <c r="BJ83" s="100">
        <v>44927</v>
      </c>
      <c r="BK83" s="318"/>
      <c r="BL83" s="459" t="s">
        <v>448</v>
      </c>
      <c r="BM83" s="294" t="s">
        <v>474</v>
      </c>
      <c r="BN83" s="294"/>
      <c r="BO83" s="294"/>
    </row>
    <row r="84" spans="1:67" s="101" customFormat="1" ht="50.25" customHeight="1" x14ac:dyDescent="0.4">
      <c r="A84" s="404"/>
      <c r="B84" s="404"/>
      <c r="C84" s="404"/>
      <c r="D84" s="286"/>
      <c r="E84" s="276"/>
      <c r="F84" s="286"/>
      <c r="G84" s="276"/>
      <c r="H84" s="276"/>
      <c r="I84" s="276"/>
      <c r="J84" s="398"/>
      <c r="K84" s="376"/>
      <c r="L84" s="376"/>
      <c r="M84" s="376"/>
      <c r="N84" s="376"/>
      <c r="O84" s="376"/>
      <c r="P84" s="376"/>
      <c r="Q84" s="376"/>
      <c r="R84" s="292"/>
      <c r="S84" s="292"/>
      <c r="T84" s="292"/>
      <c r="U84" s="292"/>
      <c r="V84" s="293"/>
      <c r="W84" s="293"/>
      <c r="X84" s="392"/>
      <c r="Y84" s="293"/>
      <c r="Z84" s="293"/>
      <c r="AA84" s="402"/>
      <c r="AB84" s="402"/>
      <c r="AC84" s="314"/>
      <c r="AD84" s="314"/>
      <c r="AE84" s="147" t="s">
        <v>322</v>
      </c>
      <c r="AF84" s="292"/>
      <c r="AG84" s="94"/>
      <c r="AH84" s="149">
        <v>0.1</v>
      </c>
      <c r="AI84" s="138">
        <v>44958</v>
      </c>
      <c r="AJ84" s="139">
        <v>45275</v>
      </c>
      <c r="AK84" s="29">
        <f t="shared" si="11"/>
        <v>317</v>
      </c>
      <c r="AL84" s="292"/>
      <c r="AM84" s="292"/>
      <c r="AN84" s="305"/>
      <c r="AO84" s="237"/>
      <c r="AP84" s="293"/>
      <c r="AQ84" s="314"/>
      <c r="AR84" s="314"/>
      <c r="AS84" s="314"/>
      <c r="AT84" s="95">
        <v>683535000</v>
      </c>
      <c r="AU84" s="96" t="s">
        <v>157</v>
      </c>
      <c r="AV84" s="314"/>
      <c r="AW84" s="314"/>
      <c r="AX84" s="315"/>
      <c r="AY84" s="315"/>
      <c r="AZ84" s="316"/>
      <c r="BA84" s="264"/>
      <c r="BB84" s="264"/>
      <c r="BC84" s="264"/>
      <c r="BD84" s="237"/>
      <c r="BE84" s="237"/>
      <c r="BF84" s="93" t="s">
        <v>345</v>
      </c>
      <c r="BG84" s="97" t="s">
        <v>360</v>
      </c>
      <c r="BH84" s="98" t="s">
        <v>347</v>
      </c>
      <c r="BI84" s="99" t="s">
        <v>157</v>
      </c>
      <c r="BJ84" s="100">
        <v>44927</v>
      </c>
      <c r="BK84" s="318"/>
      <c r="BL84" s="460"/>
      <c r="BM84" s="313"/>
      <c r="BN84" s="294"/>
      <c r="BO84" s="294"/>
    </row>
    <row r="85" spans="1:67" s="101" customFormat="1" ht="50.25" customHeight="1" x14ac:dyDescent="0.4">
      <c r="A85" s="404"/>
      <c r="B85" s="404"/>
      <c r="C85" s="404"/>
      <c r="D85" s="286"/>
      <c r="E85" s="276"/>
      <c r="F85" s="286"/>
      <c r="G85" s="276"/>
      <c r="H85" s="276"/>
      <c r="I85" s="276"/>
      <c r="J85" s="398"/>
      <c r="K85" s="376"/>
      <c r="L85" s="376"/>
      <c r="M85" s="376"/>
      <c r="N85" s="376"/>
      <c r="O85" s="376"/>
      <c r="P85" s="376"/>
      <c r="Q85" s="376"/>
      <c r="R85" s="292"/>
      <c r="S85" s="292"/>
      <c r="T85" s="292"/>
      <c r="U85" s="292"/>
      <c r="V85" s="293"/>
      <c r="W85" s="293"/>
      <c r="X85" s="392"/>
      <c r="Y85" s="293"/>
      <c r="Z85" s="293"/>
      <c r="AA85" s="402"/>
      <c r="AB85" s="402"/>
      <c r="AC85" s="314"/>
      <c r="AD85" s="314"/>
      <c r="AE85" s="147" t="s">
        <v>323</v>
      </c>
      <c r="AF85" s="292"/>
      <c r="AG85" s="94"/>
      <c r="AH85" s="149">
        <v>0.05</v>
      </c>
      <c r="AI85" s="138">
        <v>44958</v>
      </c>
      <c r="AJ85" s="139">
        <v>45275</v>
      </c>
      <c r="AK85" s="29">
        <f t="shared" si="11"/>
        <v>317</v>
      </c>
      <c r="AL85" s="292"/>
      <c r="AM85" s="292"/>
      <c r="AN85" s="304"/>
      <c r="AO85" s="238"/>
      <c r="AP85" s="293"/>
      <c r="AQ85" s="314"/>
      <c r="AR85" s="314"/>
      <c r="AS85" s="314"/>
      <c r="AT85" s="95">
        <v>36245700</v>
      </c>
      <c r="AU85" s="96" t="s">
        <v>157</v>
      </c>
      <c r="AV85" s="314"/>
      <c r="AW85" s="314"/>
      <c r="AX85" s="315"/>
      <c r="AY85" s="315"/>
      <c r="AZ85" s="316"/>
      <c r="BA85" s="264"/>
      <c r="BB85" s="264"/>
      <c r="BC85" s="264"/>
      <c r="BD85" s="237"/>
      <c r="BE85" s="237"/>
      <c r="BF85" s="93" t="s">
        <v>345</v>
      </c>
      <c r="BG85" s="97" t="s">
        <v>346</v>
      </c>
      <c r="BH85" s="98" t="s">
        <v>347</v>
      </c>
      <c r="BI85" s="99" t="s">
        <v>157</v>
      </c>
      <c r="BJ85" s="100">
        <v>44927</v>
      </c>
      <c r="BK85" s="318"/>
      <c r="BL85" s="461"/>
      <c r="BM85" s="313"/>
      <c r="BN85" s="294"/>
      <c r="BO85" s="294"/>
    </row>
    <row r="86" spans="1:67" s="101" customFormat="1" ht="50.25" customHeight="1" x14ac:dyDescent="0.4">
      <c r="A86" s="404"/>
      <c r="B86" s="404"/>
      <c r="C86" s="404"/>
      <c r="D86" s="286"/>
      <c r="E86" s="276"/>
      <c r="F86" s="286"/>
      <c r="G86" s="276"/>
      <c r="H86" s="276"/>
      <c r="I86" s="276"/>
      <c r="J86" s="398"/>
      <c r="K86" s="294" t="s">
        <v>246</v>
      </c>
      <c r="L86" s="294" t="s">
        <v>164</v>
      </c>
      <c r="M86" s="294">
        <v>83</v>
      </c>
      <c r="N86" s="294" t="s">
        <v>247</v>
      </c>
      <c r="O86" s="376"/>
      <c r="P86" s="376" t="s">
        <v>152</v>
      </c>
      <c r="Q86" s="376" t="s">
        <v>328</v>
      </c>
      <c r="R86" s="292">
        <v>110</v>
      </c>
      <c r="S86" s="292">
        <v>240</v>
      </c>
      <c r="T86" s="386">
        <v>411</v>
      </c>
      <c r="U86" s="394">
        <v>194</v>
      </c>
      <c r="V86" s="293">
        <f>U86/S86</f>
        <v>0.80833333333333335</v>
      </c>
      <c r="W86" s="293">
        <v>1</v>
      </c>
      <c r="X86" s="392"/>
      <c r="Y86" s="293"/>
      <c r="Z86" s="293"/>
      <c r="AA86" s="402"/>
      <c r="AB86" s="402"/>
      <c r="AC86" s="314"/>
      <c r="AD86" s="314"/>
      <c r="AE86" s="147" t="s">
        <v>325</v>
      </c>
      <c r="AF86" s="292"/>
      <c r="AG86" s="88"/>
      <c r="AH86" s="149">
        <v>0.1</v>
      </c>
      <c r="AI86" s="138">
        <v>44958</v>
      </c>
      <c r="AJ86" s="139">
        <v>45275</v>
      </c>
      <c r="AK86" s="29">
        <f t="shared" si="11"/>
        <v>317</v>
      </c>
      <c r="AL86" s="292" t="s">
        <v>406</v>
      </c>
      <c r="AM86" s="292" t="s">
        <v>406</v>
      </c>
      <c r="AN86" s="306">
        <v>194</v>
      </c>
      <c r="AO86" s="236">
        <f>AN86/S86</f>
        <v>0.80833333333333335</v>
      </c>
      <c r="AP86" s="293"/>
      <c r="AQ86" s="314"/>
      <c r="AR86" s="314"/>
      <c r="AS86" s="314"/>
      <c r="AT86" s="95">
        <f>1072378793+1687727270</f>
        <v>2760106063</v>
      </c>
      <c r="AU86" s="96" t="s">
        <v>157</v>
      </c>
      <c r="AV86" s="314"/>
      <c r="AW86" s="314"/>
      <c r="AX86" s="315"/>
      <c r="AY86" s="315"/>
      <c r="AZ86" s="316"/>
      <c r="BA86" s="264"/>
      <c r="BB86" s="264"/>
      <c r="BC86" s="264"/>
      <c r="BD86" s="237"/>
      <c r="BE86" s="237"/>
      <c r="BF86" s="93" t="s">
        <v>345</v>
      </c>
      <c r="BG86" s="97" t="s">
        <v>394</v>
      </c>
      <c r="BH86" s="98" t="s">
        <v>395</v>
      </c>
      <c r="BI86" s="99" t="s">
        <v>157</v>
      </c>
      <c r="BJ86" s="100">
        <v>44927</v>
      </c>
      <c r="BK86" s="318"/>
      <c r="BL86" s="459" t="s">
        <v>449</v>
      </c>
      <c r="BM86" s="294" t="s">
        <v>459</v>
      </c>
      <c r="BN86" s="294"/>
      <c r="BO86" s="294"/>
    </row>
    <row r="87" spans="1:67" s="101" customFormat="1" ht="50.25" customHeight="1" x14ac:dyDescent="0.4">
      <c r="A87" s="404"/>
      <c r="B87" s="404"/>
      <c r="C87" s="404"/>
      <c r="D87" s="286"/>
      <c r="E87" s="276"/>
      <c r="F87" s="286"/>
      <c r="G87" s="276"/>
      <c r="H87" s="276"/>
      <c r="I87" s="276"/>
      <c r="J87" s="398"/>
      <c r="K87" s="294"/>
      <c r="L87" s="294"/>
      <c r="M87" s="294"/>
      <c r="N87" s="294"/>
      <c r="O87" s="376"/>
      <c r="P87" s="376"/>
      <c r="Q87" s="376"/>
      <c r="R87" s="292"/>
      <c r="S87" s="292"/>
      <c r="T87" s="386"/>
      <c r="U87" s="394"/>
      <c r="V87" s="293"/>
      <c r="W87" s="293"/>
      <c r="X87" s="392"/>
      <c r="Y87" s="293"/>
      <c r="Z87" s="293"/>
      <c r="AA87" s="402"/>
      <c r="AB87" s="402"/>
      <c r="AC87" s="314"/>
      <c r="AD87" s="314"/>
      <c r="AE87" s="401" t="s">
        <v>326</v>
      </c>
      <c r="AF87" s="292"/>
      <c r="AG87" s="88"/>
      <c r="AH87" s="277">
        <v>0.2</v>
      </c>
      <c r="AI87" s="138">
        <v>44958</v>
      </c>
      <c r="AJ87" s="139">
        <v>45275</v>
      </c>
      <c r="AK87" s="29">
        <f t="shared" si="11"/>
        <v>317</v>
      </c>
      <c r="AL87" s="292"/>
      <c r="AM87" s="292"/>
      <c r="AN87" s="307"/>
      <c r="AO87" s="237"/>
      <c r="AP87" s="293"/>
      <c r="AQ87" s="314"/>
      <c r="AR87" s="314"/>
      <c r="AS87" s="314"/>
      <c r="AT87" s="95">
        <v>264301058</v>
      </c>
      <c r="AU87" s="96" t="s">
        <v>157</v>
      </c>
      <c r="AV87" s="314"/>
      <c r="AW87" s="314"/>
      <c r="AX87" s="315"/>
      <c r="AY87" s="315"/>
      <c r="AZ87" s="316"/>
      <c r="BA87" s="264"/>
      <c r="BB87" s="264"/>
      <c r="BC87" s="264"/>
      <c r="BD87" s="237"/>
      <c r="BE87" s="237"/>
      <c r="BF87" s="93" t="s">
        <v>345</v>
      </c>
      <c r="BG87" s="377" t="s">
        <v>396</v>
      </c>
      <c r="BH87" s="377" t="s">
        <v>397</v>
      </c>
      <c r="BI87" s="377" t="s">
        <v>157</v>
      </c>
      <c r="BJ87" s="378">
        <v>44927</v>
      </c>
      <c r="BK87" s="318"/>
      <c r="BL87" s="460"/>
      <c r="BM87" s="294"/>
      <c r="BN87" s="294"/>
      <c r="BO87" s="294"/>
    </row>
    <row r="88" spans="1:67" s="101" customFormat="1" ht="50.25" customHeight="1" x14ac:dyDescent="0.4">
      <c r="A88" s="404"/>
      <c r="B88" s="404"/>
      <c r="C88" s="404"/>
      <c r="D88" s="286"/>
      <c r="E88" s="276"/>
      <c r="F88" s="286"/>
      <c r="G88" s="276"/>
      <c r="H88" s="276"/>
      <c r="I88" s="276"/>
      <c r="J88" s="398"/>
      <c r="K88" s="294"/>
      <c r="L88" s="294"/>
      <c r="M88" s="294"/>
      <c r="N88" s="294"/>
      <c r="O88" s="376"/>
      <c r="P88" s="376"/>
      <c r="Q88" s="376"/>
      <c r="R88" s="292"/>
      <c r="S88" s="292"/>
      <c r="T88" s="386"/>
      <c r="U88" s="394"/>
      <c r="V88" s="293"/>
      <c r="W88" s="293"/>
      <c r="X88" s="392"/>
      <c r="Y88" s="293"/>
      <c r="Z88" s="293"/>
      <c r="AA88" s="402"/>
      <c r="AB88" s="402"/>
      <c r="AC88" s="314"/>
      <c r="AD88" s="314"/>
      <c r="AE88" s="401"/>
      <c r="AF88" s="292"/>
      <c r="AG88" s="88"/>
      <c r="AH88" s="277"/>
      <c r="AI88" s="138">
        <v>44958</v>
      </c>
      <c r="AJ88" s="139">
        <v>45275</v>
      </c>
      <c r="AK88" s="29">
        <f t="shared" si="11"/>
        <v>317</v>
      </c>
      <c r="AL88" s="292"/>
      <c r="AM88" s="292"/>
      <c r="AN88" s="307"/>
      <c r="AO88" s="237"/>
      <c r="AP88" s="293"/>
      <c r="AQ88" s="314"/>
      <c r="AR88" s="314"/>
      <c r="AS88" s="314"/>
      <c r="AT88" s="95">
        <v>643085573</v>
      </c>
      <c r="AU88" s="96" t="s">
        <v>252</v>
      </c>
      <c r="AV88" s="314"/>
      <c r="AW88" s="314"/>
      <c r="AX88" s="315"/>
      <c r="AY88" s="315"/>
      <c r="AZ88" s="316"/>
      <c r="BA88" s="264"/>
      <c r="BB88" s="264"/>
      <c r="BC88" s="264"/>
      <c r="BD88" s="237"/>
      <c r="BE88" s="237"/>
      <c r="BF88" s="93" t="s">
        <v>345</v>
      </c>
      <c r="BG88" s="377"/>
      <c r="BH88" s="377"/>
      <c r="BI88" s="377"/>
      <c r="BJ88" s="378"/>
      <c r="BK88" s="318"/>
      <c r="BL88" s="460"/>
      <c r="BM88" s="294"/>
      <c r="BN88" s="294"/>
      <c r="BO88" s="294"/>
    </row>
    <row r="89" spans="1:67" s="101" customFormat="1" ht="50.25" customHeight="1" x14ac:dyDescent="0.4">
      <c r="A89" s="404"/>
      <c r="B89" s="404"/>
      <c r="C89" s="404"/>
      <c r="D89" s="286"/>
      <c r="E89" s="276"/>
      <c r="F89" s="286"/>
      <c r="G89" s="276"/>
      <c r="H89" s="276"/>
      <c r="I89" s="276"/>
      <c r="J89" s="398"/>
      <c r="K89" s="294"/>
      <c r="L89" s="294"/>
      <c r="M89" s="294"/>
      <c r="N89" s="294"/>
      <c r="O89" s="376"/>
      <c r="P89" s="376"/>
      <c r="Q89" s="376"/>
      <c r="R89" s="292"/>
      <c r="S89" s="292"/>
      <c r="T89" s="386"/>
      <c r="U89" s="394"/>
      <c r="V89" s="293"/>
      <c r="W89" s="293"/>
      <c r="X89" s="392"/>
      <c r="Y89" s="293"/>
      <c r="Z89" s="293"/>
      <c r="AA89" s="402"/>
      <c r="AB89" s="402"/>
      <c r="AC89" s="314"/>
      <c r="AD89" s="314"/>
      <c r="AE89" s="147" t="s">
        <v>327</v>
      </c>
      <c r="AF89" s="292"/>
      <c r="AG89" s="88"/>
      <c r="AH89" s="149">
        <v>0.15</v>
      </c>
      <c r="AI89" s="138">
        <v>44958</v>
      </c>
      <c r="AJ89" s="139">
        <v>45275</v>
      </c>
      <c r="AK89" s="29">
        <f t="shared" si="11"/>
        <v>317</v>
      </c>
      <c r="AL89" s="292"/>
      <c r="AM89" s="292"/>
      <c r="AN89" s="308"/>
      <c r="AO89" s="238"/>
      <c r="AP89" s="293"/>
      <c r="AQ89" s="314"/>
      <c r="AR89" s="314"/>
      <c r="AS89" s="314"/>
      <c r="AT89" s="95">
        <v>3219466230</v>
      </c>
      <c r="AU89" s="96" t="s">
        <v>157</v>
      </c>
      <c r="AV89" s="314"/>
      <c r="AW89" s="314"/>
      <c r="AX89" s="315"/>
      <c r="AY89" s="315"/>
      <c r="AZ89" s="316"/>
      <c r="BA89" s="264"/>
      <c r="BB89" s="264"/>
      <c r="BC89" s="264"/>
      <c r="BD89" s="237"/>
      <c r="BE89" s="237"/>
      <c r="BF89" s="93" t="s">
        <v>345</v>
      </c>
      <c r="BG89" s="97" t="s">
        <v>398</v>
      </c>
      <c r="BH89" s="98" t="s">
        <v>399</v>
      </c>
      <c r="BI89" s="99" t="s">
        <v>157</v>
      </c>
      <c r="BJ89" s="100">
        <v>44927</v>
      </c>
      <c r="BK89" s="318"/>
      <c r="BL89" s="461"/>
      <c r="BM89" s="294"/>
      <c r="BN89" s="294"/>
      <c r="BO89" s="294"/>
    </row>
    <row r="90" spans="1:67" s="101" customFormat="1" ht="50.25" customHeight="1" x14ac:dyDescent="0.4">
      <c r="A90" s="404"/>
      <c r="B90" s="404"/>
      <c r="C90" s="404"/>
      <c r="D90" s="286"/>
      <c r="E90" s="276"/>
      <c r="F90" s="286"/>
      <c r="G90" s="276"/>
      <c r="H90" s="276"/>
      <c r="I90" s="276"/>
      <c r="J90" s="398"/>
      <c r="K90" s="103" t="s">
        <v>248</v>
      </c>
      <c r="L90" s="104" t="s">
        <v>164</v>
      </c>
      <c r="M90" s="105">
        <v>9</v>
      </c>
      <c r="N90" s="104" t="s">
        <v>249</v>
      </c>
      <c r="O90" s="376"/>
      <c r="P90" s="376"/>
      <c r="Q90" s="376"/>
      <c r="R90" s="88">
        <v>10</v>
      </c>
      <c r="S90" s="88">
        <v>5</v>
      </c>
      <c r="T90" s="88">
        <v>7</v>
      </c>
      <c r="U90" s="137">
        <v>0</v>
      </c>
      <c r="V90" s="37">
        <f>U90/S90</f>
        <v>0</v>
      </c>
      <c r="W90" s="37">
        <f>(U90+T90)/R90</f>
        <v>0.7</v>
      </c>
      <c r="X90" s="392"/>
      <c r="Y90" s="293"/>
      <c r="Z90" s="293"/>
      <c r="AA90" s="402"/>
      <c r="AB90" s="402"/>
      <c r="AC90" s="314"/>
      <c r="AD90" s="314"/>
      <c r="AE90" s="147" t="s">
        <v>324</v>
      </c>
      <c r="AF90" s="88"/>
      <c r="AG90" s="43"/>
      <c r="AH90" s="149">
        <v>0.17</v>
      </c>
      <c r="AI90" s="138">
        <v>44958</v>
      </c>
      <c r="AJ90" s="139">
        <v>45275</v>
      </c>
      <c r="AK90" s="29">
        <f t="shared" si="11"/>
        <v>317</v>
      </c>
      <c r="AL90" s="88" t="s">
        <v>406</v>
      </c>
      <c r="AM90" s="88" t="s">
        <v>406</v>
      </c>
      <c r="AN90" s="137">
        <v>0</v>
      </c>
      <c r="AO90" s="37">
        <f>AN90/S90</f>
        <v>0</v>
      </c>
      <c r="AP90" s="293"/>
      <c r="AQ90" s="314"/>
      <c r="AR90" s="314"/>
      <c r="AS90" s="314"/>
      <c r="AT90" s="95">
        <v>3224840979</v>
      </c>
      <c r="AU90" s="93" t="s">
        <v>157</v>
      </c>
      <c r="AV90" s="314"/>
      <c r="AW90" s="314"/>
      <c r="AX90" s="315"/>
      <c r="AY90" s="315"/>
      <c r="AZ90" s="316"/>
      <c r="BA90" s="265"/>
      <c r="BB90" s="265"/>
      <c r="BC90" s="265"/>
      <c r="BD90" s="238"/>
      <c r="BE90" s="238"/>
      <c r="BF90" s="93" t="s">
        <v>345</v>
      </c>
      <c r="BG90" s="106" t="s">
        <v>400</v>
      </c>
      <c r="BH90" s="98" t="s">
        <v>401</v>
      </c>
      <c r="BI90" s="99" t="s">
        <v>157</v>
      </c>
      <c r="BJ90" s="100">
        <v>44927</v>
      </c>
      <c r="BK90" s="319"/>
      <c r="BL90" s="104" t="s">
        <v>424</v>
      </c>
      <c r="BM90" s="104" t="s">
        <v>424</v>
      </c>
      <c r="BN90" s="294"/>
      <c r="BO90" s="294"/>
    </row>
    <row r="91" spans="1:67" s="113" customFormat="1" ht="50.25" customHeight="1" x14ac:dyDescent="0.5">
      <c r="A91" s="404"/>
      <c r="B91" s="404"/>
      <c r="C91" s="404"/>
      <c r="D91" s="286"/>
      <c r="E91" s="276"/>
      <c r="F91" s="286"/>
      <c r="G91" s="276"/>
      <c r="H91" s="276"/>
      <c r="I91" s="276"/>
      <c r="J91" s="409" t="s">
        <v>175</v>
      </c>
      <c r="K91" s="410"/>
      <c r="L91" s="410"/>
      <c r="M91" s="410"/>
      <c r="N91" s="410"/>
      <c r="O91" s="410"/>
      <c r="P91" s="410"/>
      <c r="Q91" s="410"/>
      <c r="R91" s="410"/>
      <c r="S91" s="410"/>
      <c r="T91" s="410"/>
      <c r="U91" s="83"/>
      <c r="V91" s="83">
        <f>+AVERAGE(V81:V90)</f>
        <v>0.47873531037637845</v>
      </c>
      <c r="W91" s="83">
        <f>+AVERAGE(W81:W90)</f>
        <v>0.92500000000000004</v>
      </c>
      <c r="X91" s="116"/>
      <c r="Y91" s="117"/>
      <c r="Z91" s="413" t="s">
        <v>176</v>
      </c>
      <c r="AA91" s="410"/>
      <c r="AB91" s="410"/>
      <c r="AC91" s="410"/>
      <c r="AD91" s="410"/>
      <c r="AE91" s="145"/>
      <c r="AF91" s="120"/>
      <c r="AG91" s="120"/>
      <c r="AH91" s="66"/>
      <c r="AI91" s="140"/>
      <c r="AJ91" s="141"/>
      <c r="AK91" s="121"/>
      <c r="AL91" s="109"/>
      <c r="AM91" s="109"/>
      <c r="AN91" s="83"/>
      <c r="AO91" s="83">
        <f>+AVERAGE(AO81:AO90)</f>
        <v>0.47873531037637845</v>
      </c>
      <c r="AP91" s="83">
        <f>+AVERAGE(AP81:AP90)</f>
        <v>0.47873531037637845</v>
      </c>
      <c r="AQ91" s="119"/>
      <c r="AR91" s="109"/>
      <c r="AS91" s="109"/>
      <c r="AT91" s="119"/>
      <c r="AU91" s="119"/>
      <c r="AV91" s="109"/>
      <c r="AW91" s="128"/>
      <c r="AX91" s="134">
        <f t="shared" ref="AX91:AZ91" si="12">AX81</f>
        <v>12008657043</v>
      </c>
      <c r="AY91" s="135">
        <f t="shared" si="12"/>
        <v>3847601843.6700001</v>
      </c>
      <c r="AZ91" s="166">
        <f t="shared" si="12"/>
        <v>0.32040234223466452</v>
      </c>
      <c r="BA91" s="159">
        <v>8320929773</v>
      </c>
      <c r="BB91" s="159">
        <v>3728239736.4000001</v>
      </c>
      <c r="BC91" s="159">
        <v>3582075050.4000001</v>
      </c>
      <c r="BD91" s="161">
        <f>BB91/BA91</f>
        <v>0.44805566662724439</v>
      </c>
      <c r="BE91" s="161">
        <f>BC91/BA91</f>
        <v>0.43048975873143691</v>
      </c>
      <c r="BF91" s="119"/>
      <c r="BG91" s="119"/>
      <c r="BH91" s="124"/>
      <c r="BI91" s="125"/>
      <c r="BJ91" s="124"/>
      <c r="BK91" s="124"/>
      <c r="BL91" s="124"/>
      <c r="BM91" s="124"/>
      <c r="BN91" s="124"/>
      <c r="BO91" s="124"/>
    </row>
    <row r="92" spans="1:67" s="113" customFormat="1" ht="50.25" customHeight="1" thickBot="1" x14ac:dyDescent="0.55000000000000004">
      <c r="A92" s="405"/>
      <c r="B92" s="405"/>
      <c r="C92" s="405"/>
      <c r="D92" s="406" t="s">
        <v>250</v>
      </c>
      <c r="E92" s="406"/>
      <c r="F92" s="406"/>
      <c r="G92" s="406"/>
      <c r="H92" s="406"/>
      <c r="I92" s="407"/>
      <c r="J92" s="407"/>
      <c r="K92" s="407"/>
      <c r="L92" s="407"/>
      <c r="M92" s="407"/>
      <c r="N92" s="407"/>
      <c r="O92" s="407"/>
      <c r="P92" s="407"/>
      <c r="Q92" s="407"/>
      <c r="R92" s="407"/>
      <c r="S92" s="408"/>
      <c r="T92" s="408"/>
      <c r="U92" s="168"/>
      <c r="V92" s="169">
        <f>+AVERAGE(V91,V80,V70,V59,V46,V34,V25)</f>
        <v>0.31603532499504611</v>
      </c>
      <c r="W92" s="168">
        <f>+AVERAGE(W91,W80,W70,W59,W46,W34,W25)</f>
        <v>0.90611341318670158</v>
      </c>
      <c r="X92" s="170"/>
      <c r="Y92" s="171"/>
      <c r="Z92" s="414" t="s">
        <v>251</v>
      </c>
      <c r="AA92" s="414"/>
      <c r="AB92" s="414"/>
      <c r="AC92" s="414"/>
      <c r="AD92" s="414"/>
      <c r="AE92" s="414"/>
      <c r="AF92" s="414"/>
      <c r="AG92" s="172"/>
      <c r="AH92" s="167"/>
      <c r="AI92" s="173"/>
      <c r="AJ92" s="173"/>
      <c r="AK92" s="174"/>
      <c r="AL92" s="175"/>
      <c r="AM92" s="175"/>
      <c r="AN92" s="168"/>
      <c r="AO92" s="169">
        <f>+AVERAGE(AO91,AO80,AO70,AO59,AO46,AO34,AO25)</f>
        <v>0.26841627737599849</v>
      </c>
      <c r="AP92" s="169">
        <f>+AVERAGE(AP91,AP80,AP70,AP59,AP46,AP34,AP25)</f>
        <v>0.25875578354883799</v>
      </c>
      <c r="AQ92" s="171"/>
      <c r="AR92" s="171"/>
      <c r="AS92" s="176"/>
      <c r="AT92" s="170"/>
      <c r="AU92" s="171"/>
      <c r="AV92" s="171"/>
      <c r="AW92" s="177"/>
      <c r="AX92" s="178">
        <f>+(AX25+AX34+AX46+AX59+AX70+AX80+AX91)</f>
        <v>24380612019</v>
      </c>
      <c r="AY92" s="179">
        <f>+(AY91+AY80+AY70+AY59+AY46+AY34+AY25)</f>
        <v>9666790630.6700001</v>
      </c>
      <c r="AZ92" s="180">
        <f>AY92/AX92</f>
        <v>0.39649499459392551</v>
      </c>
      <c r="BA92" s="181">
        <f>(BA25+BA34+BA46+BA59+BA70+BA80+BA91)</f>
        <v>20692884749</v>
      </c>
      <c r="BB92" s="182">
        <f>(BB25+BB34+BB46+BB59+BB70+BB80+BB91)</f>
        <v>9725690379.3999996</v>
      </c>
      <c r="BC92" s="181">
        <f>(BC46+BC70+BC91)</f>
        <v>4297958362.3999996</v>
      </c>
      <c r="BD92" s="183">
        <f>BB92/BA92</f>
        <v>0.47000166952894284</v>
      </c>
      <c r="BE92" s="184">
        <f>BC92/BA92</f>
        <v>0.20770223265307181</v>
      </c>
      <c r="BF92" s="185"/>
      <c r="BG92" s="185"/>
      <c r="BH92" s="185"/>
      <c r="BI92" s="177"/>
      <c r="BJ92" s="185"/>
      <c r="BK92" s="185"/>
      <c r="BL92" s="185"/>
      <c r="BM92" s="185"/>
      <c r="BN92" s="185"/>
      <c r="BO92" s="185"/>
    </row>
    <row r="93" spans="1:67" s="113" customFormat="1" ht="213.75" customHeight="1" thickBot="1" x14ac:dyDescent="0.55000000000000004">
      <c r="I93" s="207" t="s">
        <v>491</v>
      </c>
      <c r="J93" s="186" t="s">
        <v>487</v>
      </c>
      <c r="K93" s="186" t="s">
        <v>490</v>
      </c>
      <c r="L93" s="187" t="s">
        <v>488</v>
      </c>
      <c r="M93" s="188">
        <v>14729</v>
      </c>
      <c r="N93" s="186" t="s">
        <v>489</v>
      </c>
      <c r="O93" s="187"/>
      <c r="P93" s="187"/>
      <c r="Q93" s="187"/>
      <c r="R93" s="189">
        <v>20000</v>
      </c>
      <c r="S93" s="190">
        <v>6000</v>
      </c>
      <c r="T93" s="191"/>
      <c r="U93" s="192">
        <v>1551</v>
      </c>
      <c r="V93" s="193">
        <f>U93/S93</f>
        <v>0.25850000000000001</v>
      </c>
      <c r="W93" s="194">
        <f>U93/R93</f>
        <v>7.7549999999999994E-2</v>
      </c>
      <c r="X93" s="195"/>
      <c r="Y93" s="196"/>
      <c r="Z93" s="197"/>
      <c r="AA93" s="198"/>
      <c r="AB93" s="198"/>
      <c r="AC93" s="199"/>
      <c r="AD93" s="199"/>
      <c r="AE93" s="200"/>
      <c r="AF93" s="201"/>
      <c r="AG93" s="201"/>
      <c r="AH93" s="186"/>
      <c r="AI93" s="202"/>
      <c r="AJ93" s="203"/>
      <c r="AK93" s="201"/>
      <c r="AL93" s="201"/>
      <c r="AM93" s="201"/>
      <c r="AN93" s="201"/>
      <c r="AO93" s="201"/>
      <c r="AP93" s="201"/>
      <c r="AQ93" s="204"/>
      <c r="AR93" s="204"/>
      <c r="AS93" s="204"/>
      <c r="AT93" s="204"/>
      <c r="AU93" s="204"/>
      <c r="AV93" s="204"/>
      <c r="AW93" s="204"/>
      <c r="AX93" s="204"/>
      <c r="AY93" s="204"/>
      <c r="AZ93" s="204"/>
      <c r="BA93" s="204"/>
      <c r="BB93" s="204"/>
      <c r="BC93" s="204"/>
      <c r="BD93" s="204"/>
      <c r="BE93" s="204"/>
      <c r="BF93" s="201"/>
      <c r="BG93" s="201"/>
      <c r="BH93" s="201"/>
      <c r="BI93" s="204"/>
      <c r="BJ93" s="201"/>
      <c r="BK93" s="201"/>
      <c r="BL93" s="201"/>
      <c r="BM93" s="205" t="s">
        <v>492</v>
      </c>
      <c r="BN93" s="201"/>
      <c r="BO93" s="206"/>
    </row>
    <row r="94" spans="1:67" ht="50.25" customHeight="1" x14ac:dyDescent="0.4">
      <c r="AT94" s="154"/>
      <c r="AX94" s="442" t="s">
        <v>485</v>
      </c>
      <c r="AY94" s="443"/>
      <c r="BL94" s="41"/>
    </row>
    <row r="95" spans="1:67" ht="50.25" customHeight="1" x14ac:dyDescent="0.4">
      <c r="AX95" s="442"/>
      <c r="AY95" s="443"/>
    </row>
    <row r="96" spans="1:67" ht="50.25" customHeight="1" thickBot="1" x14ac:dyDescent="0.45">
      <c r="AX96" s="444"/>
      <c r="AY96" s="445"/>
      <c r="AZ96" s="27"/>
      <c r="BA96" s="27"/>
      <c r="BB96" s="27"/>
      <c r="BC96" s="27"/>
      <c r="BD96" s="27"/>
    </row>
    <row r="97" spans="52:56" ht="50.25" customHeight="1" x14ac:dyDescent="0.4">
      <c r="AZ97" s="27"/>
      <c r="BA97" s="27"/>
      <c r="BB97" s="27"/>
      <c r="BC97" s="27"/>
      <c r="BD97" s="27"/>
    </row>
  </sheetData>
  <mergeCells count="690">
    <mergeCell ref="BK60:BK69"/>
    <mergeCell ref="BL47:BL55"/>
    <mergeCell ref="BK47:BK58"/>
    <mergeCell ref="BK35:BK45"/>
    <mergeCell ref="BL35:BL45"/>
    <mergeCell ref="BK26:BK33"/>
    <mergeCell ref="BL26:BL33"/>
    <mergeCell ref="BL86:BL89"/>
    <mergeCell ref="BL83:BL85"/>
    <mergeCell ref="BL81:BL82"/>
    <mergeCell ref="BL71:BL79"/>
    <mergeCell ref="BL60:BL67"/>
    <mergeCell ref="BL57:BL58"/>
    <mergeCell ref="AF72:AF75"/>
    <mergeCell ref="AF81:AF82"/>
    <mergeCell ref="AP9:AP18"/>
    <mergeCell ref="AP19:AP24"/>
    <mergeCell ref="AF9:AF16"/>
    <mergeCell ref="AF19:AF24"/>
    <mergeCell ref="AF26:AF29"/>
    <mergeCell ref="AF31:AF32"/>
    <mergeCell ref="AF35:AF45"/>
    <mergeCell ref="AF47:AF53"/>
    <mergeCell ref="AF54:AF58"/>
    <mergeCell ref="AM9:AM16"/>
    <mergeCell ref="AM19:AM24"/>
    <mergeCell ref="AO26:AO29"/>
    <mergeCell ref="AO31:AO32"/>
    <mergeCell ref="AO35:AO42"/>
    <mergeCell ref="AO43:AO45"/>
    <mergeCell ref="AO47:AO53"/>
    <mergeCell ref="AO17:AO18"/>
    <mergeCell ref="AO19:AO24"/>
    <mergeCell ref="AN57:AN58"/>
    <mergeCell ref="AH26:AH27"/>
    <mergeCell ref="AH31:AH32"/>
    <mergeCell ref="AH43:AH44"/>
    <mergeCell ref="AH65:AH66"/>
    <mergeCell ref="AL72:AL75"/>
    <mergeCell ref="AM72:AM75"/>
    <mergeCell ref="AL81:AL82"/>
    <mergeCell ref="AL26:AL29"/>
    <mergeCell ref="AL31:AL32"/>
    <mergeCell ref="AM26:AM29"/>
    <mergeCell ref="AM31:AM32"/>
    <mergeCell ref="AL35:AL45"/>
    <mergeCell ref="AM35:AM45"/>
    <mergeCell ref="AL83:AL85"/>
    <mergeCell ref="AL86:AL89"/>
    <mergeCell ref="AM81:AM82"/>
    <mergeCell ref="AM83:AM85"/>
    <mergeCell ref="AM86:AM89"/>
    <mergeCell ref="AL47:AL53"/>
    <mergeCell ref="AM47:AM53"/>
    <mergeCell ref="AL54:AL58"/>
    <mergeCell ref="AM54:AM58"/>
    <mergeCell ref="AL60:AL66"/>
    <mergeCell ref="AM60:AM66"/>
    <mergeCell ref="AL67:AL69"/>
    <mergeCell ref="AM67:AM69"/>
    <mergeCell ref="AX94:AY96"/>
    <mergeCell ref="AX60:AX69"/>
    <mergeCell ref="AY60:AY69"/>
    <mergeCell ref="AZ60:AZ69"/>
    <mergeCell ref="AX71:AX79"/>
    <mergeCell ref="AY71:AY79"/>
    <mergeCell ref="AZ71:AZ79"/>
    <mergeCell ref="AX35:AX45"/>
    <mergeCell ref="AY35:AY45"/>
    <mergeCell ref="AZ35:AZ45"/>
    <mergeCell ref="AX9:AX18"/>
    <mergeCell ref="AY9:AY18"/>
    <mergeCell ref="AZ9:AZ18"/>
    <mergeCell ref="AX19:AX24"/>
    <mergeCell ref="AY19:AY24"/>
    <mergeCell ref="AZ19:AZ24"/>
    <mergeCell ref="AX47:AX58"/>
    <mergeCell ref="AY47:AY58"/>
    <mergeCell ref="AZ47:AZ58"/>
    <mergeCell ref="BG31:BG32"/>
    <mergeCell ref="BG17:BG18"/>
    <mergeCell ref="BL9:BL18"/>
    <mergeCell ref="BH31:BH32"/>
    <mergeCell ref="BI31:BI32"/>
    <mergeCell ref="BJ31:BJ32"/>
    <mergeCell ref="B1:C4"/>
    <mergeCell ref="D1:BF1"/>
    <mergeCell ref="D2:BF2"/>
    <mergeCell ref="D3:BF3"/>
    <mergeCell ref="D4:BF4"/>
    <mergeCell ref="B5:C5"/>
    <mergeCell ref="D5:BG5"/>
    <mergeCell ref="AQ9:AQ18"/>
    <mergeCell ref="K19:K24"/>
    <mergeCell ref="X9:X18"/>
    <mergeCell ref="Q31:Q32"/>
    <mergeCell ref="P31:P32"/>
    <mergeCell ref="AC9:AC18"/>
    <mergeCell ref="AD9:AD18"/>
    <mergeCell ref="AC26:AC33"/>
    <mergeCell ref="N9:N16"/>
    <mergeCell ref="M9:M16"/>
    <mergeCell ref="AX6:AZ6"/>
    <mergeCell ref="A7:A8"/>
    <mergeCell ref="B7:B8"/>
    <mergeCell ref="C7:C8"/>
    <mergeCell ref="D7:D8"/>
    <mergeCell ref="E7:E8"/>
    <mergeCell ref="F7:F8"/>
    <mergeCell ref="A6:T6"/>
    <mergeCell ref="X6:AA6"/>
    <mergeCell ref="AB6:AR6"/>
    <mergeCell ref="M7:M8"/>
    <mergeCell ref="N7:N8"/>
    <mergeCell ref="O7:P7"/>
    <mergeCell ref="Q7:Q8"/>
    <mergeCell ref="AI7:AI8"/>
    <mergeCell ref="AJ7:AJ8"/>
    <mergeCell ref="AK7:AK8"/>
    <mergeCell ref="AL7:AL8"/>
    <mergeCell ref="AA7:AA8"/>
    <mergeCell ref="AB7:AB8"/>
    <mergeCell ref="AM7:AM8"/>
    <mergeCell ref="AN7:AN8"/>
    <mergeCell ref="AO7:AO8"/>
    <mergeCell ref="AP7:AP8"/>
    <mergeCell ref="U7:U8"/>
    <mergeCell ref="A9:A92"/>
    <mergeCell ref="AS6:AW6"/>
    <mergeCell ref="BF6:BJ6"/>
    <mergeCell ref="BN6:BO6"/>
    <mergeCell ref="R7:R8"/>
    <mergeCell ref="S7:S8"/>
    <mergeCell ref="G7:G8"/>
    <mergeCell ref="H7:H8"/>
    <mergeCell ref="I7:I8"/>
    <mergeCell ref="J7:J8"/>
    <mergeCell ref="K7:K8"/>
    <mergeCell ref="L7:L8"/>
    <mergeCell ref="BN7:BN8"/>
    <mergeCell ref="AQ7:AQ8"/>
    <mergeCell ref="AC7:AC8"/>
    <mergeCell ref="AD7:AD8"/>
    <mergeCell ref="AE7:AE8"/>
    <mergeCell ref="AF7:AF8"/>
    <mergeCell ref="AG7:AG8"/>
    <mergeCell ref="AH7:AH8"/>
    <mergeCell ref="T7:T8"/>
    <mergeCell ref="X7:X8"/>
    <mergeCell ref="Y7:Y8"/>
    <mergeCell ref="Z7:Z8"/>
    <mergeCell ref="BF7:BF8"/>
    <mergeCell ref="BG7:BG8"/>
    <mergeCell ref="BH7:BH8"/>
    <mergeCell ref="BI7:BI8"/>
    <mergeCell ref="BJ7:BJ8"/>
    <mergeCell ref="BK7:BK8"/>
    <mergeCell ref="AR7:AR8"/>
    <mergeCell ref="AS7:AS8"/>
    <mergeCell ref="AT7:AT8"/>
    <mergeCell ref="AU7:AU8"/>
    <mergeCell ref="AV7:AV8"/>
    <mergeCell ref="AW7:AW8"/>
    <mergeCell ref="BA7:BA8"/>
    <mergeCell ref="BB7:BB8"/>
    <mergeCell ref="BC7:BC8"/>
    <mergeCell ref="BD7:BD8"/>
    <mergeCell ref="BE7:BE8"/>
    <mergeCell ref="AX7:AX8"/>
    <mergeCell ref="AY7:AY8"/>
    <mergeCell ref="AZ7:AZ8"/>
    <mergeCell ref="G47:G70"/>
    <mergeCell ref="AD26:AD33"/>
    <mergeCell ref="K26:K29"/>
    <mergeCell ref="L26:L29"/>
    <mergeCell ref="B9:B92"/>
    <mergeCell ref="C9:C92"/>
    <mergeCell ref="D9:D46"/>
    <mergeCell ref="E9:E46"/>
    <mergeCell ref="F9:F46"/>
    <mergeCell ref="D92:T92"/>
    <mergeCell ref="J91:T91"/>
    <mergeCell ref="J80:T80"/>
    <mergeCell ref="J59:T59"/>
    <mergeCell ref="J46:T46"/>
    <mergeCell ref="J34:T34"/>
    <mergeCell ref="J25:T25"/>
    <mergeCell ref="Z91:AD91"/>
    <mergeCell ref="G9:G46"/>
    <mergeCell ref="D47:D70"/>
    <mergeCell ref="E47:E70"/>
    <mergeCell ref="F47:F70"/>
    <mergeCell ref="Z92:AF92"/>
    <mergeCell ref="J9:J24"/>
    <mergeCell ref="J26:J33"/>
    <mergeCell ref="AQ81:AQ90"/>
    <mergeCell ref="AE26:AE27"/>
    <mergeCell ref="P13:P15"/>
    <mergeCell ref="AA47:AA58"/>
    <mergeCell ref="AA60:AA69"/>
    <mergeCell ref="Z19:Z24"/>
    <mergeCell ref="Z26:Z33"/>
    <mergeCell ref="Z35:Z45"/>
    <mergeCell ref="X35:X42"/>
    <mergeCell ref="Y35:Y42"/>
    <mergeCell ref="X43:X45"/>
    <mergeCell ref="Y43:Y45"/>
    <mergeCell ref="X47:X58"/>
    <mergeCell ref="AB81:AB90"/>
    <mergeCell ref="Y26:Y33"/>
    <mergeCell ref="Q19:Q21"/>
    <mergeCell ref="Q22:Q24"/>
    <mergeCell ref="AL9:AL16"/>
    <mergeCell ref="AL19:AL24"/>
    <mergeCell ref="AD35:AD45"/>
    <mergeCell ref="S26:S29"/>
    <mergeCell ref="Z9:Z18"/>
    <mergeCell ref="AC19:AC24"/>
    <mergeCell ref="R54:R56"/>
    <mergeCell ref="D81:D91"/>
    <mergeCell ref="E81:E91"/>
    <mergeCell ref="F81:F91"/>
    <mergeCell ref="D71:D80"/>
    <mergeCell ref="E71:E80"/>
    <mergeCell ref="F71:F80"/>
    <mergeCell ref="AB35:AB45"/>
    <mergeCell ref="Z47:Z58"/>
    <mergeCell ref="Z60:Z69"/>
    <mergeCell ref="Z81:Z90"/>
    <mergeCell ref="AA81:AA90"/>
    <mergeCell ref="G71:G80"/>
    <mergeCell ref="G81:G91"/>
    <mergeCell ref="H9:H46"/>
    <mergeCell ref="I9:I46"/>
    <mergeCell ref="Q9:Q12"/>
    <mergeCell ref="H47:H70"/>
    <mergeCell ref="H71:H80"/>
    <mergeCell ref="Q13:Q15"/>
    <mergeCell ref="H81:H91"/>
    <mergeCell ref="I47:I70"/>
    <mergeCell ref="I71:I80"/>
    <mergeCell ref="I81:I91"/>
    <mergeCell ref="X26:X33"/>
    <mergeCell ref="J81:J90"/>
    <mergeCell ref="T57:T58"/>
    <mergeCell ref="O47:O48"/>
    <mergeCell ref="S43:S45"/>
    <mergeCell ref="AE17:AE18"/>
    <mergeCell ref="P17:P18"/>
    <mergeCell ref="T19:T24"/>
    <mergeCell ref="AB19:AB24"/>
    <mergeCell ref="P35:P36"/>
    <mergeCell ref="P37:P42"/>
    <mergeCell ref="AE31:AE32"/>
    <mergeCell ref="T26:T29"/>
    <mergeCell ref="S54:S56"/>
    <mergeCell ref="Q49:Q54"/>
    <mergeCell ref="AD19:AD24"/>
    <mergeCell ref="AB26:AB33"/>
    <mergeCell ref="AE57:AE58"/>
    <mergeCell ref="AE87:AE88"/>
    <mergeCell ref="Y9:Y18"/>
    <mergeCell ref="X19:X24"/>
    <mergeCell ref="Y19:Y24"/>
    <mergeCell ref="AA19:AA24"/>
    <mergeCell ref="AA9:AA18"/>
    <mergeCell ref="AA26:AA33"/>
    <mergeCell ref="T9:T16"/>
    <mergeCell ref="T17:T18"/>
    <mergeCell ref="O19:O21"/>
    <mergeCell ref="R9:R16"/>
    <mergeCell ref="S9:S16"/>
    <mergeCell ref="S19:S24"/>
    <mergeCell ref="AA35:AA45"/>
    <mergeCell ref="O37:O42"/>
    <mergeCell ref="R43:R45"/>
    <mergeCell ref="Q43:Q45"/>
    <mergeCell ref="P43:P45"/>
    <mergeCell ref="O43:O45"/>
    <mergeCell ref="L9:L16"/>
    <mergeCell ref="K9:K16"/>
    <mergeCell ref="O9:O12"/>
    <mergeCell ref="O13:O15"/>
    <mergeCell ref="P9:P12"/>
    <mergeCell ref="T31:T32"/>
    <mergeCell ref="S35:S42"/>
    <mergeCell ref="T35:T42"/>
    <mergeCell ref="P47:P48"/>
    <mergeCell ref="N17:N18"/>
    <mergeCell ref="K17:K18"/>
    <mergeCell ref="L17:L18"/>
    <mergeCell ref="M17:M18"/>
    <mergeCell ref="O17:O18"/>
    <mergeCell ref="Q17:Q18"/>
    <mergeCell ref="R17:R18"/>
    <mergeCell ref="S17:S18"/>
    <mergeCell ref="Q26:Q27"/>
    <mergeCell ref="P26:P27"/>
    <mergeCell ref="O26:O27"/>
    <mergeCell ref="T43:T45"/>
    <mergeCell ref="R47:R53"/>
    <mergeCell ref="S47:S53"/>
    <mergeCell ref="T47:T53"/>
    <mergeCell ref="L19:L24"/>
    <mergeCell ref="M19:M24"/>
    <mergeCell ref="N19:N24"/>
    <mergeCell ref="M26:M29"/>
    <mergeCell ref="N26:N29"/>
    <mergeCell ref="O22:O24"/>
    <mergeCell ref="P19:P21"/>
    <mergeCell ref="P22:P24"/>
    <mergeCell ref="R19:R24"/>
    <mergeCell ref="R26:R29"/>
    <mergeCell ref="M31:M32"/>
    <mergeCell ref="N31:N32"/>
    <mergeCell ref="R31:R32"/>
    <mergeCell ref="S31:S32"/>
    <mergeCell ref="N35:N42"/>
    <mergeCell ref="M35:M42"/>
    <mergeCell ref="Q35:Q36"/>
    <mergeCell ref="Q37:Q42"/>
    <mergeCell ref="O31:O32"/>
    <mergeCell ref="L35:L42"/>
    <mergeCell ref="J47:J58"/>
    <mergeCell ref="K57:K58"/>
    <mergeCell ref="K54:K56"/>
    <mergeCell ref="L57:L58"/>
    <mergeCell ref="M57:M58"/>
    <mergeCell ref="K47:K53"/>
    <mergeCell ref="L54:L56"/>
    <mergeCell ref="M54:M56"/>
    <mergeCell ref="K35:K42"/>
    <mergeCell ref="K31:K32"/>
    <mergeCell ref="L31:L32"/>
    <mergeCell ref="S60:S66"/>
    <mergeCell ref="N68:N69"/>
    <mergeCell ref="M68:M69"/>
    <mergeCell ref="K68:K69"/>
    <mergeCell ref="L68:L69"/>
    <mergeCell ref="O68:O69"/>
    <mergeCell ref="M60:M66"/>
    <mergeCell ref="Q60:Q67"/>
    <mergeCell ref="P60:P67"/>
    <mergeCell ref="S57:S58"/>
    <mergeCell ref="N43:N45"/>
    <mergeCell ref="M43:M45"/>
    <mergeCell ref="L43:L45"/>
    <mergeCell ref="K43:K45"/>
    <mergeCell ref="O49:O54"/>
    <mergeCell ref="P49:P54"/>
    <mergeCell ref="Q47:Q48"/>
    <mergeCell ref="Q55:Q58"/>
    <mergeCell ref="O55:O58"/>
    <mergeCell ref="P55:P58"/>
    <mergeCell ref="R35:R42"/>
    <mergeCell ref="O35:O36"/>
    <mergeCell ref="O81:O82"/>
    <mergeCell ref="P81:P82"/>
    <mergeCell ref="R72:R75"/>
    <mergeCell ref="S72:S75"/>
    <mergeCell ref="P68:P69"/>
    <mergeCell ref="Q68:Q69"/>
    <mergeCell ref="Q86:Q90"/>
    <mergeCell ref="O86:O90"/>
    <mergeCell ref="O76:O78"/>
    <mergeCell ref="P76:P78"/>
    <mergeCell ref="Q81:Q82"/>
    <mergeCell ref="P86:P90"/>
    <mergeCell ref="P83:P85"/>
    <mergeCell ref="R81:R82"/>
    <mergeCell ref="S81:S82"/>
    <mergeCell ref="T81:T82"/>
    <mergeCell ref="U68:U69"/>
    <mergeCell ref="V68:V69"/>
    <mergeCell ref="W68:W69"/>
    <mergeCell ref="Y81:Y90"/>
    <mergeCell ref="X81:X90"/>
    <mergeCell ref="P71:P72"/>
    <mergeCell ref="R86:R89"/>
    <mergeCell ref="S86:S89"/>
    <mergeCell ref="R68:R69"/>
    <mergeCell ref="S68:S69"/>
    <mergeCell ref="R83:R85"/>
    <mergeCell ref="S83:S85"/>
    <mergeCell ref="T83:T85"/>
    <mergeCell ref="Q83:Q85"/>
    <mergeCell ref="V72:V75"/>
    <mergeCell ref="W72:W75"/>
    <mergeCell ref="U86:U89"/>
    <mergeCell ref="V86:V89"/>
    <mergeCell ref="W86:W89"/>
    <mergeCell ref="U81:U82"/>
    <mergeCell ref="V81:V82"/>
    <mergeCell ref="W81:W82"/>
    <mergeCell ref="T54:T56"/>
    <mergeCell ref="AB47:AB58"/>
    <mergeCell ref="AC47:AC58"/>
    <mergeCell ref="AD47:AD58"/>
    <mergeCell ref="T68:T69"/>
    <mergeCell ref="AC60:AC69"/>
    <mergeCell ref="AD60:AD69"/>
    <mergeCell ref="AF67:AF69"/>
    <mergeCell ref="W57:W58"/>
    <mergeCell ref="V57:V58"/>
    <mergeCell ref="U47:U53"/>
    <mergeCell ref="V47:V53"/>
    <mergeCell ref="W47:W53"/>
    <mergeCell ref="U54:U56"/>
    <mergeCell ref="V54:V56"/>
    <mergeCell ref="W54:W56"/>
    <mergeCell ref="AF60:AF66"/>
    <mergeCell ref="AF83:AF85"/>
    <mergeCell ref="AF86:AF89"/>
    <mergeCell ref="AH87:AH88"/>
    <mergeCell ref="J60:J69"/>
    <mergeCell ref="J71:J79"/>
    <mergeCell ref="AE43:AE44"/>
    <mergeCell ref="Y47:Y58"/>
    <mergeCell ref="X60:X69"/>
    <mergeCell ref="Y60:Y69"/>
    <mergeCell ref="O60:O67"/>
    <mergeCell ref="N60:N66"/>
    <mergeCell ref="K60:K66"/>
    <mergeCell ref="L60:L66"/>
    <mergeCell ref="O71:O72"/>
    <mergeCell ref="R57:R58"/>
    <mergeCell ref="J35:J45"/>
    <mergeCell ref="N47:N53"/>
    <mergeCell ref="M47:M53"/>
    <mergeCell ref="L47:L53"/>
    <mergeCell ref="N57:N58"/>
    <mergeCell ref="N54:N56"/>
    <mergeCell ref="U72:U75"/>
    <mergeCell ref="T86:T89"/>
    <mergeCell ref="AB60:AB69"/>
    <mergeCell ref="AD81:AD90"/>
    <mergeCell ref="AE65:AE66"/>
    <mergeCell ref="AC81:AC90"/>
    <mergeCell ref="AA71:AA79"/>
    <mergeCell ref="K86:K89"/>
    <mergeCell ref="M86:M89"/>
    <mergeCell ref="R60:R66"/>
    <mergeCell ref="K72:K75"/>
    <mergeCell ref="L72:L75"/>
    <mergeCell ref="M72:M75"/>
    <mergeCell ref="N72:N75"/>
    <mergeCell ref="Q73:Q75"/>
    <mergeCell ref="O73:O75"/>
    <mergeCell ref="P73:P75"/>
    <mergeCell ref="K81:K82"/>
    <mergeCell ref="L81:L82"/>
    <mergeCell ref="M81:M82"/>
    <mergeCell ref="N81:N82"/>
    <mergeCell ref="Q76:Q78"/>
    <mergeCell ref="Q71:Q72"/>
    <mergeCell ref="N86:N89"/>
    <mergeCell ref="L86:L89"/>
    <mergeCell ref="T60:T66"/>
    <mergeCell ref="T72:T75"/>
    <mergeCell ref="K83:K85"/>
    <mergeCell ref="L83:L85"/>
    <mergeCell ref="M83:M85"/>
    <mergeCell ref="N83:N85"/>
    <mergeCell ref="O83:O85"/>
    <mergeCell ref="BH87:BH88"/>
    <mergeCell ref="BI87:BI88"/>
    <mergeCell ref="BJ87:BJ88"/>
    <mergeCell ref="BH43:BH44"/>
    <mergeCell ref="BI43:BI44"/>
    <mergeCell ref="BJ43:BJ44"/>
    <mergeCell ref="BG57:BG58"/>
    <mergeCell ref="BH57:BH58"/>
    <mergeCell ref="BI57:BI58"/>
    <mergeCell ref="BJ57:BJ58"/>
    <mergeCell ref="BG65:BG66"/>
    <mergeCell ref="BH65:BH66"/>
    <mergeCell ref="BI65:BI66"/>
    <mergeCell ref="BJ65:BJ66"/>
    <mergeCell ref="BG43:BG44"/>
    <mergeCell ref="BG87:BG88"/>
    <mergeCell ref="AQ35:AQ45"/>
    <mergeCell ref="AR35:AR45"/>
    <mergeCell ref="AV47:AV58"/>
    <mergeCell ref="AW9:AW18"/>
    <mergeCell ref="AV81:AV90"/>
    <mergeCell ref="AV26:AV33"/>
    <mergeCell ref="AV9:AV18"/>
    <mergeCell ref="AV71:AV79"/>
    <mergeCell ref="AW71:AW79"/>
    <mergeCell ref="AV19:AV24"/>
    <mergeCell ref="AR81:AR90"/>
    <mergeCell ref="AS81:AS90"/>
    <mergeCell ref="AS35:AS45"/>
    <mergeCell ref="AR26:AR33"/>
    <mergeCell ref="AS26:AS33"/>
    <mergeCell ref="AR60:AR69"/>
    <mergeCell ref="AS60:AS69"/>
    <mergeCell ref="AR47:AR58"/>
    <mergeCell ref="AS47:AS58"/>
    <mergeCell ref="AR9:AR18"/>
    <mergeCell ref="AS9:AS18"/>
    <mergeCell ref="AN9:AN16"/>
    <mergeCell ref="AN17:AN18"/>
    <mergeCell ref="AQ19:AQ24"/>
    <mergeCell ref="AB71:AB79"/>
    <mergeCell ref="AC71:AC79"/>
    <mergeCell ref="AD71:AD79"/>
    <mergeCell ref="X71:X79"/>
    <mergeCell ref="Y71:Y79"/>
    <mergeCell ref="Z71:Z79"/>
    <mergeCell ref="AP71:AP79"/>
    <mergeCell ref="AN19:AN24"/>
    <mergeCell ref="AN26:AN29"/>
    <mergeCell ref="AN31:AN32"/>
    <mergeCell ref="AN35:AN42"/>
    <mergeCell ref="AN43:AN45"/>
    <mergeCell ref="AN47:AN53"/>
    <mergeCell ref="AN54:AN56"/>
    <mergeCell ref="AO54:AO56"/>
    <mergeCell ref="AO57:AO58"/>
    <mergeCell ref="AO60:AO66"/>
    <mergeCell ref="AO68:AO69"/>
    <mergeCell ref="AO72:AO75"/>
    <mergeCell ref="AO9:AO16"/>
    <mergeCell ref="AQ26:AQ33"/>
    <mergeCell ref="BO60:BO69"/>
    <mergeCell ref="BN81:BN90"/>
    <mergeCell ref="BO81:BO90"/>
    <mergeCell ref="BN9:BN18"/>
    <mergeCell ref="BO9:BO18"/>
    <mergeCell ref="BN19:BN24"/>
    <mergeCell ref="BO19:BO24"/>
    <mergeCell ref="BN26:BN33"/>
    <mergeCell ref="BO26:BO33"/>
    <mergeCell ref="BN35:BN45"/>
    <mergeCell ref="BO35:BO45"/>
    <mergeCell ref="BN71:BN79"/>
    <mergeCell ref="BO71:BO79"/>
    <mergeCell ref="BO47:BO58"/>
    <mergeCell ref="BN60:BN69"/>
    <mergeCell ref="BG1:BO1"/>
    <mergeCell ref="BG2:BO2"/>
    <mergeCell ref="BG3:BO3"/>
    <mergeCell ref="BG4:BO4"/>
    <mergeCell ref="BH5:BO5"/>
    <mergeCell ref="BH17:BH18"/>
    <mergeCell ref="BI17:BI18"/>
    <mergeCell ref="BJ17:BJ18"/>
    <mergeCell ref="BH26:BH27"/>
    <mergeCell ref="BI26:BI27"/>
    <mergeCell ref="BJ26:BJ27"/>
    <mergeCell ref="BM19:BM23"/>
    <mergeCell ref="BM9:BM12"/>
    <mergeCell ref="BM13:BM15"/>
    <mergeCell ref="BM17:BM18"/>
    <mergeCell ref="BM26:BM27"/>
    <mergeCell ref="BK19:BK24"/>
    <mergeCell ref="BK9:BK18"/>
    <mergeCell ref="BL19:BL24"/>
    <mergeCell ref="BO7:BO8"/>
    <mergeCell ref="BL7:BL8"/>
    <mergeCell ref="BM7:BM8"/>
    <mergeCell ref="BG26:BG27"/>
    <mergeCell ref="BM47:BM55"/>
    <mergeCell ref="BM57:BM58"/>
    <mergeCell ref="BN47:BN58"/>
    <mergeCell ref="AR19:AR24"/>
    <mergeCell ref="AS19:AS24"/>
    <mergeCell ref="AP26:AP33"/>
    <mergeCell ref="AP35:AP45"/>
    <mergeCell ref="AP47:AP58"/>
    <mergeCell ref="AP60:AP69"/>
    <mergeCell ref="BM31:BM32"/>
    <mergeCell ref="AV35:AV45"/>
    <mergeCell ref="AW35:AW45"/>
    <mergeCell ref="AW19:AW24"/>
    <mergeCell ref="AW26:AW33"/>
    <mergeCell ref="AW47:AW58"/>
    <mergeCell ref="AW60:AW69"/>
    <mergeCell ref="AQ47:AQ58"/>
    <mergeCell ref="AQ60:AQ69"/>
    <mergeCell ref="BM35:BM36"/>
    <mergeCell ref="BM37:BM42"/>
    <mergeCell ref="BM43:BM45"/>
    <mergeCell ref="AX26:AX33"/>
    <mergeCell ref="AY26:AY33"/>
    <mergeCell ref="AZ26:AZ33"/>
    <mergeCell ref="AO81:AO82"/>
    <mergeCell ref="AO83:AO85"/>
    <mergeCell ref="BM81:BM82"/>
    <mergeCell ref="AN60:AN66"/>
    <mergeCell ref="AN68:AN69"/>
    <mergeCell ref="AN72:AN75"/>
    <mergeCell ref="AN81:AN82"/>
    <mergeCell ref="AP81:AP90"/>
    <mergeCell ref="AN83:AN85"/>
    <mergeCell ref="AN86:AN89"/>
    <mergeCell ref="BM60:BM67"/>
    <mergeCell ref="AV60:AV69"/>
    <mergeCell ref="AQ71:AQ79"/>
    <mergeCell ref="AR71:AR79"/>
    <mergeCell ref="AS71:AS79"/>
    <mergeCell ref="BM83:BM85"/>
    <mergeCell ref="BM86:BM89"/>
    <mergeCell ref="AO86:AO89"/>
    <mergeCell ref="AW81:AW90"/>
    <mergeCell ref="AX81:AX90"/>
    <mergeCell ref="AY81:AY90"/>
    <mergeCell ref="AZ81:AZ90"/>
    <mergeCell ref="BK81:BK90"/>
    <mergeCell ref="BK71:BK79"/>
    <mergeCell ref="V7:V8"/>
    <mergeCell ref="W7:W8"/>
    <mergeCell ref="U9:U16"/>
    <mergeCell ref="V9:V16"/>
    <mergeCell ref="W9:W16"/>
    <mergeCell ref="U17:U18"/>
    <mergeCell ref="V17:V18"/>
    <mergeCell ref="W17:W18"/>
    <mergeCell ref="U83:U85"/>
    <mergeCell ref="V83:V85"/>
    <mergeCell ref="W83:W85"/>
    <mergeCell ref="U31:U32"/>
    <mergeCell ref="V31:V32"/>
    <mergeCell ref="W31:W32"/>
    <mergeCell ref="W26:W29"/>
    <mergeCell ref="AF17:AF18"/>
    <mergeCell ref="AG17:AG18"/>
    <mergeCell ref="AH17:AH18"/>
    <mergeCell ref="AK17:AK18"/>
    <mergeCell ref="AL17:AL18"/>
    <mergeCell ref="AM17:AM18"/>
    <mergeCell ref="U60:U66"/>
    <mergeCell ref="V60:V66"/>
    <mergeCell ref="W60:W66"/>
    <mergeCell ref="U57:U58"/>
    <mergeCell ref="U35:U42"/>
    <mergeCell ref="V35:V42"/>
    <mergeCell ref="W35:W42"/>
    <mergeCell ref="U43:U45"/>
    <mergeCell ref="V43:V45"/>
    <mergeCell ref="W43:W45"/>
    <mergeCell ref="U19:U24"/>
    <mergeCell ref="V19:V24"/>
    <mergeCell ref="W19:W24"/>
    <mergeCell ref="U26:U29"/>
    <mergeCell ref="V26:V29"/>
    <mergeCell ref="AC35:AC45"/>
    <mergeCell ref="AB9:AB18"/>
    <mergeCell ref="AH57:AH58"/>
    <mergeCell ref="BA9:BA18"/>
    <mergeCell ref="BB9:BB18"/>
    <mergeCell ref="BC9:BC18"/>
    <mergeCell ref="BD9:BD18"/>
    <mergeCell ref="BE9:BE18"/>
    <mergeCell ref="BA19:BA24"/>
    <mergeCell ref="BB19:BB24"/>
    <mergeCell ref="BC19:BC24"/>
    <mergeCell ref="BD19:BD24"/>
    <mergeCell ref="BE19:BE24"/>
    <mergeCell ref="BA26:BA33"/>
    <mergeCell ref="BB26:BB33"/>
    <mergeCell ref="BC26:BC33"/>
    <mergeCell ref="BD26:BD33"/>
    <mergeCell ref="BE26:BE33"/>
    <mergeCell ref="BA35:BA45"/>
    <mergeCell ref="BB35:BB45"/>
    <mergeCell ref="BC35:BC45"/>
    <mergeCell ref="BD35:BD45"/>
    <mergeCell ref="BE35:BE45"/>
    <mergeCell ref="BE81:BE90"/>
    <mergeCell ref="BE47:BE58"/>
    <mergeCell ref="BA60:BA69"/>
    <mergeCell ref="BB60:BB69"/>
    <mergeCell ref="BC60:BC69"/>
    <mergeCell ref="BD60:BD69"/>
    <mergeCell ref="BE60:BE69"/>
    <mergeCell ref="BA71:BA79"/>
    <mergeCell ref="BB71:BB79"/>
    <mergeCell ref="BC71:BC79"/>
    <mergeCell ref="BD71:BD79"/>
    <mergeCell ref="BE71:BE79"/>
    <mergeCell ref="BA47:BA58"/>
    <mergeCell ref="BB47:BB58"/>
    <mergeCell ref="BC47:BC58"/>
    <mergeCell ref="BD47:BD58"/>
    <mergeCell ref="BA81:BA90"/>
    <mergeCell ref="BB81:BB90"/>
    <mergeCell ref="BC81:BC90"/>
    <mergeCell ref="BD81:BD90"/>
  </mergeCell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2"/>
  <sheetViews>
    <sheetView zoomScale="60" zoomScaleNormal="60" workbookViewId="0">
      <selection activeCell="E17" sqref="E17"/>
    </sheetView>
  </sheetViews>
  <sheetFormatPr baseColWidth="10" defaultColWidth="10.7109375" defaultRowHeight="15" x14ac:dyDescent="0.25"/>
  <cols>
    <col min="1" max="1" width="20.7109375" customWidth="1"/>
    <col min="2" max="2" width="25" customWidth="1"/>
    <col min="3" max="3" width="19.85546875" customWidth="1"/>
    <col min="4" max="4" width="20.42578125" customWidth="1"/>
    <col min="5" max="5" width="30.28515625" customWidth="1"/>
    <col min="6" max="6" width="34.28515625" customWidth="1"/>
    <col min="7" max="7" width="43.7109375" customWidth="1"/>
    <col min="9" max="9" width="15" customWidth="1"/>
    <col min="10" max="10" width="30.7109375" customWidth="1"/>
  </cols>
  <sheetData>
    <row r="1" spans="1:7" ht="44.25" customHeight="1" x14ac:dyDescent="0.25">
      <c r="A1" s="470" t="s">
        <v>57</v>
      </c>
      <c r="B1" s="471"/>
      <c r="C1" s="471"/>
      <c r="D1" s="471"/>
      <c r="E1" s="471"/>
      <c r="F1" s="471"/>
      <c r="G1" s="472"/>
    </row>
    <row r="2" spans="1:7" s="11" customFormat="1" ht="43.5" customHeight="1" x14ac:dyDescent="0.25">
      <c r="A2" s="26" t="s">
        <v>58</v>
      </c>
      <c r="B2" s="473" t="s">
        <v>59</v>
      </c>
      <c r="C2" s="473"/>
      <c r="D2" s="473"/>
      <c r="E2" s="473"/>
      <c r="F2" s="473"/>
      <c r="G2" s="13" t="s">
        <v>60</v>
      </c>
    </row>
    <row r="3" spans="1:7" ht="45" customHeight="1" x14ac:dyDescent="0.25">
      <c r="A3" s="6" t="s">
        <v>134</v>
      </c>
      <c r="B3" s="474" t="s">
        <v>137</v>
      </c>
      <c r="C3" s="475"/>
      <c r="D3" s="475"/>
      <c r="E3" s="475"/>
      <c r="F3" s="476"/>
      <c r="G3" s="1" t="s">
        <v>138</v>
      </c>
    </row>
    <row r="4" spans="1:7" ht="45" customHeight="1" x14ac:dyDescent="0.25">
      <c r="A4" s="2"/>
      <c r="B4" s="477"/>
      <c r="C4" s="478"/>
      <c r="D4" s="478"/>
      <c r="E4" s="478"/>
      <c r="F4" s="479"/>
      <c r="G4" s="3"/>
    </row>
    <row r="5" spans="1:7" ht="45" customHeight="1" x14ac:dyDescent="0.25">
      <c r="A5" s="2"/>
      <c r="B5" s="477"/>
      <c r="C5" s="478"/>
      <c r="D5" s="478"/>
      <c r="E5" s="478"/>
      <c r="F5" s="479"/>
      <c r="G5" s="3"/>
    </row>
    <row r="6" spans="1:7" ht="45" customHeight="1" thickBot="1" x14ac:dyDescent="0.3">
      <c r="A6" s="4"/>
      <c r="B6" s="466"/>
      <c r="C6" s="466"/>
      <c r="D6" s="466"/>
      <c r="E6" s="466"/>
      <c r="F6" s="466"/>
      <c r="G6" s="5"/>
    </row>
    <row r="7" spans="1:7" ht="45" customHeight="1" thickBot="1" x14ac:dyDescent="0.3">
      <c r="A7" s="467"/>
      <c r="B7" s="467"/>
      <c r="C7" s="467"/>
      <c r="D7" s="467"/>
      <c r="E7" s="467"/>
      <c r="F7" s="467"/>
      <c r="G7" s="467"/>
    </row>
    <row r="8" spans="1:7" s="11" customFormat="1" ht="45" customHeight="1" x14ac:dyDescent="0.25">
      <c r="A8" s="9"/>
      <c r="B8" s="468" t="s">
        <v>61</v>
      </c>
      <c r="C8" s="468"/>
      <c r="D8" s="468" t="s">
        <v>62</v>
      </c>
      <c r="E8" s="468"/>
      <c r="F8" s="22" t="s">
        <v>58</v>
      </c>
      <c r="G8" s="10" t="s">
        <v>63</v>
      </c>
    </row>
    <row r="9" spans="1:7" ht="45" customHeight="1" x14ac:dyDescent="0.25">
      <c r="A9" s="12" t="s">
        <v>64</v>
      </c>
      <c r="B9" s="469" t="s">
        <v>132</v>
      </c>
      <c r="C9" s="469"/>
      <c r="D9" s="465" t="s">
        <v>133</v>
      </c>
      <c r="E9" s="465"/>
      <c r="F9" s="6" t="s">
        <v>134</v>
      </c>
      <c r="G9" s="7"/>
    </row>
    <row r="10" spans="1:7" ht="45" customHeight="1" x14ac:dyDescent="0.25">
      <c r="A10" s="12" t="s">
        <v>65</v>
      </c>
      <c r="B10" s="465" t="s">
        <v>135</v>
      </c>
      <c r="C10" s="465"/>
      <c r="D10" s="465" t="s">
        <v>136</v>
      </c>
      <c r="E10" s="465"/>
      <c r="F10" s="6" t="s">
        <v>134</v>
      </c>
      <c r="G10" s="7"/>
    </row>
    <row r="11" spans="1:7" ht="45" customHeight="1" thickBot="1" x14ac:dyDescent="0.3">
      <c r="A11" s="25" t="s">
        <v>66</v>
      </c>
      <c r="B11" s="465" t="s">
        <v>135</v>
      </c>
      <c r="C11" s="465"/>
      <c r="D11" s="465" t="s">
        <v>136</v>
      </c>
      <c r="E11" s="465"/>
      <c r="F11" s="6" t="s">
        <v>134</v>
      </c>
      <c r="G11" s="8"/>
    </row>
    <row r="12" spans="1:7" ht="45" customHeight="1" x14ac:dyDescent="0.25"/>
  </sheetData>
  <mergeCells count="15">
    <mergeCell ref="A1:G1"/>
    <mergeCell ref="B2:F2"/>
    <mergeCell ref="B3:F3"/>
    <mergeCell ref="B4:F4"/>
    <mergeCell ref="B5:F5"/>
    <mergeCell ref="B10:C10"/>
    <mergeCell ref="D10:E10"/>
    <mergeCell ref="B11:C11"/>
    <mergeCell ref="D11:E11"/>
    <mergeCell ref="B6:F6"/>
    <mergeCell ref="A7:G7"/>
    <mergeCell ref="B8:C8"/>
    <mergeCell ref="D8:E8"/>
    <mergeCell ref="B9:C9"/>
    <mergeCell ref="D9:E9"/>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INSTRUCTIVO</vt:lpstr>
      <vt:lpstr>PLAN DE ACCIÓN (2)</vt:lpstr>
      <vt:lpstr>CONTROL DE CAMBIOS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Mernarda Perez Carmona</dc:creator>
  <cp:lastModifiedBy>Guillo</cp:lastModifiedBy>
  <dcterms:created xsi:type="dcterms:W3CDTF">2022-12-26T20:23:47Z</dcterms:created>
  <dcterms:modified xsi:type="dcterms:W3CDTF">2023-05-18T09:46:25Z</dcterms:modified>
</cp:coreProperties>
</file>