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C:\Users\IPCC\Documents\IDER\Julio\Ley 1712\"/>
    </mc:Choice>
  </mc:AlternateContent>
  <xr:revisionPtr revIDLastSave="0" documentId="8_{C63674C7-F0AD-426D-B0F8-F7A2A28DEB4A}" xr6:coauthVersionLast="45" xr6:coauthVersionMax="45" xr10:uidLastSave="{00000000-0000-0000-0000-000000000000}"/>
  <bookViews>
    <workbookView showHorizontalScroll="0" showVerticalScroll="0" showSheetTabs="0" xWindow="-120" yWindow="-120" windowWidth="20730" windowHeight="11160" xr2:uid="{00000000-000D-0000-FFFF-FFFF00000000}"/>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N130" i="1" l="1"/>
  <c r="AM3" i="1"/>
  <c r="AM108" i="1"/>
  <c r="AL154" i="1"/>
  <c r="AM154" i="1" s="1"/>
  <c r="AK153" i="1"/>
  <c r="AL153" i="1" s="1"/>
  <c r="AK150" i="1"/>
  <c r="AL150" i="1" s="1"/>
  <c r="AK142" i="1"/>
  <c r="AL132" i="1"/>
  <c r="AM132" i="1" s="1"/>
  <c r="AK104" i="1"/>
  <c r="AL101" i="1"/>
  <c r="AK101" i="1"/>
  <c r="AK86" i="1"/>
  <c r="AK79" i="1"/>
  <c r="AL79" i="1" s="1"/>
  <c r="AK75" i="1"/>
  <c r="AL75" i="1" s="1"/>
  <c r="AM72" i="1" s="1"/>
  <c r="AN72" i="1" s="1"/>
  <c r="AK72" i="1"/>
  <c r="AL72" i="1" s="1"/>
  <c r="AK68" i="1"/>
  <c r="AL68" i="1" s="1"/>
  <c r="AK65" i="1"/>
  <c r="AL65" i="1" s="1"/>
  <c r="AK60" i="1"/>
  <c r="AL60" i="1" s="1"/>
  <c r="AK55" i="1"/>
  <c r="AL55" i="1" s="1"/>
  <c r="AK50" i="1"/>
  <c r="AL50" i="1" s="1"/>
  <c r="AK46" i="1"/>
  <c r="AL43" i="1"/>
  <c r="AK43" i="1"/>
  <c r="AK39" i="1"/>
  <c r="AK31" i="1"/>
  <c r="AL31" i="1" s="1"/>
  <c r="AL25" i="1"/>
  <c r="AK25" i="1"/>
  <c r="AK16" i="1"/>
  <c r="AL16" i="1" s="1"/>
  <c r="AK12" i="1"/>
  <c r="AL12" i="1" s="1"/>
  <c r="AK9" i="1"/>
  <c r="AK3" i="1"/>
  <c r="AM21" i="1" l="1"/>
  <c r="AM12" i="1"/>
  <c r="AM50" i="1"/>
  <c r="AN21" i="1" s="1"/>
  <c r="AM142" i="1"/>
  <c r="AN142" i="1" s="1"/>
  <c r="U150" i="1"/>
  <c r="T104" i="1"/>
  <c r="T101" i="1"/>
  <c r="T72" i="1"/>
  <c r="U60" i="1"/>
  <c r="U55" i="1"/>
  <c r="T46" i="1"/>
  <c r="T39" i="1"/>
  <c r="T36" i="1"/>
  <c r="T31" i="1"/>
  <c r="T21" i="1"/>
  <c r="AH142" i="1"/>
  <c r="AH101" i="1"/>
  <c r="AH72" i="1"/>
  <c r="AH68" i="1"/>
  <c r="AH43" i="1"/>
  <c r="AH39" i="1"/>
  <c r="AH31" i="1"/>
  <c r="AH21" i="1"/>
  <c r="AZ142" i="1" l="1"/>
  <c r="AY142" i="1"/>
  <c r="AH156" i="1" l="1"/>
  <c r="AH157" i="1"/>
  <c r="AH158" i="1"/>
  <c r="AH159" i="1"/>
  <c r="AH160" i="1"/>
  <c r="AH161" i="1"/>
  <c r="AH162" i="1"/>
  <c r="AH163" i="1"/>
  <c r="AH164" i="1"/>
  <c r="AH165" i="1"/>
  <c r="AH155" i="1"/>
  <c r="AH154" i="1"/>
  <c r="AH153" i="1"/>
  <c r="AH150" i="1"/>
  <c r="AH134" i="1"/>
  <c r="AH132" i="1"/>
  <c r="AH122" i="1"/>
  <c r="AH119" i="1"/>
  <c r="AH114" i="1"/>
  <c r="AH111" i="1"/>
  <c r="AH108" i="1"/>
  <c r="AH104" i="1"/>
  <c r="AH98" i="1"/>
  <c r="AH95" i="1"/>
  <c r="AH92" i="1"/>
  <c r="AH89" i="1"/>
  <c r="AH83" i="1"/>
  <c r="AH79" i="1"/>
  <c r="AH75" i="1"/>
  <c r="AH65" i="1"/>
  <c r="AH60" i="1"/>
  <c r="AH55" i="1"/>
  <c r="AH50" i="1"/>
  <c r="AH46" i="1"/>
  <c r="AH36" i="1"/>
  <c r="AH25" i="1"/>
  <c r="AH16" i="1"/>
  <c r="AH12" i="1"/>
  <c r="AD156" i="1"/>
  <c r="AD157" i="1"/>
  <c r="AD158" i="1"/>
  <c r="AD159" i="1"/>
  <c r="AD160" i="1"/>
  <c r="AD161" i="1"/>
  <c r="AD162" i="1"/>
  <c r="AD163" i="1"/>
  <c r="AD164" i="1"/>
  <c r="AD165" i="1"/>
  <c r="AD155" i="1"/>
  <c r="AD154" i="1"/>
  <c r="AD153" i="1"/>
  <c r="AD150" i="1"/>
  <c r="AD142" i="1"/>
  <c r="AD134" i="1"/>
  <c r="AD132" i="1"/>
  <c r="AD130" i="1"/>
  <c r="AD122" i="1"/>
  <c r="AD119" i="1"/>
  <c r="AD114" i="1"/>
  <c r="AD111" i="1"/>
  <c r="AD108" i="1"/>
  <c r="AD101" i="1"/>
  <c r="AD98" i="1"/>
  <c r="AD95" i="1"/>
  <c r="AD92" i="1"/>
  <c r="AD89" i="1"/>
  <c r="AD79" i="1"/>
  <c r="AD75" i="1"/>
  <c r="AD72" i="1"/>
  <c r="AD68" i="1"/>
  <c r="AD65" i="1"/>
  <c r="AD60" i="1"/>
  <c r="AD55" i="1"/>
  <c r="AD50" i="1"/>
  <c r="AD43" i="1"/>
  <c r="AD31" i="1"/>
  <c r="AD25" i="1"/>
  <c r="AD16" i="1"/>
  <c r="AD12" i="1"/>
  <c r="AC83" i="1"/>
  <c r="AC36" i="1"/>
  <c r="AK36" i="1" s="1"/>
  <c r="AC21" i="1"/>
  <c r="AK21" i="1" s="1"/>
  <c r="AD83" i="1" l="1"/>
  <c r="AK83" i="1"/>
  <c r="AL83" i="1" s="1"/>
  <c r="AM83" i="1" s="1"/>
  <c r="AN83" i="1" s="1"/>
  <c r="AN167" i="1" s="1"/>
  <c r="U68" i="1"/>
  <c r="T55" i="1"/>
  <c r="U31" i="1"/>
  <c r="U153" i="1" l="1"/>
  <c r="T153" i="1"/>
  <c r="T150" i="1"/>
  <c r="T165" i="1"/>
  <c r="T164" i="1"/>
  <c r="T162" i="1"/>
  <c r="T161" i="1"/>
  <c r="T160" i="1"/>
  <c r="T159" i="1"/>
  <c r="T158" i="1"/>
  <c r="T157" i="1"/>
  <c r="T156" i="1"/>
  <c r="T155" i="1"/>
  <c r="T154" i="1"/>
  <c r="T142" i="1"/>
  <c r="U134" i="1"/>
  <c r="T122" i="1"/>
  <c r="U119" i="1"/>
  <c r="T119" i="1"/>
  <c r="U114" i="1"/>
  <c r="T114" i="1"/>
  <c r="U111" i="1"/>
  <c r="T111" i="1"/>
  <c r="U108" i="1"/>
  <c r="T98" i="1"/>
  <c r="T95" i="1"/>
  <c r="T92" i="1"/>
  <c r="T89" i="1"/>
  <c r="T83" i="1"/>
  <c r="U79" i="1"/>
  <c r="U75" i="1"/>
  <c r="T79" i="1"/>
  <c r="T75" i="1"/>
  <c r="U72" i="1"/>
  <c r="U65" i="1" l="1"/>
  <c r="T65" i="1"/>
  <c r="T60" i="1"/>
  <c r="U50" i="1"/>
  <c r="U46" i="1"/>
  <c r="T43" i="1"/>
  <c r="U39" i="1"/>
  <c r="U36" i="1"/>
  <c r="U25" i="1"/>
  <c r="T25" i="1"/>
  <c r="T16" i="1"/>
  <c r="AI154" i="1"/>
  <c r="AI142" i="1"/>
  <c r="AI132" i="1"/>
  <c r="AJ130" i="1" s="1"/>
  <c r="AI108" i="1"/>
  <c r="AI83" i="1"/>
  <c r="AI72" i="1"/>
  <c r="AI21" i="1"/>
  <c r="AI12" i="1"/>
  <c r="AI3" i="1"/>
  <c r="W130" i="1"/>
  <c r="V150" i="1"/>
  <c r="W142" i="1" s="1"/>
  <c r="V108" i="1"/>
  <c r="V83" i="1"/>
  <c r="V75" i="1"/>
  <c r="W72" i="1" s="1"/>
  <c r="V12" i="1"/>
  <c r="T134" i="1"/>
  <c r="T132" i="1"/>
  <c r="T130" i="1"/>
  <c r="T12" i="1"/>
  <c r="W83" i="1" l="1"/>
  <c r="AJ142" i="1"/>
  <c r="AJ83" i="1"/>
  <c r="V50" i="1"/>
  <c r="O165" i="1"/>
  <c r="O164" i="1"/>
  <c r="O163" i="1"/>
  <c r="O162" i="1"/>
  <c r="O161" i="1"/>
  <c r="O160" i="1"/>
  <c r="O159" i="1"/>
  <c r="O158" i="1"/>
  <c r="O157" i="1"/>
  <c r="O156" i="1"/>
  <c r="O155" i="1"/>
  <c r="AE154" i="1"/>
  <c r="O154" i="1"/>
  <c r="O153" i="1"/>
  <c r="Q150" i="1"/>
  <c r="R142" i="1" s="1"/>
  <c r="O150" i="1"/>
  <c r="AW142" i="1"/>
  <c r="AV142" i="1"/>
  <c r="AS142" i="1"/>
  <c r="O142" i="1"/>
  <c r="L142" i="1"/>
  <c r="P134" i="1"/>
  <c r="O134" i="1"/>
  <c r="O132" i="1"/>
  <c r="R130" i="1"/>
  <c r="O130" i="1"/>
  <c r="O122" i="1"/>
  <c r="P119" i="1"/>
  <c r="O119" i="1"/>
  <c r="P114" i="1"/>
  <c r="O114" i="1"/>
  <c r="P111" i="1"/>
  <c r="O111" i="1"/>
  <c r="P108" i="1"/>
  <c r="O108" i="1"/>
  <c r="O101" i="1"/>
  <c r="O98" i="1"/>
  <c r="O95" i="1"/>
  <c r="O92" i="1"/>
  <c r="O89" i="1"/>
  <c r="Q83" i="1"/>
  <c r="N83" i="1"/>
  <c r="O83" i="1" s="1"/>
  <c r="P79" i="1"/>
  <c r="O79" i="1"/>
  <c r="P75" i="1"/>
  <c r="O75" i="1"/>
  <c r="P72" i="1"/>
  <c r="O72" i="1"/>
  <c r="P68" i="1"/>
  <c r="O68" i="1"/>
  <c r="P65" i="1"/>
  <c r="O65" i="1"/>
  <c r="P60" i="1"/>
  <c r="O60" i="1"/>
  <c r="P55" i="1"/>
  <c r="O55" i="1"/>
  <c r="P50" i="1"/>
  <c r="O50" i="1"/>
  <c r="P46" i="1"/>
  <c r="P43" i="1"/>
  <c r="O43" i="1"/>
  <c r="P39" i="1"/>
  <c r="N36" i="1"/>
  <c r="P36" i="1" s="1"/>
  <c r="P31" i="1"/>
  <c r="O31" i="1"/>
  <c r="P25" i="1"/>
  <c r="O25" i="1"/>
  <c r="N21" i="1"/>
  <c r="P21" i="1" s="1"/>
  <c r="O16" i="1"/>
  <c r="AE12" i="1"/>
  <c r="Q12" i="1"/>
  <c r="O12" i="1"/>
  <c r="AE3" i="1"/>
  <c r="Q75" i="1" l="1"/>
  <c r="R72" i="1" s="1"/>
  <c r="AE108" i="1"/>
  <c r="Q21" i="1"/>
  <c r="U43" i="1" s="1"/>
  <c r="V21" i="1" s="1"/>
  <c r="W21" i="1" s="1"/>
  <c r="AE72" i="1"/>
  <c r="Q108" i="1"/>
  <c r="Q50" i="1"/>
  <c r="T50" i="1" s="1"/>
  <c r="AE50" i="1"/>
  <c r="AI50" i="1" s="1"/>
  <c r="AJ21" i="1" s="1"/>
  <c r="AJ167" i="1" s="1"/>
  <c r="AE132" i="1"/>
  <c r="AF130" i="1" s="1"/>
  <c r="AE142" i="1"/>
  <c r="AF142" i="1" s="1"/>
  <c r="AE83" i="1"/>
  <c r="AE21" i="1"/>
  <c r="AF83" i="1" l="1"/>
  <c r="AF21" i="1"/>
  <c r="AF167" i="1" s="1"/>
  <c r="R83" i="1"/>
  <c r="T108" i="1"/>
  <c r="R21" i="1"/>
</calcChain>
</file>

<file path=xl/sharedStrings.xml><?xml version="1.0" encoding="utf-8"?>
<sst xmlns="http://schemas.openxmlformats.org/spreadsheetml/2006/main" count="360" uniqueCount="276">
  <si>
    <t>OBJETIVO</t>
  </si>
  <si>
    <t>EJE ESTRATEGICO</t>
  </si>
  <si>
    <t>LINEA ESTRATEGICA</t>
  </si>
  <si>
    <t>PROGRAMA</t>
  </si>
  <si>
    <t>META RESULTADO PLAN DE DESARROLLO</t>
  </si>
  <si>
    <t>INDICADOR META DE RESULTADO</t>
  </si>
  <si>
    <t>LINEA BASE META RESULTADO 2015</t>
  </si>
  <si>
    <t>SUBPROGRAMA</t>
  </si>
  <si>
    <t xml:space="preserve">INDICADOR META PRODUCTO  PLAN DE DESARROLLO </t>
  </si>
  <si>
    <t xml:space="preserve">META PRODUCTO  PLAN DE DESARROLLO (VALOR ABSOLUTO) </t>
  </si>
  <si>
    <t>LINEA BASE META PRODUCTO 2015</t>
  </si>
  <si>
    <t>ACUMULADO  META PRODUCTO 2016-2019</t>
  </si>
  <si>
    <t>META PRODUCTO 2020</t>
  </si>
  <si>
    <t xml:space="preserve"> REPORTE DE LA  META PRODUCTO A 31 DE MARZO  2020</t>
  </si>
  <si>
    <t>AVANCE META PRODUCTO MARZO 31 DE 2020</t>
  </si>
  <si>
    <t>AVANCE META PRODUCTO AL CUATRIENIO</t>
  </si>
  <si>
    <t>AVANCE SUBPROGRAMA</t>
  </si>
  <si>
    <t>AVANCE PROGRAMA</t>
  </si>
  <si>
    <t>NOMBRE DEL PROYECTO INSCRITO EN EL BANCO DE PROYECTO</t>
  </si>
  <si>
    <t>CODIGO BPIN (CODIGO ACTUALIZADO EN MGA WEB)</t>
  </si>
  <si>
    <t>ACTIVIDADES DEL PROYECTO (ACTIVIDADES QUE SE INCORPORARON EN LA GUIA DE ACTUALIZACIÓN)</t>
  </si>
  <si>
    <t>CANTIDAD A 2020</t>
  </si>
  <si>
    <t>UNIDAD DE MEDIDA (De la Actividad)</t>
  </si>
  <si>
    <t>REPORTE DE LAS ACTIVIDADES A 31 DE MARZO 2020</t>
  </si>
  <si>
    <t>AVANCE META PROYECTO MARZO 31 DE 2020</t>
  </si>
  <si>
    <t>AVANCE SUBPROGRAMA MARZO 31 DE 2020</t>
  </si>
  <si>
    <t>AVANCE PROGRAMA MARZO 31 DE 2020</t>
  </si>
  <si>
    <t xml:space="preserve">POBLACION BENEFICIADA </t>
  </si>
  <si>
    <t>FECHA DE INICIO</t>
  </si>
  <si>
    <t xml:space="preserve">FECHA DE TERMINACIÓN </t>
  </si>
  <si>
    <t>RESPONSABLE DEL PROYECTO</t>
  </si>
  <si>
    <t>APROPIACION INICIAL 2020</t>
  </si>
  <si>
    <t>RUBRO</t>
  </si>
  <si>
    <t>FUENTE</t>
  </si>
  <si>
    <t>FUENTE - RUBROS</t>
  </si>
  <si>
    <t>APROPIACION SEGÚN PREDIS</t>
  </si>
  <si>
    <t>PRESUPUESTO EJECUTADO SEGÚN PREDIS</t>
  </si>
  <si>
    <t>OBSERVACIONES META PROYECTO A 31 DE MARZO 2020</t>
  </si>
  <si>
    <t xml:space="preserve">CARTAGENA INCLUYENTE </t>
  </si>
  <si>
    <t>SUPERAR LA DESIGUALDAD</t>
  </si>
  <si>
    <t xml:space="preserve">CIUDAD Y DEPORTE </t>
  </si>
  <si>
    <t>ESCUELA DE INICIACIÓN Y FORMACIÓN DEPORTIVA "ESCUELA DEPORTE"</t>
  </si>
  <si>
    <t xml:space="preserve">Incrementar a un 50% la participación de niños, niñas y  adolescentes en la Escuela de Iniciación y Formación Deportiva </t>
  </si>
  <si>
    <t>Porcentaje de niños, niñas y adolescentes vinculados en la escuela</t>
  </si>
  <si>
    <t>Número de niñas, niños y adolescentes entre 6 y 17 años vinculados a la Escuela de Iniciación y formación Deportiva en zona rural y urbana</t>
  </si>
  <si>
    <t xml:space="preserve">FORMACIÓN  PROYECTO ESCUELA DE INICIACIÓN Y FORMACIÓN DEPORTIVA "ESCUELA DEPORTE" </t>
  </si>
  <si>
    <t>2018-13001-0148</t>
  </si>
  <si>
    <t>Se creará 1 nuevo núcleo, el cual beneficiará a 160 niñas , niños y adolescentes</t>
  </si>
  <si>
    <t>número</t>
  </si>
  <si>
    <t xml:space="preserve">Gustavo González  Tarra </t>
  </si>
  <si>
    <t>02-001-06-60-01-04-01-01 ,   02-027-06-60-01-04-01-01,  02-059-06-60-01-04-01-01 , 02-097-06-60-01-04-01-01</t>
  </si>
  <si>
    <t>ICLD, ARRENDAMIENTO DE ESCENARIOS, SGP-PROPÓSITO GENERAL - DEPORTE, ICAT (3%)</t>
  </si>
  <si>
    <t xml:space="preserve">Se cuenta con en la actualidad con 50 núcleos y 36 énfasis deportivos ,  en diferentes barrios y corregimientos del Distrito de Cartagena de Indias .  Contamos con núcleos en la insular como son:  Bocachica,  Barú, Santa Ana , Ararca, Isla fuerte.   Se han beneficiado un total de 3.238  niñas, niños, y adolescentes, dando como resultado 317 asistentes más con referencia al cierre del año pasado. </t>
  </si>
  <si>
    <t xml:space="preserve"> Se impartirán clases en las diferentes disciplinas deportivas a los 870 niñas, niños, adolescentes en los diversos niveles de iniciación y formación</t>
  </si>
  <si>
    <t>DEPORTE ESTUDIANTIL</t>
  </si>
  <si>
    <t>Incrementar a 28,8% los niños, niñas , adolescentes y Jóvenes entre 6 y 7 años,  vinculados al programa Supérate-Intercolegiados</t>
  </si>
  <si>
    <t>Porcentaje de niños, niñas y adolescentes vinculados en los Supérate - Intercolegiados</t>
  </si>
  <si>
    <t>9.7%</t>
  </si>
  <si>
    <t xml:space="preserve">Número de niñas, niños, adolescentes y jóvenes entre 6 y 17 años, vinculados al programa Supérate-Intercolegiados </t>
  </si>
  <si>
    <t xml:space="preserve">APOYO AL PROYECTO DEPORTE ESTUDIANTIL </t>
  </si>
  <si>
    <t>2017-13001-0075</t>
  </si>
  <si>
    <t>Se realizarán los Juego Supérate- Intercolegiados, los cuales beneficiarán a 2.545 deportistas</t>
  </si>
  <si>
    <t>Gustavo González Tarra</t>
  </si>
  <si>
    <t>02-097-06-60-01-04-02-02, 02-001-06-20-01-04-02-01</t>
  </si>
  <si>
    <t xml:space="preserve">ICAT (3%), INGRESOS CORRIENTES DE LIBRE DESTINACIÓN </t>
  </si>
  <si>
    <t>Se adelantaron reuniones de socialización de los juegos con la Secretaria de Educación Distrital, así como se han desarrollado reuniones con docentes que asisten a solicitar información, se está a la espera de la apertura de la plataforma para el proceso de inscripciones. Se establecieron los coordinadores por cada disciplina deportiva que estará en competencias,  a su vez se socializó con los docentes e instituciones educativas que usualmente participan en los Supérate Distrital. Se está a la espera de suscripción de Convenio con Mindeportes para cofinanciación de los Juegos. La meta de inscritos este año es de alrededor de 7.000 deportistas de colegios públicos y privados del Distrito de Cartagena de Indias.</t>
  </si>
  <si>
    <t xml:space="preserve">Incrementar a 54% las instituciones educativas vinculadas al programa Supérate-Intercolegiados </t>
  </si>
  <si>
    <t>Porcentaje de instituciones educativas nuevas vinculadas a los Supérate - Intercolegiados</t>
  </si>
  <si>
    <t>38.8%</t>
  </si>
  <si>
    <t xml:space="preserve">Número de IE vinculadas a los Juegos Supérate-Intercolegiados </t>
  </si>
  <si>
    <t xml:space="preserve">Se vincularán  14 nuevas Instituciones Educativas </t>
  </si>
  <si>
    <t>HABITOS Y ESTILOS DE VIDA SALUDABLE</t>
  </si>
  <si>
    <t xml:space="preserve">Incrementar al 33% la población que realiza una actividad física </t>
  </si>
  <si>
    <t>Porcentaje de población vinculada a los programas de actividad física</t>
  </si>
  <si>
    <t>PROMOCIÓN MASIVA DE UNA VIDA ACTIVA "ACTIVATE POR TU SALUD"</t>
  </si>
  <si>
    <t>Número de
participantes
vinculados a  la
actividad física</t>
  </si>
  <si>
    <t xml:space="preserve">APOYO PROMOCIÓN MASIVA DE UNA VIDA ACTIVA </t>
  </si>
  <si>
    <t>2018-13001-0190</t>
  </si>
  <si>
    <t xml:space="preserve">Se mantendrán los  puntos de atención  de actividad física comunitaria que beneficiarán a 55 personas por punto </t>
  </si>
  <si>
    <t xml:space="preserve">Alberto Osorio Leal </t>
  </si>
  <si>
    <t xml:space="preserve"> 02-027-06-20-01-04-03-01, 02-059-06-20-01-04-03-01,02-097-06-20-01-04-03-01, 02-001-06-20-01-04-03-01</t>
  </si>
  <si>
    <t xml:space="preserve"> ARRENDAMIENTO ESCENARIOS DEPORTIVOS, SGP-PROPÓSITO GENERAL - DEPORTE, ICAT (3%), Ingresos de  Libre Destinación-(ICLD)</t>
  </si>
  <si>
    <t xml:space="preserve">Terminamos en este primer trimestre del año 2020, con 97 puntos de actividad física  entre Madrúgale a la Salud y Noches Saludables con un total de 2.395 personas atendidas. Así mismo, dada la emergencia sanitaria del COVID -19, se desarrollaron video tutoriales con clases y rutinas de actividad física y fueron divulgadas a través de las redes sociales del IDER con un total de 3.797 personas alcanzadas. </t>
  </si>
  <si>
    <t xml:space="preserve">Se llevarán a cabo actividad física en los Centros Penitenciarios y Carcelarios del Distrito de Cartagena de Indias  donde se atenderán a 1.000  reclusas y reclusos  </t>
  </si>
  <si>
    <t xml:space="preserve">Se realizaron actividades recreo-deportiva con  la Fundación  Talid ( Asomenores) en el Coliseo Northon  Madrid en microfútbol, actividad física  y recreo-deportiva , en la Cárcel de Ternera se adelantó la promoción de la campaña para iniciar juegos de domino y  en la Cárcel de Mujeres  se realizó el día  de la mujer con actividades recreativas y de actividad física. Para un total de beneficiados de 490 personas. </t>
  </si>
  <si>
    <t>Se adelantarán en las empresas  asesorías y charlas de Hábitos y Estilos de  Vida Saludable , las cuales terminarán en una jornada de actividad física y aproximadamente se espera beneficiar a 9.000  personas</t>
  </si>
  <si>
    <t xml:space="preserve">número </t>
  </si>
  <si>
    <t xml:space="preserve">Se realizaron en este primer trimestre del año: Jornadas de sensibilización sobre hábitos saludables, toma de tamizaje, presión arterial, índice de masa corporal, perímetro abdominal, peso, talla  y actividad  física y recreativa en diferentes empresas así como  también se  realizó apoyo a  algunas empresas con jornadas masivas de actividad física en conmemoración del día de la Mujer. Para un total de 20 empresas y 1.977 personas impactadas. </t>
  </si>
  <si>
    <t>La actividad "Caminante Saludable" , se desarrollará sobre rutas ya establecidas  , en el se desarrolla la práctica el ejercicio físico y se enseña técnicas adecuadas de marcha y trote , se beneficiarán a 180 personas</t>
  </si>
  <si>
    <t xml:space="preserve">Se trabajaron cuatro rutas en este primer trimestre: Boulevard de Crespo, Unidad  Deportiva Fidel Mendoza Carrasquilla, Unidad Deportiva el Campestre y Parque Lineal  - Parque Heredia , en los cuales se beneficio a  195 personas. </t>
  </si>
  <si>
    <t>Se mantendrán los puntos de atención de Jóvenes Saludables, el cual  busca promover Hábitos y Estilos de Vida Saludable e inculcar valores a través de la actividad física musicalizada en la modalidad de baile , beneficiando a 100  jóvenes.</t>
  </si>
  <si>
    <t xml:space="preserve">Se realizó durante este primer trimestre en 11 barrios vulnerables del distrito de Cartagena de Indias como son;  Localidad No.1 : José Antonio Galán, Los Calamares; Localidad No.2 : La María , Boston, El Pozón , Ciudad Bicentenario , Colombiatón, Olaya Herrera- Sector la Puntilla ;  Localidad No.3 : Villa Hermosa , Policarpa , Manuela Vergara de Curi  en donde los jóvenes realizaron   actividad física musicalizada en la modalidad de baile , con estas actividades se beneficiaron a un   total  de 430 jóvenes. </t>
  </si>
  <si>
    <t>Se prestará  asesoramiento y acompañamiento técnico  a los deportistas que asisten  al  Centro de Acondicionamiento Físico , se espera beneficiar a 300 personas</t>
  </si>
  <si>
    <t>En este primer trimestre, no se realizaron ninguna actividad en el C.A.F., porque  se hace necesario intervenir los espacios locativos y  el personal  del  C.A.F., adelanta planes de capacitación sobre temáticas de  entrenamiento de fuerza.</t>
  </si>
  <si>
    <t xml:space="preserve">Se llevarán a cabo 3  Eventos Masivos de Actividad Física que beneficiarán  a 3.000 personas    </t>
  </si>
  <si>
    <t xml:space="preserve">En este primer trimestre,  se realizó un evento masivo de actividad física el dia 28 de marzo a través de Facebook  Live, con un total de 15.012 personas alcanzadas. </t>
  </si>
  <si>
    <t xml:space="preserve">Incrementar a 65% la población participantes  de eventos recreativos  comunitarios </t>
  </si>
  <si>
    <t>Porcentaje de población vinculada a los eventos recreativos comunitarios</t>
  </si>
  <si>
    <t>EVENTOS RECREATIVOS  COMUNITARIOS " RECREANDO LA GENTE"</t>
  </si>
  <si>
    <t>Número de
participantes
vinculados a los
Eventos Recreativos
Comunitarios</t>
  </si>
  <si>
    <t xml:space="preserve">IMPLEMENTACIÓN  PROYECTO EVENTOS RECREATIVOS  COMUNITARIOS " RECREANDO LA GENTE" </t>
  </si>
  <si>
    <t>2018-13001-0147</t>
  </si>
  <si>
    <t xml:space="preserve"> Se realizarán 10   Eventos de Vacaciones Recreativas , en los cuales  brindaremos a las niñas y niños diferentes actividades recreo-deportivas que adelantaremos en el parque ecológico </t>
  </si>
  <si>
    <t>02-024-06-20-01-04-03-02,02-059-06-20-01-04-03-02 ,02-146-06-20-01-04-03-02</t>
  </si>
  <si>
    <t xml:space="preserve"> SGP -PROPÓSITO GENERAL - DEPORTE, ESPECTÁCULOS PÚBLICOS</t>
  </si>
  <si>
    <t>Se  realizaran  de acuerdo al cronograma estipulado por el Ministerio de Educación .</t>
  </si>
  <si>
    <t>Se realizarán 55 Vías Recreativas y Vías Saludables, se  beneficiaran 12500 personas ,  esta actividad esta encaminada a generar espacios físicos transitorios dentro del distrito para que la comunidad goce del aprovechamiento del tiempo libre</t>
  </si>
  <si>
    <t>personas</t>
  </si>
  <si>
    <t xml:space="preserve">En este trimestre se realizó (1) recorrido de vías recreativas, el cual registró 145 participantes. </t>
  </si>
  <si>
    <t xml:space="preserve">Se realizaran 5 eventos entre "Cartagena es de los Niños y "Cartagena es de Todos" :  3 eventos  para Cartagena es de los Niños que va dirigida a población infantil del Distrito de Cartagena de Indias brindándoles un día recreativo y visitas a sitios de interés de nuestra bella ciudad ; 2 para Cartagena es de Todos que va dirigida a los adultos mayores de 60 años brindándoles un día recreativo y visitas a sitios de interés de nuestra bella ciudad , se beneficiarán 1.000 personas </t>
  </si>
  <si>
    <t>Se espera realizar en el segundo semestre del año 2020</t>
  </si>
  <si>
    <t xml:space="preserve">Se realizará un Festival Internacional de la Cometa ,en el cual asisten cometeros nacionales e internacionales mostrando diferentes modalidades de cometas y la comunidad del Distrito de Cartagena de Indias , se beneficiarán  a 7.000  personas </t>
  </si>
  <si>
    <t>31/06/2020</t>
  </si>
  <si>
    <t>El Festival Internacional de la Cometa  está programado para el segundo semestre</t>
  </si>
  <si>
    <t xml:space="preserve">Se realizarán 1 Evento Masivo  de  Recreación y  apoyo a otras  actividades recreativas </t>
  </si>
  <si>
    <t>En este primer trimestre  no se realizaron eventos masivos de recreación comunitaria.</t>
  </si>
  <si>
    <t>INFRAESTRUCTURA DEPORTIVA</t>
  </si>
  <si>
    <t>Mejorar el 50% de los escenarios deportivos e incrementar en 1.5% los escenarios nuevos con enfoque de territorialidad</t>
  </si>
  <si>
    <t>Porcentaje de escenarios deportivos mantenidos y construidos</t>
  </si>
  <si>
    <t>CONSTRUCCIÓN ,ADECUACIÓN, MEJORAMIENTO Y MANTENIMIENTO DE LOS ESCENARIOS DEPORTIVOS "MÁS GENTE INTEGRADA"</t>
  </si>
  <si>
    <t>Número de escenarios existentes mantenidos, adecuados y mejorados</t>
  </si>
  <si>
    <t xml:space="preserve">CONSTRUCCIÓN ,ADECUACIÓN, MEJORAMIENTO Y MANTENIMIENTO DE LOS ESCENARIOS DEPORTIVOS "MÁS GENTE INTEGRADA" </t>
  </si>
  <si>
    <t>2018-13001-0145</t>
  </si>
  <si>
    <t xml:space="preserve">En este semestre,  se realizarán 15 mantenimientos, adecuaciones  , intervenciones y  mejoramientos de los escenarios deportivos </t>
  </si>
  <si>
    <t xml:space="preserve">Ismael Sánchez Arrieta </t>
  </si>
  <si>
    <t>02-027-06-20-01-04-04-01, 02-059-06-20-01-04-04-01, 02-097-06-20-01-04-04-01,  02-001-06-20-01-04-04-01</t>
  </si>
  <si>
    <t>ARRENDAMIENTO ESCENARIOS DEPORTIVOS, SGP- PROPÓSITO GENERAL - DEPORTES, ICAT (3%), INGRESOS CORRIENTES DE LIBRE DESTINACIÓN (ICLD)</t>
  </si>
  <si>
    <t>En este  primer trimestre se realizaron 100 visitas técnicas y 22 diagnósticos, para poder priorizar la inversión. Se espera realizar mantenimiento y adecuaciones a los escenarios deportivos a finales de este segundo trimestre. Se realizo el pago del servicio de Luz Eléctrica y el agua  a estos escenarios (Intervenciones menores) :  Coliseo Chico de Hierro, Complejo de Raqueta , Estadio de futbol Jaime Morón, Unidad Deportiva el Campestre, Coliseo Bernardo Caraballo, Estadio de Softbol de Chiquinquirá, Complejo Acuático , estadio de atletismo, esc. Northon Madrid, Estadio de Softbol Nuevo Bosque, Estadio de Beisbol Mono Judas, Estadio de Beisbol 11 de  Noviembre, Coliseo de Combate, Estadio de Beisbol Infantil Daniel Lemaitre.  Se realizó mantenimiento del Complejo Acuático Jaime González Jhonson ,  Estadio de Fútbol Jaime Morón, Coliseo Chico de Hierro , Coliseo de Combate. Así mismo, se programaron jornadas de desinfección y limpieza de los escenarios, como medida de prevención ante el COVID -19.</t>
  </si>
  <si>
    <t xml:space="preserve">Número de escenarios deportivos construidos  y reconstruidos </t>
  </si>
  <si>
    <t xml:space="preserve">Se realizarán la construcción de 2 escenarios  deportivos </t>
  </si>
  <si>
    <t xml:space="preserve">Se recibieron dos (2) Escenarios Deportivos  del convenio efectuado IDER y AGUAS DE CARTAGENA del año  2019, los escenarios de  Categoría 2 : son : Villa Estrella (sector 14 de Febrero) y Villa Hermosa – Arroz Barato. Para el año 2020 se suscribio  un convenio  entre el IDER y AGUAS DE CARTAGENA , el día 11 de febrero del 2020 a través del cual se  realizaran adecuación y modernización de 16 escenarios deportivos y recreativos en la zona urbana y rural. </t>
  </si>
  <si>
    <t xml:space="preserve">Se realizarán la reconstrucción  de 6  escenarios  deportivos </t>
  </si>
  <si>
    <t>Se espera  realizar obras de reconstrucción de escenarios deportivos en el distrito de Cartagena de Indias , el segundo semestre del año 2020.</t>
  </si>
  <si>
    <t xml:space="preserve">DEPORTE SOCIAL Y COMUNITARIO </t>
  </si>
  <si>
    <t xml:space="preserve">Incrementar a 9% los participantes en las actividades deportivas y recreativas con inclusión social </t>
  </si>
  <si>
    <t>Porcentaje de nuevos participantes en las actividades deportivas y recreativas</t>
  </si>
  <si>
    <t>DEPORTE Y RECREACIÓN CON INCLUSION SOCIAL "GENTE DIVERSA"</t>
  </si>
  <si>
    <t xml:space="preserve">Número de población vulnerable participantes en actividades de deporte y recreación con inclusión social y enfoque diferencial </t>
  </si>
  <si>
    <t xml:space="preserve"> IMPLEMENTACIÓN DEPORTE Y RECREACIÓN CON INCLUSION SOCIAL </t>
  </si>
  <si>
    <t>2018-13001-0189</t>
  </si>
  <si>
    <t xml:space="preserve">Se llevarán a cabo los  juegos Paralímpicos y diversas clases de  eventos recreo-deportivos que beneficiaron a 300 personas </t>
  </si>
  <si>
    <t xml:space="preserve">Gustavo González Tarra - Alberto Osorio Leal </t>
  </si>
  <si>
    <t>02-001-06-20-01-04-05-01</t>
  </si>
  <si>
    <t>INGRESOS CORRIENTES DE LIBRE DESTINACIÓN (ICLD)</t>
  </si>
  <si>
    <t>Se realizaron actividades de entrenamiento y práctica del deporte a las personas con dispacidad en las siguientes disciplinas deportivas: paranatación , paratlestismo, softbol , voleibol sentado,  fútbol auditivo , ajedrez , boccia ,a través de estas se  beneficiaron  a  210  personas.  Se espera llevar a cabo  en el segundo semestre del año 2020 los  Juegos  Paralimpicos.</t>
  </si>
  <si>
    <t xml:space="preserve">Se realizará un evento para la población de  Primera Infancia , se espera beneficiar a 100 infantes </t>
  </si>
  <si>
    <t>Durante el primer trimestre del año 2020,  se realizó el programa de Escuelas Recreativas  con niños y niñas de primera infancia en los corregimientos del Distrito de Cartagena de Indias en los corregimientos de la  Boquilla, Bocachica, Puerto Rey, Barú,   Punta Arena, Tierra Bomba , Bayunca , Pontezuela , Manzanillo del Mar, Pasacaballo y Membrillal. Se realizaron jornadas recreativas donde se busca estimular la psicomotricidad a través del juego, se beneficiaron a 1.212  infantes.</t>
  </si>
  <si>
    <t xml:space="preserve">Se realizará 1 Evento a los  Jóvenes en Riesgo , con el que se pretende beneficiar a 100 jóvenes </t>
  </si>
  <si>
    <t xml:space="preserve">Se tiene previsto para el segundo semestre del 2020. </t>
  </si>
  <si>
    <t>Se llevará a cabo 1 Evento a la población  L.G.T.B.I., con el objetivo de beneficiar aproximadamente 100 personas</t>
  </si>
  <si>
    <t>Se realizará 1 Evento deportivo a la  Población Afro , en el cual se atenderán a 100 personas</t>
  </si>
  <si>
    <t>Se realizará 1 Evento deportivo a la  Población Indígenas , en el cual se atenderán a 100 personas</t>
  </si>
  <si>
    <t>Se realizará un evento deportivo para las victimas  en el cual participarán 612  personas</t>
  </si>
  <si>
    <t>Durante cada sábado,  se realizan encuentros del Campamento Juvenil del Distrito (con el acompañamiento de  Ministerio del Deporte) en el barrio Huellas Alberto Uribe , este programa va dirigido a Jóvenes víctimas del conflicto armado colombiano, así como a desplazados por la violencia. Los beneficiados cuenta con edades que oscilan entre los 13 y 17 años. El programa maneja 5 ejes temáticos especiales para rehabilitación, inclusión y protección de la población víctima, durante este primer trimestre se han beneficiado a un total de 264  jóvenes .</t>
  </si>
  <si>
    <t xml:space="preserve">Se atenderá a 100  Mujeres a través de un evento deportivo </t>
  </si>
  <si>
    <t>Se realizo una Caminata en conmemoración  del día Internacional  de la Mujer entre el ider y la organización Dragón Boat  con salida del barrio Centro y llegada al barrio Manga ( sábado 7 de marzo) ,  en la cual participaron 172   mujeres.</t>
  </si>
  <si>
    <t xml:space="preserve">Incrementar a 55% los participantes en los Juegos Corregimentales, comunales, carcelarios y torneos de integración comunitaria </t>
  </si>
  <si>
    <t>Porcentaje de nuevos participantes en los Juegos corregimentales, comunales, carcelarios y torneos de integración comunitaria</t>
  </si>
  <si>
    <t>DEPORTE SOCIAL Y COMUNITARIO" PRIMERO LA GENTE, PRIMERO EL DEPORTE"</t>
  </si>
  <si>
    <t xml:space="preserve">Número de Participantes en los Juegos Corregimentales, Comunales, Carcelarios y Torneos de Integración Comunitaria </t>
  </si>
  <si>
    <t xml:space="preserve">CONSOLIDACIÓN DEL DEPORTE SOCIAL Y COMUNITARIO" PRIMERO LA GENTE, PRIMERO EL DEPORTE" </t>
  </si>
  <si>
    <t>2018-13001-0149</t>
  </si>
  <si>
    <t xml:space="preserve">Se realizarán los Juegos Corregimentales con la participación de 4.300 personas y 24 corregimientos aproximadamente </t>
  </si>
  <si>
    <t xml:space="preserve">Gustavo González Tarra </t>
  </si>
  <si>
    <t xml:space="preserve"> </t>
  </si>
  <si>
    <t>ICLD,  SGP-PROPÓSITO GENERAL - DEPORTE, ICAT (3%), IMPUESTO TRANSPORTE POR OLEODUCTO Y GASODUCTO</t>
  </si>
  <si>
    <t>Se desarrollarán  Torneos Deportivos  de Integración Comunitaria en 80 barrios del Distrito de Cartagena de Indias, en donde se beneficiaran 1.000 personas</t>
  </si>
  <si>
    <t xml:space="preserve"> Se apoyarán los Juegos Comunales ,  que se realizarán en las localidades del Distrito de Cartagena de  Indias y tendrán una participación de 1.000 personas </t>
  </si>
  <si>
    <t xml:space="preserve">Se desarrollarán   los Juegos Carcelarios  (San Diego,  Ternera y Asomenores ) y actividades recreo-deportivas , los cuales beneficiarán a 1.043 reclusas y reclusos </t>
  </si>
  <si>
    <t>Mantener en un 100% las iniciativas presentadas por la comunidad atendidas</t>
  </si>
  <si>
    <t>Porcentaje de atención de iniciativas al 100%</t>
  </si>
  <si>
    <t>Número de Iniciativas presentadas por la comunidad atendidas</t>
  </si>
  <si>
    <t>Apoyarán 50  iniciativas presentadas por las comunidades del Distrito de Cartagena de Indias</t>
  </si>
  <si>
    <t xml:space="preserve">DEPORTE ASOCIADO </t>
  </si>
  <si>
    <t xml:space="preserve">Incrementar al 100% los deportistas de altos logros y futuras estrellas del deporte apoyados </t>
  </si>
  <si>
    <t>Porcentaje de nuevos deportistas de altos logros y futuras glorias apoyados</t>
  </si>
  <si>
    <t xml:space="preserve">CARTAGENA DE INDIAS, SIN FRONTERAS AL DEPORTE Y LA RECREACIÓN </t>
  </si>
  <si>
    <t>Número de eventos
de carácter nacional o
internacional con
sede en Cartagena
de Indias</t>
  </si>
  <si>
    <t xml:space="preserve"> FORMACIÓN AL PROYECTO CARTAGENA DE INDIAS, SIN FRONTERAS AL DEPORTE Y LA RECREACIÓN </t>
  </si>
  <si>
    <t>2018-13001-0146</t>
  </si>
  <si>
    <t xml:space="preserve">Se apoyarán 2 eventos deportivos y recreativos de carácter nacional e internacional a realizarse en el Distrito de Cartagena de Indias </t>
  </si>
  <si>
    <t>02-097-06-20-01-04-06-03, 02-001-06-20-01-04-06-02</t>
  </si>
  <si>
    <t>ICAT (3%), INGRESOS CORRIENTES DE LIBRE DESTINACIÓN (ICLD)</t>
  </si>
  <si>
    <t xml:space="preserve">Se ha diseñado un documento y estrategia de convocatoria dirigida a ligas, clubes y organismos deportivos. Se espera  realizar en el  segundo semestre. </t>
  </si>
  <si>
    <t>DEPORTE ASOCIADO "PRIMERO EL TALENTO DEPORTIVO"</t>
  </si>
  <si>
    <t>Número de
deportistas de altos
logros y futuros
estrellas del
deporte apoyados</t>
  </si>
  <si>
    <t>APOYO AL DEPORTE ASOCIADO "PRIMERO EL TALENTO DEPORTIVO"</t>
  </si>
  <si>
    <t>2018-13001-0144</t>
  </si>
  <si>
    <t xml:space="preserve">Se apoyaran 10 atletas de altos logros, futuras estrellas del deporte y viejas glorias del deporte </t>
  </si>
  <si>
    <t>02-059-06-20-01-04-06-01,  02-097-06-60-01-04-06-01, 02-001-06-20-01-04-06-01</t>
  </si>
  <si>
    <t xml:space="preserve"> SGP -PROPÓSITO GENERAL - DEPORTES, ICAT (3%),  INGRESO CORRIENTES DE LIBRE DESTINACIÓN (ICLD) </t>
  </si>
  <si>
    <t>Se está trabajando en la estructuración de una convocatoria pública  para incentivos a los programas  Futuros Ídolos del Deporte (PAFID) y Deportistas de Altos Logros (PADAL), la cual estará  publicada  en web para postulaciones y adjudicaciones. Nos encontramos en espera de reactivar los programas misionales 
En total se planea entregar: 
Número total de Incentivos: 67
PADAL: 47 = $ 630.000.000
PAFID:20 = $ 270.000.000
Total: $900.000.000</t>
  </si>
  <si>
    <t>Número de
iniciativas
apoyadas o ligas,
clubes y otras
organizaciones
deportivas.</t>
  </si>
  <si>
    <t>Se apoyaran 10  iniciativas presentadas por la ligas, clubes y otras organizaciones deportivas</t>
  </si>
  <si>
    <t>Se trabajó en la estructuración de una convocatoria pública para ofertar recursos para organismos deportivos en tres líneas: Organización de Eventos, Participación en Eventos y Formación y Desarrollo Deportivo, la misma va dirigida a Clubes y Ligas Deportivas con jurisdicción en Cartagena, se socializo en dos reuniones y se dio apertura a la convocatoria el pasado 13 de marzo . En total se planea entregar: 
Número total de apoyos: 54
Ligas: 15 = $ 276.500.000
Clubes: 39 = $ 423.500.000
Total: $700.000.000</t>
  </si>
  <si>
    <t xml:space="preserve">OBSERVATORIO DE CIENCIAS APLICADAS AL DEPORTE DE CARTAGENA DE INDIAS </t>
  </si>
  <si>
    <t>Aumentar a 100% las acciones estratégicas de  promoción y fomento de actividades deportivas y recreativas mediante la formulación de la Política Pública y Plan Estratégico Distrital para la Recreación y el Deporte.</t>
  </si>
  <si>
    <t>Porcentaje de consecución y desarrollo de estrategias en 100%</t>
  </si>
  <si>
    <t>Número de
entrenadores,
lideres
comunitarios,
administradores
de
organizaciones
deportivas,
jueces, dirigentes
deportivos
capacitados</t>
  </si>
  <si>
    <t xml:space="preserve">IMPLEMENTACIÓN DEL OBSERVATORIO DE CIENCIAS APLICADAS AL DEPORTE DE CARTAGENA DE INDIAS </t>
  </si>
  <si>
    <t>2017-13001-0076</t>
  </si>
  <si>
    <t>Se llevarán a cabo 18 capacitaciones donde se espera beneficiar a 800  dirigentes , entrenadores,  deportistas entre otros .</t>
  </si>
  <si>
    <t>02-001-06-20-01-04-07-01,   02-024-06-20-01-04-07-03,   02-027-06-20-01-04-07-01,  02-097-06-20-01-04-07-01, 02-011-06-20-01-04-07-01, 02-135-06-20-01-04-07-01</t>
  </si>
  <si>
    <t>RENDIMIENTOS FINANCIEROS IDER, VENTA DE SERVICIOS,  ARRENDAMIENTO ESCENARIOS DEPORTIVOS, ICAT (3%), ICLD, ESPECTACULOS PUBLICO.</t>
  </si>
  <si>
    <t xml:space="preserve">Se elabora Plan de Capacitación del primer semestre del 2020 así como también se realizo reunión con la Coordinadora Académica del Sena, para tratar lo referente a las dos carreras tecnólogas que se encuentran en curso.
Se realizaron 12 capacitaciones en los siguientes temas :Inducción a todo el equipo IDER, Inducción y Reinducción al programa de Recreación, Capacitación MIPG, Conceptos de Recreación, Inducción y Reinducción Promoción masiva de una vida activa, Técnicas de recreación , Herramientas para construcción de grupos,  Conformación y reconocimiento de clubes deportivos,  Juegos Y Rondas, Socialización para la convocatoria pública para la entrega de apoyo a organismos deportivos (2), Ambiente Y Tipos De Aprendizaje, Para un total de 796 personas beneficiadas. </t>
  </si>
  <si>
    <t>Plan Estratégico
Distrital para la
Recreación y el
Deporte a 2025  y La Política de
Promoción,
fomento y
desarrollo de la
actividades
recreativas y
deportivas,
realizados  e
implementados</t>
  </si>
  <si>
    <t>Se desarrollarán  el Plan Estratégico Distrital  para la  Recreación y el Deporte a 2015, diseñado, formulado , implementado y ejecutado</t>
  </si>
  <si>
    <t>unidad</t>
  </si>
  <si>
    <t xml:space="preserve">Se elaboró el Plan de Trabajo del Observatorio correspondiente al primer semestre del 2020.
Se participa en la formulación del Plan Estratégico de Deporte, la Recreación, Actividad Física y Aprovechamiento del Tiempo Libre Cartagena de Indias 2020 – 2023.
Se trabajo en la formulación de la Política Pública del Deporte, la Recreación, Actividad Física y Aprovechamiento del Tiempo Libre Cartagena de Indias 2020 – 2033 del Distrito de Cartagena de Indias 2020 -2033. Se trabaja en la formulación del Proyecto. de construcción y adecuación del Centro de Alto Rendimiento. Se adelantaron reuniones con las Universidades de San buenaventura, Tecnológica y Universidad de Cartagena para fortalecer los Convenios interinstitucionales, con fines investigativos en el Deporte.
Se trabaja en la estrategia “IDOLOS DEL DEPORTE CARTAGENERO”.  Iniciativa orientada a resaltar a aquellos Deportistas, que nos han llenado de Gloria y a favorecer la preservación y el acceso al Patrimonio Documental Deportivo de Cartagena y de Bolívar. Se trabajo el diagnóstico del sector deportivo y recreativo del periodo 2016-2019, se asistio a 28 mesas de participación ciudadana para la construcción del Plan de desarrollo en un trabajo  cojunto  con  840 personas de la comunidad cartagenera  liderado por un equipo de 20 persona del IDER , generandose insumos para la linea estrátegica del deporte y la recreación del 2020-2023. 
</t>
  </si>
  <si>
    <t xml:space="preserve">Se desarrollarán la Política de Promoción, fomento y desarrollo de las actividades recreativas y deportivas diseñado, formulado , implementado y ejecutado </t>
  </si>
  <si>
    <t xml:space="preserve"> Integración de los planes institucionales y estratégicos al Plan de Acción. (Decreto No. 612 del  2018)   </t>
  </si>
  <si>
    <t>Número</t>
  </si>
  <si>
    <t>José Víctor Herrera</t>
  </si>
  <si>
    <r>
      <t xml:space="preserve">Se aprobó  mediante Acta No.01 del 24 de enero del 2020  del Comité Institucional de Gestión y Desempeño. El avance de este plan a la fecha 31 de marzo fue el siguiente: Este plan esta basado en  4  etapas:  </t>
    </r>
    <r>
      <rPr>
        <b/>
        <sz val="12"/>
        <color theme="1"/>
        <rFont val="Calibri"/>
        <family val="2"/>
        <scheme val="minor"/>
      </rPr>
      <t xml:space="preserve"> 1. Programa de Gestión Documental (elaboración e implementación)</t>
    </r>
    <r>
      <rPr>
        <sz val="12"/>
        <color theme="1"/>
        <rFont val="Calibri"/>
        <family val="2"/>
        <scheme val="minor"/>
      </rPr>
      <t xml:space="preserve"> con un  73%,Se logró la formulación y aprobación del PGD por parte del comité de Gestión y Desempeño (el cual adopta y absorbe las funciones del Comité Interno de Archivo) y posteriormente se realizó su publicación, adicionalmente se desarrollaron actividades contempladas en el programa que muestran  los avances del mismo , </t>
    </r>
    <r>
      <rPr>
        <b/>
        <sz val="12"/>
        <color theme="1"/>
        <rFont val="Calibri"/>
        <family val="2"/>
        <scheme val="minor"/>
      </rPr>
      <t xml:space="preserve">2. Proyecto de organización de archivos de gestión </t>
    </r>
    <r>
      <rPr>
        <sz val="12"/>
        <color theme="1"/>
        <rFont val="Calibri"/>
        <family val="2"/>
        <scheme val="minor"/>
      </rPr>
      <t xml:space="preserve">con un 40%, Se han adelantado actividades en conjunto con las oficinas productoras (Jurídica, Contabilidad, Control Interno, Recreación y Planeación) para lograr la descongestión documental de estas oficinas mediante la transferencia formal hacia el Archivo Central del Instituto. Dichas actividades se han soportado en el apoyo técnico para la aplicación de buenas prácticas, suministro de materiales y capacitaciones.  </t>
    </r>
    <r>
      <rPr>
        <b/>
        <sz val="12"/>
        <color theme="1"/>
        <rFont val="Calibri"/>
        <family val="2"/>
        <scheme val="minor"/>
      </rPr>
      <t>3.  Proyecto de elaboración de Tablas de Retención Documental -TRD  y su aplicación</t>
    </r>
    <r>
      <rPr>
        <sz val="12"/>
        <color theme="1"/>
        <rFont val="Calibri"/>
        <family val="2"/>
        <scheme val="minor"/>
      </rPr>
      <t xml:space="preserve"> con un 80%;Se elaboraron y aprobaron las Tablas de Retención Documental -TRD-, sin embargo queda pendiente su envío al AGD para convalidación y publicación. </t>
    </r>
    <r>
      <rPr>
        <b/>
        <sz val="12"/>
        <color theme="1"/>
        <rFont val="Calibri"/>
        <family val="2"/>
        <scheme val="minor"/>
      </rPr>
      <t xml:space="preserve">4.  Proyecto de elaboración de Tablas de Valoración Documental -TVD- y su aplicación </t>
    </r>
    <r>
      <rPr>
        <sz val="12"/>
        <color theme="1"/>
        <rFont val="Calibri"/>
        <family val="2"/>
        <scheme val="minor"/>
      </rPr>
      <t>con un 80%</t>
    </r>
    <r>
      <rPr>
        <b/>
        <sz val="12"/>
        <color theme="1"/>
        <rFont val="Calibri"/>
        <family val="2"/>
        <scheme val="minor"/>
      </rPr>
      <t xml:space="preserve"> , </t>
    </r>
    <r>
      <rPr>
        <sz val="12"/>
        <color theme="1"/>
        <rFont val="Calibri"/>
        <family val="2"/>
        <scheme val="minor"/>
      </rPr>
      <t>Se elaboraron y aprobaron las Tablas de Valoración Documental -TVD-, sin embargo queda pendiente su envío al AGD para convalidación y publicación.</t>
    </r>
  </si>
  <si>
    <t>Se aprobó  mediante Acta No.01 del 24 de enero del 2020  del Comité Institucional de Gestión y Desempeño. El avance de este plan a la fecha 31 de marzo fue el siguiente: el avance  fue de 1,31 % , es decir  $113.790.846.</t>
  </si>
  <si>
    <t>Se aprobó  mediante Acta No.01 del 24 de enero del 2020  del Comité Institucional de Gestión y Desempeño.</t>
  </si>
  <si>
    <t>Se aprobó  mediante Acta No.01 del 24 de enero del 2020  del Comité Institucional de Gestión y Desempeño. El avance de este plan a la fecha 31 de marzo fue el siguiente: Se avanzo en un 74% , se realizaron diferentes actividades como : Actividades  y seguimiento al desarrollo  Plan Estratégico del Talento Humano.</t>
  </si>
  <si>
    <t>Se aprobó  mediante Acta No.01 del 24 de enero del 2020  del Comité Institucional de Gestión y Desempeño. El avance de este plan a la fecha 31 de marzo fue el siguiente: Fue del 0% , se espera realizar capacitaciones virtuales por motivo de la  emergencia sanitaria del CORONOVIRUS-COVID19.</t>
  </si>
  <si>
    <t xml:space="preserve">Se aprobó  mediante Acta No.01 del 24 de enero del 2020  del Comité Institucional de Gestión y Desempeño. El avance de este plan a la fecha 31 de marzo fue el siguiente: Fue de un 65% y se llevaron a cabo actividades como: La Celebración del día de la Mujer , Jornadas de Teletrabajo en Ejecución. </t>
  </si>
  <si>
    <t>Se aprobó  mediante Acta No.01 del 24 de enero del 2020  del Comité Institucional de Gestión y Desempeño. El avance de este plan a la fecha 31 de marzo fue el siguiente: Fue del 43% y se realizaron diversas actividades como: Responsable de Seguridad y Salud en el Trabajo en el IDER escogido, Procedimientos de requisitos legales y el formato de la matriz de requisitos legales, según exigencia del Decreto 1072 de 2015, revisados y ajustados.</t>
  </si>
  <si>
    <t>Luz Alcira Ortega Martínez</t>
  </si>
  <si>
    <t>Se aprobó  mediante Acta No.01 del 24 de enero del 2020  del Comité Institucional de Gestión y Desempeño. El avance de este plan a la fecha 31 de marzo fue el siguiente: En referente al Plan Estratégico de Tecnología de la Información y las Comunicaciones se avanzó un 74%, mediante actividades como son: * Informe de gestión informe de seguimiento ley 1712 de 2014 a corte de 31 de diciembre de 2019 realizado por control interno,* Resolución No. 033 de 26 de febrero 2020,* Informe de austeridad al gasto IV trimestre 2019,* Informe de evaluación control interno contable anual – vigencia 2019, • Acuerdo No. 001 de 10 de marzo de 2020 así como también se realizó lo siguiente : 1. Se publicó el informe de gestión de IDER a corte de 31 de diciembre de 2019, 2.  Se publicó el informe de Rendición de cuentas de IDER 2019 -formulario web para preguntas de la rendición de Cuenta 2019 -* Publicación 1 Una convocatorias de Apoyo a Organismos Deportivos.</t>
  </si>
  <si>
    <r>
      <t xml:space="preserve">Se aprobó  mediante Acta No.01 del 24 de enero del 2020  del Comité Institucional de Gestión y Desempeño. El avance de este plan a la fecha 31 de marzo fue en dos etapas: 1. </t>
    </r>
    <r>
      <rPr>
        <b/>
        <sz val="12"/>
        <color theme="1"/>
        <rFont val="Calibri"/>
        <family val="2"/>
        <scheme val="minor"/>
      </rPr>
      <t xml:space="preserve">Adoptar medidas de seguridad, para gestionar  y mitigar los riesgos introducidos por el uso de dispositivos móviles, portátil y fijos </t>
    </r>
    <r>
      <rPr>
        <sz val="12"/>
        <color theme="1"/>
        <rFont val="Calibri"/>
        <family val="2"/>
        <scheme val="minor"/>
      </rPr>
      <t>con un 100%</t>
    </r>
    <r>
      <rPr>
        <b/>
        <sz val="12"/>
        <color theme="1"/>
        <rFont val="Calibri"/>
        <family val="2"/>
        <scheme val="minor"/>
      </rPr>
      <t xml:space="preserve"> </t>
    </r>
    <r>
      <rPr>
        <sz val="12"/>
        <color theme="1"/>
        <rFont val="Calibri"/>
        <family val="2"/>
        <scheme val="minor"/>
      </rPr>
      <t>a través de diversas actividades como son: a) El registro de los equipos o dispositivos móviles en la red; b) Asignación al usuario  con acta de entrega, solicitando buen uso y protección física  del equipo; c) las restricciones para la instalación de software, d) los requisitos para las versiones  y  licencia del software de los equipos, e)  los controles de acceso ; f) Roles y contraseñas para cuentas de  usuarios administradores y usuarios final directo, g) protección contra software malicioso; h) des habilitación de los enlaces remotos, i) copias de respaldo, j) uso de servicios y aplicaciones web, k) Los equipos portátiles personales que ingresen al Instituto deben presentar las licencias del S.O. y de  los programas instalados, para tener acceso a la red e información. y  la 2 etapa de   Firewall de Seguridad con un 100% con actividades como lo son: a) Protección a los equipos individuales, servidores y dispositivos conectados en red contra el acceso no deseado de intrusos. 
b) Monitoreo permanente del tráfico entrante y saliente a la red de internet y red local, c) Brinda conexión por túneles virtuales de seguridad.
d) Administración de conexiones por dirección IP Estáticas y Dinámicas.</t>
    </r>
  </si>
  <si>
    <r>
      <t xml:space="preserve">Se aprobó  mediante Acta No.01 del 24 de enero del 2020  del Comité Institucional de Gestión y Desempeño. El avance de este plan a la fecha 31 de marzo fue el siguiente: En la etapa de </t>
    </r>
    <r>
      <rPr>
        <b/>
        <sz val="12"/>
        <color theme="1"/>
        <rFont val="Calibri"/>
        <family val="2"/>
        <scheme val="minor"/>
      </rPr>
      <t xml:space="preserve">Gestionar las Restricciones y prohibiciones a internet, Realizar Inventarios de equipos tecnológicos y respaldo de información de forma automática, </t>
    </r>
    <r>
      <rPr>
        <sz val="12"/>
        <color theme="1"/>
        <rFont val="Calibri"/>
        <family val="2"/>
        <scheme val="minor"/>
      </rPr>
      <t xml:space="preserve">se adelantó un 89%  a través de diferentes acciones como : Servidor HP instalado y configurado con S.O. Linux y PHPVitualbox, Instalación y configuración del servidor, GLPi, como una solución  de gestión tecnológica, para el seguimiento de incidencias en los soportes técnicos y actualización de inventario en plataforma web local, y otras como son las siguientes : a) Actualización Mensual de Inventario de equipos, b)Matriz con la identificación de los equipos de cómputo, c) Documento con la metodología para identificación, d) Clasificación y valoración de activos de información, e) Actualización base de datos Para la  Escuela de Iniciación, entre otras acciones  </t>
    </r>
  </si>
  <si>
    <t xml:space="preserve"> REPORTE DE LA  META PRODUCTO A 30 DE JUNIO  2020</t>
  </si>
  <si>
    <t>AVANCE META PRODUCTO JUNIO 30 DE 2020</t>
  </si>
  <si>
    <t>FUENTE - RUBROS ABRIL-JUNIO</t>
  </si>
  <si>
    <t>APROPIACION SEGÚN PREDIS ABRIL-JUNIO</t>
  </si>
  <si>
    <t xml:space="preserve">PRESUPUESTO EJECUTADO SEGÚN PREDIS ABRIL-JUNIO </t>
  </si>
  <si>
    <t>AVANCE META PROYECTO JUNIO 30 DE 2020</t>
  </si>
  <si>
    <t>AVANCE SUBPROGRAMA JUNIO 30 DE 2020</t>
  </si>
  <si>
    <t>REPORTE DE LAS ACTIVIDADES A 30 DE JUNIO 2020</t>
  </si>
  <si>
    <t>AVANCE PROGRAMA JUNIO 30 DE 2020</t>
  </si>
  <si>
    <t>Se espera realizar en este segundo semestre del año 2020.</t>
  </si>
  <si>
    <t>Se espera retomar las actividades en el segundo semestre del año 2020.</t>
  </si>
  <si>
    <t>El Festival Internacional de la Cometa  está programado para el segundo semestre del año 2020.</t>
  </si>
  <si>
    <t xml:space="preserve">AVANCE RECURSOS 1ER SEMESTRE </t>
  </si>
  <si>
    <t xml:space="preserve">Se está en proceso de articulación con Mindeportes, para la suscripción del convenio, teniendo en cuenta las condiciones de funcionamiento de las instituciones educativas. Desde el IDER se analizará la metodología para la ejecución de algunas actividades de este programa para apoyar un mejor desarrollo del programa en las próximas vigencias. </t>
  </si>
  <si>
    <t xml:space="preserve">Debido a la pandemia del COVID-19  que atraviesa el pais y el mundo, el  IDER desarrolló estrategias para llevar, a través de las redes sociales y plataformas virtuarles, su oferta institucional y atendiendo las medidas de aislamiento local. Para ello se ajustó la metodología de intervención institucional (presencial) por una virtual manteniendo el número de 430 jóvenes beneficiados.  
Para esta actividad, el reporte de redes sociales es el siguiente: 619  personas compartieron, se tuvieron 2.141  reacciones y  68.492 reproducciones  asi como también 692 comentarios  y un alcance de  22.864  personas y 84 estrategias realizadas.  </t>
  </si>
  <si>
    <t>No se reportan para este periodo. Pese a las condiciones por la pandemia del COVID-19, se espera realizar  de acuerdo al cronograma estipulado por el Ministerio de Educación.</t>
  </si>
  <si>
    <t>No se reportan para este periodo. Pese a las condiciones por la pandemia del COVID-19, se espera realizar en este segundo semestre del año 2020.</t>
  </si>
  <si>
    <t xml:space="preserve">En este trimestre no se construyeron escenarios deportivos. </t>
  </si>
  <si>
    <t xml:space="preserve">No se reportan acciones para este periodo. </t>
  </si>
  <si>
    <t xml:space="preserve"> Se espera realizar en el  segundo semestre, una vez reactiven las actividades de práctica deportiva en eventos. Así mismo, se ha ajustado la convocatoria pública para ofertar recursos para el apoyo a organismos deportivos con jurisdicción en Cartagena de Indias, la cual va enfocada en tres líneas: Organización de Eventos, Participación en Eventos y Formación y Desarrollo Deportivo. La apertura de esta convocatoria se proyecta para el segundo semestre. </t>
  </si>
  <si>
    <t>Se aprobó  mediante Acta No.01 del 24 de enero del 2020  del Comité Institucional de Gestión y Desempeño. El avance de este plan a la fecha 31 de marzo fue el siguiente: En el componente uno  de Mapa de Riesgo lleva un 37,45% , en el componente de sexto de las iniciativas adicionales lleva un 33%,  componente cinco  de Transparencia tiene un 99% y el componente tercero de Rendición de Cuentas   tiene  un 60% de avance.</t>
  </si>
  <si>
    <t>Para este período, las Resoluciones No. 044 del 13 de marzo de 2020 y 048 del 24 de marzo de 2020 por las cuales se dictan las disposiciones para la “Convocatoria pública para la entrega de apoyos a organismos deportivos que tengan jurisdicción en Cartagena de Indias D.T. y C. – I Semestre de 2020” fueron revocadas por la resolución N°. 062 del 20 de abril de 2020 porque la pandemia covid-19 afecta el desarrollo de las actividades que se pretendían apoyar, tales como: Organización y Participación en Eventos deportivos.  
Actualmente, el Comité de Apoyos e Incentivos Deportivos,  se encuentra verificando la reactivación de la convocatoria para organismos deportivos con jurisdicción en Cartagena.</t>
  </si>
  <si>
    <t>No se reportan acciones para este período</t>
  </si>
  <si>
    <t xml:space="preserve">El Plan de Bienestar e Incentivos: Durante cada mes se felicita y se hace un reconocimiento en el día de sus cumpleaños al personal que labora en el IDER,  el avance fue del 2% . </t>
  </si>
  <si>
    <t>Para este periodo, se realizaron 13 actividades recreativas a  través de la plataforma facebook, atendiendo las medidas de aislamiento local, por la pandemia de COVID-19. En estas actividades fueron beneficiadas  4.656 personas.
Así mismo, el alcance reportado es: 13.048  personas, 625 personas compartieron y  831 personas les gustó y se realizaron 15 estrategias.</t>
  </si>
  <si>
    <t xml:space="preserve">Durante este segundo trimestre, se continuó con el desarrollo de la oferta institucional a través de  las redes sociales y plataformas virtuarles  y atendiendo las medidas de aislamiento local ,por lo cual se cambio  la metodología de intervención institucional (presencial) por una virtual masiva. En estas  actividades se desarrollaron charlas a través de salas virtuales como zoom, beneficiando a 338 jóvenes campistas. Se anota que de enero a junio se realizó ajustes en  la población de jovenes participantes para un total de 338 personas.  
Así mismo, el reporte de las publicaciones en redes sociales es: 282  personas compartieron, le gustaron a 2.215 personas ,tuvieron  1.464 reproducciones, 149 comentarios  y un alcance de  9.712 personas con 45 estrategias realizadas. </t>
  </si>
  <si>
    <t>Durante este segundo trimestre, se ajustó la metodología de intervención institucional hacia las plataformas virtuales, dadas las restricciones por la pandemia COVID-19. Esta estrategia se desarrolló a través de redes sociales y plataformas virtuales con la publicación de mega clases semanales y video turoriales. Así mismo se dio apertura al 4 nivel de perfecionamiento deportivo en alianza con las ligas deportivas de los deportes: Baloncesto, Voleibol, Softbol, Boxeo, Natación, Canotaje, Gimnasia y Karate Do, realizando jornadas de trabajo en salas virtuales por medio de la plataforma zoom, atendiedno a 225 niños, niñas y adolescentes nuevos miembros de la escuela de iniciación y formación deportiva. 
Por último, se presenta el reporte de las redes sociales: usuarios en vivos por 3.939  un alcance de 462.197, se contaron con  2.178 reproducciones,  30.959 reacciones y comentarios , y  64 estrategias realizadas.</t>
  </si>
  <si>
    <t>Durante este segundo trimestre, se cambió la metodología de intervención institucional (presencial) por una virtual mientras transcurre nuestras restricciones por la pandemia COVID-19. Por lo que  se desarrollaron videos tutoriales con clases y rutinas de actividad física, las cuales  fueron divulgadas a través de las redes sociales del IDER  y plataformas virtuales con fuentes de verificación del indicador de cumplimiento de las actividades de Madrúgale a la Salud y Noches Saludables  como:  45.324 me gusta, 59.219 comentarios, con 500.674 reproducciones y 16.941 compartidos  y 159 reacciones, con un alcance 520.802 de personas y 74 estrategias realizadas.</t>
  </si>
  <si>
    <t>Durante este segundo trimestre, se cambió la metodología de intervención institucional (presencial) por una virtual mientras transcurre nuestras restricciones por la pandemia COVID-19. Para ello fueron publicados durante el mes de abril,  mayo y junio, a  través de redes sociales,  Tips sobre salud física, niñez, actívate gestante, salud mental, entre otros. Con estas estrategias se logró el siguiente reporte: 431 me gusta, 523 comentarios, 20.289 reproducciones, 422 reacciones y 286 personas compartieron. Para un total de alcance de 22.091 y 16 estrategias realizadas.  Se dictaron charlas con tres (3) empresas en plataforma virtual que beneficiaron  a 125 personas.</t>
  </si>
  <si>
    <t xml:space="preserve">Se realizó una reunión con las ligas y clubes de personas con discapacidad sobre las sugerencias y propuestas de trabajo a desarrollar en las medidas restrictivas de aislamiento que nos encontramos por la pandemia COVID-19, se entregaron 235 ayudas humanitarias a deportistas no convencionales. Se tiene previsto para el segundo semestre del 2020. </t>
  </si>
  <si>
    <t xml:space="preserve">Durante este segundo trimestre, se continuó con el desarrollo de la oferta institucional a través de  las redes sociales y plataformas virtuales  y atendiendo las medidas de aislamiento local , por lo cual se cambio  la metodología de intervención institucional (presencial) por una virtual. Se realizaron publicaciones de videos, tutoriales, entre otras actividades, reportando los siguientes resultados:  2.770 personas compartieron, le gustaron a 4.237 personas, tuvieron  35.940 reproducciones  así como también 1.397 comentarios  y un alcance de  98.071 personas y 154 estrategias realizadas. </t>
  </si>
  <si>
    <t xml:space="preserve">Se realizaron, durante este segundo trimestre del año 2020, 5 capacitaciones virtuales con la Universidad de San Buenaventura en ciencias aplicadas al deporte que beneficiaron a 203 personas. Así mismo, se desarrolló una conferencia virtual para la transferencia  de conocimiento en el sector  deportivo sobre la planificación, control y evaluación en los entrenamientos deportivos, en la cual participaron 210 personas, esta conferencia fue impartida por Milton Correa Viloria-MICOVI SPORTS TECHNOLOGY. Para un total 413 de personas beneficiadas. </t>
  </si>
  <si>
    <t>Se hizo una invitación a presentar hojas de vidas para el cargo de Director Operativo 009-53 a la Dirección de Fomento Deportivo y Recreativo , cargo de libre nombramiento y remoción , los interesados debían remitir sus hojas de vida junto con sus soportes y documento solicitado en formato PDF al correo electrónico hojade vida@idercartagenadeindias.info, se recepcionaron  las hojas de vida desde el 9 de junio hasta el 12 de junio a las 4:00 p.m. Se realizó evaluación y selección preliminar entre los días del 14 al 16 de junio,  se  llevaron a cabo entrevistas entre los días del 17 al 26 de junio y se practicaron pruebas psicotécnicas del 30 al 10 de julio. Según el cronograma la selección será realizada entre los días del 13 al 17 de julio del 2020.</t>
  </si>
  <si>
    <t xml:space="preserve">En este segundo trimestre el Plan Estratégico del Talento Humano aumentó en un 3% , dentro del fortalecimiento institucional. Se realizó la actualización de  Manual Específico de Funciones y Competencia Laborales, el cual se aprobó mediante Acuerdo No. 005 del 10 de junio del 2020 y tenemos aprobado un plan de desarrollo e implementación del MIPG. Estas acciones permitieron que el fortalecimiento avanzará en un 64%. Es importante resaltar que el IDER cuenta con un Código de Integridad  que durante este periodo se alcanzó un 26%  y se espera trabajar cada uno de los valores durante los meses de julio,agosto, septiembre y octubre . </t>
  </si>
  <si>
    <t xml:space="preserve">El Plan de Tratamiento de Riesgo de Seguridad  y Privacidad de la información logró un avance del 25%, se crearon usuarios y contraseñas como medida de autenticación para el control de acceso a los equipos Financiera-Secretaria de Hacienda a través del programa PREDIS. Así mismo, se hizo respaldo y migración de la nómina administrativa al programa integral SAFE web, se amplió el espacio en la nube de 1 TB a 2 TB, para el programa servidor DOCMANAGER y se habilitaron los espacios en Google Drive para respaldo de la información en las cuentas de correo, se hizo respaldo de la página web . </t>
  </si>
  <si>
    <t xml:space="preserve">El Plan de Seguridad y Privacidad de la información avanzó en un 24% , se adquirieron 5 licencias del programa ZOOM para video conferencias con sus respectivos protocolos de seguridad y accesos  a través de usuarios y contraseñas. Se crearon 4 cuentas de correos para recibir las inscripciones y documentos de los ciudadanos. Se gestionó la instalación del servidor SIGOB para colocarlo como una mesa de entrada de las correspondencias. </t>
  </si>
  <si>
    <t>REPORTE ACUMULADO</t>
  </si>
  <si>
    <t>AVANCE ACUMULADO</t>
  </si>
  <si>
    <t xml:space="preserve">AVANCE ACUMULADO SUBPROGRAMA </t>
  </si>
  <si>
    <t xml:space="preserve">AVANCE ACUMULADO PROGRAMA </t>
  </si>
  <si>
    <t>AVANCE PRIMER SEMESTRE</t>
  </si>
  <si>
    <t>Se crea la RESOLUCIÓN No. 050 (01 de Abril de 2020) “Por medio de la cual se actualiza la reglamentación de los programas de apoyo a Deportistas de Altos Logros – PADAL y Futuros Ídolos del Deporte – PAFID y se establece el procedimiento para la entrega de incentivos a quienes hagan parte de los mismos, de conformidad con lo dispuesto en la Ley 1389 de 2010". Se realiza la socialización de la convocatoria pública el día 17 de junio del 2020, a través de plataformas virtuales. Posteriormente, el 19 de junio del 2020 se publicó en la página web del IDER  la convocatoria pública  para incentivos a los programas Futuros Ídolos del Deporte (PAFID) y Deportistas de Altos Logros (PADAL) para postulaciones y adjudicaciones , en la cual se  planea entregar lo siguiente: 
Número total de Incentivos: 139
PADAL: 76 = $ 607.718.000
PAFID:63 = $ 392.641.282
Total: $1.000.000.000 
Según el cronograma de la resolución, se entregarán los estímulos el día 6 de agosto del 2020.</t>
  </si>
  <si>
    <t xml:space="preserve">En este trimetre no se reconstruyeron escenarios deportivos </t>
  </si>
  <si>
    <t>El Plan de Seguridad y Salud en el trabajo, en este período se avanzó en un 42%.  Se realizaron protocolos de bioseguridad-mitigación COVID-19 para la sede administrativa, fecha de adopción:El 20 de mayo del 2020. Cabe anotar que fuimos la primera entidad de distrito en ser aprobado su protocolo el día 3 de junio del 2020  y el protocolo de bioseguridad -mitigación COVID-19 para los escenarios deportivos fecha de adopción : El 30 de junio del 2020.</t>
  </si>
  <si>
    <t>Durante este periodo el avance del PETI fue del 26%, se realizaron las publicaciones en el segundo trimestre de acuerdo a la Ley 1712 del 2014. Las publicaciones fueron las siguientes:Los seguimientos correpondientes a los planes del decreto 612 del 2018, 13 actos administrativos, 10 boletines de El Lider digital , se registró la entidad en el aplicativo de reactivación laboral de la Alcaldia Mayor de Cartagena de Indias  con su protocolo de bioseguridad-mitigación COVID-19 asi como también se cargaron los protocolos de biosergiuidad -mitigación COVID-19 en la página web del IDER, se construyeron la sección  de perfeccionamiento deportiva con 7 disciplinas deportivas y el micrositio del observatorio.</t>
  </si>
  <si>
    <r>
      <t xml:space="preserve">El avance del PINAR  en el 2do trimestre fue el siguiente: Este plan esta basado en  4  etapas:  </t>
    </r>
    <r>
      <rPr>
        <b/>
        <sz val="12"/>
        <color theme="1"/>
        <rFont val="Calibri"/>
        <family val="2"/>
        <scheme val="minor"/>
      </rPr>
      <t xml:space="preserve"> 1. Programa de Gestión Documental (elaboración e implementación)</t>
    </r>
    <r>
      <rPr>
        <sz val="12"/>
        <color theme="1"/>
        <rFont val="Calibri"/>
        <family val="2"/>
        <scheme val="minor"/>
      </rPr>
      <t xml:space="preserve"> en esta meta los hitos alcanzaron el 18%  </t>
    </r>
    <r>
      <rPr>
        <b/>
        <sz val="12"/>
        <color theme="1"/>
        <rFont val="Calibri"/>
        <family val="2"/>
        <scheme val="minor"/>
      </rPr>
      <t xml:space="preserve">2. Proyecto de organización de archivos de gestión </t>
    </r>
    <r>
      <rPr>
        <sz val="12"/>
        <color theme="1"/>
        <rFont val="Calibri"/>
        <family val="2"/>
        <scheme val="minor"/>
      </rPr>
      <t xml:space="preserve">con un 20%, se adelantaron actividades de alistamiento o preparación de información de poca consulta, para el proceso de transferencia primaria desde Archivo Central IDER hacia el Archivo General del Distrito, lo cual ayudaría en gran medida a la descongestión de los archivos del Instituto.   </t>
    </r>
    <r>
      <rPr>
        <b/>
        <sz val="12"/>
        <color theme="1"/>
        <rFont val="Calibri"/>
        <family val="2"/>
        <scheme val="minor"/>
      </rPr>
      <t>3.  Proyecto de elaboración de Tablas de Retención Documental -TRD  y su aplicación</t>
    </r>
    <r>
      <rPr>
        <sz val="12"/>
        <color theme="1"/>
        <rFont val="Calibri"/>
        <family val="2"/>
        <scheme val="minor"/>
      </rPr>
      <t xml:space="preserve"> con un 5%; Se elaboraron y aprobaron las Tablas de Retención Documental -TRD- por parte del Comité de Gestión y Desempeño.
Se realizó el proceso de análisis y verificación en conjunto con el AGD y se preparó la información para su envío a convalidación.
  </t>
    </r>
    <r>
      <rPr>
        <b/>
        <sz val="12"/>
        <color theme="1"/>
        <rFont val="Calibri"/>
        <family val="2"/>
        <scheme val="minor"/>
      </rPr>
      <t xml:space="preserve">4.  Proyecto de elaboración de Tablas de Valoración Documental -TVD- y su aplicación </t>
    </r>
    <r>
      <rPr>
        <sz val="12"/>
        <color theme="1"/>
        <rFont val="Calibri"/>
        <family val="2"/>
        <scheme val="minor"/>
      </rPr>
      <t>con un 5%</t>
    </r>
    <r>
      <rPr>
        <b/>
        <sz val="12"/>
        <color theme="1"/>
        <rFont val="Calibri"/>
        <family val="2"/>
        <scheme val="minor"/>
      </rPr>
      <t xml:space="preserve"> , </t>
    </r>
    <r>
      <rPr>
        <sz val="12"/>
        <color theme="1"/>
        <rFont val="Calibri"/>
        <family val="2"/>
        <scheme val="minor"/>
      </rPr>
      <t>Se elaboraron y aprobaron las Tablas de Valoración Documental -TVD- por parte del Comité de Gestión y Desempeño.                               
Se realizó el proceso de análisis y verificación en conjunto con el AGD y se preparó la información para su envío a convalidación.</t>
    </r>
  </si>
  <si>
    <t>Es importante resaltar  el proceso que se llevo a cabo para para la construcción y divulgación de la línea estratégica: “Deporte y Recreación para la Transformación Social” en el marco del Plan de Desarrollo Salvemos Juntos a Cartagena 2020 – 2023,  se realizaron  28 mesas de participación ciudadana para la construcción del Plan de Desarrollo Distrital "Salvemos Juntos a Cartagena" 2020 - 2023, con alrededor de 20 funcionarios distribuidos por cada una de las jornadas de las mesas. En estas jornadas se trabajó con alrededor de 840 personas de toda la comunidad cartagenera que asistieron a cada una de las mesas.
Además en este período se generaron alianzas estratégicas para el fortalecimiento institucional a través de las Universidad de Cartagena, Sena , Unicolombo y en proceso la Universidad de San Buenaventura favoreciendo la apropiación social del conocimiento y mejorando el capital humano del sector.</t>
  </si>
  <si>
    <t>En este segundo trimestre se realizaron 7 visitas técnicas y 7 diagnósticos técnicos, para poder priorizar la inversión. 
Se realizo el pago del servicio de energía eléctrica, acueducto y alcantarillado  a los siguientes escenarios (Intervenciones menores) :  Coliseo Chico de Hierro, Complejo de Raqueta , Estadio de futbol Jaime Morón, Unidad Deportiva el Campestre, Coliseo Bernardo Caraballo, Estadio de Softbol de Chiquinquirá, Complejo Acuático , estadio de atletismo, esc. Northon Madrid, Estadio de Softbol Nuevo Bosque, Estadio de Béisbol Mono Judas, Estadio de Béisbol 11 de  Noviembre, Coliseo de Combate, Estadio de Béisbol Infantil Daniel Lemaitre. Se realizaron mantenimiento  de limpieza con  jornadas  de aseo,  desinfección de 32 escenarios deportivos :  Estadio de Béisbol Once de Noviembre Abel Leal, Complejo Acuático Jaime González Johnson , Estadio de Futbol Jaime Morón , Coliseo Chico de Hierro, Coliseo de Combate y Gimnasia , Complejo de Raquetas , pista de Atletismo, Coliseo Northon Madrid, Skate Park,  Estadio de Softbol Argemiro Bermúdez Villadiego, Estadio de Fútbol de San Fernando, Patinodromo El Campestre, Estadio de Béisbol Infantil Mono Judas, Complejo Deportivo Los Calamares, Estadio de Béisbol Infantil Juan C. Arango,Estadio de Softbol  Los Caracoles, Estadio de Softbol  El Campestre ,Cancha sintética  Santa Lucia, Pista Auxiliar de Atletismo, Cancha Sintética de Blas de Lezo, Cancha múltiple de Blas de Lezo, Parque Centenario, Parque Huellas de Uribe, Coliseo Flor del Campo, Cacha sintética de Fredonia, Polideportivo la Candelaria ,Estadio de Softbol el Socorro, Cancha sintética Pie de la Popa, Cancha sintética Nuevo Bosque, Cancha Sintética Alto Bosque, Cancha Sintética los Caracoles, Cancha sintética  la Consolata, Cancha sintética  el Prado, Cancha Martínez Martelo, Cancha Sintética San Pedro, Parque H – Román Manga como medida de  cuidado y prevención ante la pandemia COVID-19.
Durante este segundo trimestre,  se celebró contrato bajo la modalidad de licitación pública No. LIC-IDER-001-20 cuyo objeto es " la prestación del servicio de vigilancia armada en la modalidad fija, con los recursos humanos , técnicos, y logísticos propios para diferentes escenarios deportivos que están bajo la administración del Instituto Distrital de Deporte y Recreación -IDER" así como también se creó el Manual de Lineamientos Técnicos Para Escenarios Deportivos,  el cual consta de 14 capítulos. Se creo la resoluciónNo. 058 del 13 de abril del 2020, los  criterios para la administración de escenarios deportivos en el desarrollo de actividades deportivas y recreativas en las unidades deportivas de los diferentes barrios del distrito de Cartagena de Indias y sus corregimientos, asi como también se establecieron la clasificación de los escenarios deportivos y se fijaron las tarifas para alquileres de las unidades deportivas, unidades administraivas y unidades de ventas y servicios que se encuentran en ellos .</t>
  </si>
  <si>
    <t xml:space="preserve">En el  Plan de Institucional de Capacitaciones  en estre trimestre se  realizaron seis (6)  capacitaciones sobre legislación deportiva , MIPG,  archivo y correspondencia, Atención al ciudadano,  protocolo de bioseguridad-mitigación de COVID-19 al personal de planta  y  los administradores de los escenarios deportivos, teniendo un avance del 46%.    </t>
  </si>
  <si>
    <t>El Plan Anticorrupción y Atención al Ciudadano , el  avance en este  2do trimestre del 2020  fue el siguiente: En el componente uno  de Mapa de Riesgo lleva un 18% , en el componente sexto de las iniciativas adicionales lleva un 12%,  componente cinco  de Transparencia se mantiene  y el componente cuatro de  servicio ciudadano tiene un 38% de avance.</t>
  </si>
  <si>
    <t>Durante este trimestre, el Plan de Adquisiciones  avanzó en un 24% , es decir $4.137.278.570</t>
  </si>
  <si>
    <t>OBSERVACIONES META PROYECTO  A 30 JUNIO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</si>
</sst>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_);_(* \(#,##0\);_(* &quot;-&quot;??_);_(@_)"/>
    <numFmt numFmtId="168" formatCode="_(&quot;$&quot;\ * #,##0_);_(&quot;$&quot;\ * \(#,##0\);_(&quot;$&quot;\ * &quot;-&quot;??_);_(@_)"/>
    <numFmt numFmtId="169" formatCode="0.0%"/>
  </numFmts>
  <fonts count="12" x14ac:knownFonts="1">
    <font>
      <sz val="11"/>
      <color theme="1"/>
      <name val="Calibri"/>
      <family val="2"/>
      <scheme val="minor"/>
    </font>
    <font>
      <sz val="11"/>
      <color theme="1"/>
      <name val="Calibri"/>
      <family val="2"/>
      <scheme val="minor"/>
    </font>
    <font>
      <b/>
      <sz val="11"/>
      <name val="Arial"/>
      <family val="2"/>
    </font>
    <font>
      <b/>
      <sz val="11"/>
      <color theme="1"/>
      <name val="Arial"/>
      <family val="2"/>
    </font>
    <font>
      <b/>
      <sz val="11"/>
      <color rgb="FFFF0000"/>
      <name val="Arial"/>
      <family val="2"/>
    </font>
    <font>
      <sz val="12"/>
      <color theme="1"/>
      <name val="Calibri"/>
      <family val="2"/>
      <scheme val="minor"/>
    </font>
    <font>
      <sz val="12"/>
      <name val="Calibri"/>
      <family val="2"/>
      <scheme val="minor"/>
    </font>
    <font>
      <b/>
      <sz val="12"/>
      <color theme="1"/>
      <name val="Calibri"/>
      <family val="2"/>
      <scheme val="minor"/>
    </font>
    <font>
      <b/>
      <sz val="16"/>
      <color theme="1"/>
      <name val="Calibri"/>
      <family val="2"/>
      <scheme val="minor"/>
    </font>
    <font>
      <b/>
      <sz val="18"/>
      <color theme="1"/>
      <name val="Calibri"/>
      <family val="2"/>
      <scheme val="minor"/>
    </font>
    <font>
      <sz val="10"/>
      <color theme="1"/>
      <name val="Wingdings"/>
      <charset val="2"/>
    </font>
    <font>
      <sz val="10"/>
      <color theme="1"/>
      <name val="Arial"/>
      <family val="2"/>
    </font>
  </fonts>
  <fills count="7">
    <fill>
      <patternFill patternType="none"/>
    </fill>
    <fill>
      <patternFill patternType="gray125"/>
    </fill>
    <fill>
      <patternFill patternType="solid">
        <fgColor theme="9" tint="0.39997558519241921"/>
        <bgColor indexed="64"/>
      </patternFill>
    </fill>
    <fill>
      <patternFill patternType="solid">
        <fgColor theme="7" tint="0.39997558519241921"/>
        <bgColor indexed="64"/>
      </patternFill>
    </fill>
    <fill>
      <patternFill patternType="solid">
        <fgColor rgb="FFFFC000"/>
        <bgColor rgb="FFD5A6BD"/>
      </patternFill>
    </fill>
    <fill>
      <patternFill patternType="solid">
        <fgColor theme="0"/>
        <bgColor indexed="64"/>
      </patternFill>
    </fill>
    <fill>
      <patternFill patternType="solid">
        <fgColor theme="9" tint="0.39997558519241921"/>
        <bgColor rgb="FFD5A6BD"/>
      </patternFill>
    </fill>
  </fills>
  <borders count="10">
    <border>
      <left/>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rgb="FF000000"/>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43"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240">
    <xf numFmtId="0" fontId="0" fillId="0" borderId="0" xfId="0"/>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10" fontId="4" fillId="0" borderId="1" xfId="5"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 fontId="3"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166" fontId="4" fillId="0" borderId="4" xfId="0" applyNumberFormat="1" applyFont="1" applyFill="1" applyBorder="1" applyAlignment="1">
      <alignment horizontal="center" vertical="center" wrapText="1"/>
    </xf>
    <xf numFmtId="0" fontId="2" fillId="4" borderId="5" xfId="0" applyFont="1" applyFill="1" applyBorder="1" applyAlignment="1">
      <alignment horizontal="center" vertical="center" wrapText="1"/>
    </xf>
    <xf numFmtId="0" fontId="0" fillId="0" borderId="0" xfId="0" applyFont="1"/>
    <xf numFmtId="167" fontId="6" fillId="0" borderId="6" xfId="1" applyNumberFormat="1" applyFont="1" applyFill="1" applyBorder="1" applyAlignment="1">
      <alignment vertical="center" wrapText="1"/>
    </xf>
    <xf numFmtId="167" fontId="6" fillId="0" borderId="6" xfId="1" applyNumberFormat="1" applyFont="1" applyFill="1" applyBorder="1" applyAlignment="1">
      <alignment horizontal="center" vertical="center"/>
    </xf>
    <xf numFmtId="167" fontId="6" fillId="0" borderId="6" xfId="1" applyNumberFormat="1" applyFont="1" applyFill="1" applyBorder="1" applyAlignment="1">
      <alignment vertical="center"/>
    </xf>
    <xf numFmtId="167" fontId="5" fillId="0" borderId="6" xfId="1" applyNumberFormat="1" applyFont="1" applyFill="1" applyBorder="1" applyAlignment="1">
      <alignment vertical="center" wrapText="1"/>
    </xf>
    <xf numFmtId="167" fontId="5" fillId="0" borderId="6" xfId="1" applyNumberFormat="1" applyFont="1" applyFill="1" applyBorder="1" applyAlignment="1">
      <alignment horizontal="center" vertical="center" wrapText="1"/>
    </xf>
    <xf numFmtId="167" fontId="5" fillId="0" borderId="6" xfId="1" applyNumberFormat="1" applyFont="1" applyFill="1" applyBorder="1" applyAlignment="1">
      <alignment horizontal="left" vertical="center" wrapText="1"/>
    </xf>
    <xf numFmtId="0" fontId="5" fillId="5" borderId="6" xfId="0" applyFont="1" applyFill="1" applyBorder="1" applyAlignment="1">
      <alignment horizontal="center" vertical="center" wrapText="1"/>
    </xf>
    <xf numFmtId="0" fontId="5" fillId="0" borderId="6" xfId="0" applyFont="1" applyBorder="1" applyAlignment="1">
      <alignment horizontal="center" vertical="center" wrapText="1"/>
    </xf>
    <xf numFmtId="9" fontId="5" fillId="5" borderId="6" xfId="5" applyFont="1" applyFill="1" applyBorder="1" applyAlignment="1">
      <alignment horizontal="center" vertical="center" wrapText="1"/>
    </xf>
    <xf numFmtId="167" fontId="5" fillId="5" borderId="6" xfId="1" applyNumberFormat="1" applyFont="1" applyFill="1" applyBorder="1" applyAlignment="1">
      <alignment horizontal="center" vertical="center"/>
    </xf>
    <xf numFmtId="3" fontId="5" fillId="0" borderId="6" xfId="0" applyNumberFormat="1" applyFont="1" applyFill="1" applyBorder="1" applyAlignment="1">
      <alignment horizontal="center" vertical="center" wrapText="1"/>
    </xf>
    <xf numFmtId="3" fontId="5" fillId="0" borderId="6" xfId="0" applyNumberFormat="1" applyFont="1" applyFill="1" applyBorder="1" applyAlignment="1">
      <alignment horizontal="right" vertical="center" wrapText="1"/>
    </xf>
    <xf numFmtId="167" fontId="5" fillId="0" borderId="6" xfId="1" applyNumberFormat="1" applyFont="1" applyFill="1" applyBorder="1" applyAlignment="1">
      <alignment horizontal="right" vertical="center" wrapText="1"/>
    </xf>
    <xf numFmtId="0" fontId="0" fillId="0" borderId="6" xfId="0" applyBorder="1"/>
    <xf numFmtId="9" fontId="5" fillId="0" borderId="6" xfId="5" applyFont="1" applyFill="1" applyBorder="1" applyAlignment="1">
      <alignment horizontal="center" vertical="center" wrapText="1"/>
    </xf>
    <xf numFmtId="0" fontId="5" fillId="0" borderId="6" xfId="0" applyFont="1" applyFill="1" applyBorder="1" applyAlignment="1">
      <alignment horizontal="center" vertical="center" wrapText="1"/>
    </xf>
    <xf numFmtId="14" fontId="5" fillId="0" borderId="6" xfId="0" applyNumberFormat="1" applyFont="1" applyFill="1" applyBorder="1" applyAlignment="1">
      <alignment horizontal="center" vertical="center" wrapText="1"/>
    </xf>
    <xf numFmtId="168" fontId="5" fillId="0" borderId="6" xfId="3" applyNumberFormat="1" applyFont="1" applyBorder="1" applyAlignment="1">
      <alignment horizontal="center" vertical="center" wrapText="1"/>
    </xf>
    <xf numFmtId="0" fontId="5" fillId="0" borderId="6" xfId="0" applyFont="1" applyFill="1" applyBorder="1" applyAlignment="1">
      <alignment horizontal="left" vertical="center" wrapText="1"/>
    </xf>
    <xf numFmtId="167" fontId="5" fillId="5" borderId="6" xfId="1" applyNumberFormat="1" applyFont="1" applyFill="1" applyBorder="1" applyAlignment="1">
      <alignment horizontal="center" vertical="center" wrapText="1"/>
    </xf>
    <xf numFmtId="0" fontId="5" fillId="5" borderId="6" xfId="0" applyFont="1" applyFill="1" applyBorder="1" applyAlignment="1">
      <alignment horizontal="center" vertical="center"/>
    </xf>
    <xf numFmtId="3" fontId="5" fillId="0" borderId="6" xfId="0" applyNumberFormat="1" applyFont="1" applyFill="1" applyBorder="1" applyAlignment="1">
      <alignment horizontal="center" vertical="center"/>
    </xf>
    <xf numFmtId="41" fontId="5" fillId="0" borderId="6" xfId="2" applyFont="1" applyBorder="1" applyAlignment="1">
      <alignment horizontal="right" vertical="center" wrapText="1"/>
    </xf>
    <xf numFmtId="1" fontId="5" fillId="0" borderId="6" xfId="1" applyNumberFormat="1" applyFont="1" applyFill="1" applyBorder="1" applyAlignment="1">
      <alignment horizontal="right" vertical="center" wrapText="1"/>
    </xf>
    <xf numFmtId="9" fontId="5" fillId="0" borderId="7" xfId="2" applyNumberFormat="1" applyFont="1" applyFill="1" applyBorder="1" applyAlignment="1">
      <alignment horizontal="center" vertical="center" wrapText="1"/>
    </xf>
    <xf numFmtId="167" fontId="5" fillId="0" borderId="6" xfId="1" applyNumberFormat="1" applyFont="1" applyBorder="1" applyAlignment="1">
      <alignment horizontal="right" vertical="center" wrapText="1"/>
    </xf>
    <xf numFmtId="0" fontId="5" fillId="0" borderId="6" xfId="0" applyFont="1" applyFill="1" applyBorder="1" applyAlignment="1">
      <alignment horizontal="right" vertical="center" wrapText="1"/>
    </xf>
    <xf numFmtId="9" fontId="6" fillId="0" borderId="6" xfId="2" applyNumberFormat="1" applyFont="1" applyFill="1" applyBorder="1" applyAlignment="1">
      <alignment horizontal="center" vertical="center" wrapText="1"/>
    </xf>
    <xf numFmtId="168" fontId="5" fillId="0" borderId="6" xfId="3" applyNumberFormat="1" applyFont="1" applyFill="1" applyBorder="1" applyAlignment="1">
      <alignment horizontal="center" vertical="center" wrapText="1"/>
    </xf>
    <xf numFmtId="164" fontId="5" fillId="0" borderId="6" xfId="4"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0" borderId="6" xfId="0" applyFont="1" applyFill="1" applyBorder="1" applyAlignment="1">
      <alignment horizontal="right" vertical="center"/>
    </xf>
    <xf numFmtId="167" fontId="5" fillId="0" borderId="6" xfId="1" applyNumberFormat="1" applyFont="1" applyBorder="1" applyAlignment="1">
      <alignment horizontal="center" vertical="center" wrapText="1"/>
    </xf>
    <xf numFmtId="166" fontId="5" fillId="0" borderId="6" xfId="3" applyNumberFormat="1" applyFont="1" applyBorder="1" applyAlignment="1">
      <alignment horizontal="center" vertical="center" wrapText="1"/>
    </xf>
    <xf numFmtId="9" fontId="5" fillId="5" borderId="6" xfId="0" applyNumberFormat="1" applyFont="1" applyFill="1" applyBorder="1" applyAlignment="1">
      <alignment horizontal="center" vertical="center"/>
    </xf>
    <xf numFmtId="9" fontId="5" fillId="0" borderId="9" xfId="5" applyFont="1" applyFill="1" applyBorder="1" applyAlignment="1">
      <alignment horizontal="center" vertical="center" wrapText="1"/>
    </xf>
    <xf numFmtId="9" fontId="0" fillId="0" borderId="6" xfId="5" applyFont="1" applyBorder="1" applyAlignment="1">
      <alignment horizontal="center" vertical="center"/>
    </xf>
    <xf numFmtId="167" fontId="5" fillId="0" borderId="9" xfId="1" applyNumberFormat="1" applyFont="1" applyBorder="1" applyAlignment="1">
      <alignment horizontal="center" vertical="center" wrapText="1"/>
    </xf>
    <xf numFmtId="9" fontId="0" fillId="0" borderId="6" xfId="5" applyFont="1" applyBorder="1" applyAlignment="1">
      <alignment horizontal="center" vertical="center"/>
    </xf>
    <xf numFmtId="168" fontId="5" fillId="0" borderId="6" xfId="3" applyNumberFormat="1" applyFont="1" applyBorder="1" applyAlignment="1">
      <alignment horizontal="center" vertical="center" wrapText="1"/>
    </xf>
    <xf numFmtId="0" fontId="5" fillId="0" borderId="6" xfId="0" applyFont="1" applyFill="1" applyBorder="1" applyAlignment="1">
      <alignment horizontal="center" vertical="center" wrapText="1"/>
    </xf>
    <xf numFmtId="167" fontId="5" fillId="0" borderId="6" xfId="1" applyNumberFormat="1" applyFont="1" applyFill="1" applyBorder="1" applyAlignment="1">
      <alignment horizontal="right" vertical="center" wrapText="1"/>
    </xf>
    <xf numFmtId="0" fontId="6" fillId="0" borderId="6" xfId="0" applyFont="1" applyFill="1" applyBorder="1" applyAlignment="1">
      <alignment horizontal="center" vertical="center" wrapText="1"/>
    </xf>
    <xf numFmtId="9" fontId="5" fillId="0" borderId="6" xfId="5" applyFont="1" applyFill="1" applyBorder="1" applyAlignment="1">
      <alignment horizontal="center" vertical="center" wrapText="1"/>
    </xf>
    <xf numFmtId="1" fontId="5" fillId="0" borderId="6" xfId="1" applyNumberFormat="1" applyFont="1" applyFill="1" applyBorder="1" applyAlignment="1">
      <alignment horizontal="right" vertical="center" wrapText="1"/>
    </xf>
    <xf numFmtId="166" fontId="5" fillId="0" borderId="6" xfId="3" applyNumberFormat="1" applyFont="1" applyBorder="1" applyAlignment="1">
      <alignment horizontal="center" vertical="center" wrapText="1"/>
    </xf>
    <xf numFmtId="168" fontId="5" fillId="0" borderId="6" xfId="3" applyNumberFormat="1" applyFont="1" applyFill="1" applyBorder="1" applyAlignment="1">
      <alignment horizontal="center" vertical="center" wrapText="1"/>
    </xf>
    <xf numFmtId="164" fontId="5" fillId="0" borderId="6" xfId="4" applyFont="1" applyFill="1" applyBorder="1" applyAlignment="1">
      <alignment horizontal="center" vertical="center" wrapText="1"/>
    </xf>
    <xf numFmtId="9" fontId="5" fillId="0" borderId="7" xfId="2" applyNumberFormat="1" applyFont="1" applyFill="1" applyBorder="1" applyAlignment="1">
      <alignment horizontal="center" vertical="center" wrapText="1"/>
    </xf>
    <xf numFmtId="0" fontId="5" fillId="0" borderId="6" xfId="0" applyFont="1" applyFill="1" applyBorder="1" applyAlignment="1">
      <alignment horizontal="center" vertical="center" wrapText="1" readingOrder="1"/>
    </xf>
    <xf numFmtId="167" fontId="5" fillId="0" borderId="6" xfId="1" applyNumberFormat="1" applyFont="1" applyFill="1" applyBorder="1" applyAlignment="1">
      <alignment horizontal="right" vertical="center" wrapText="1"/>
    </xf>
    <xf numFmtId="9" fontId="0" fillId="0" borderId="6" xfId="5" applyFont="1" applyBorder="1" applyAlignment="1">
      <alignment horizontal="center" vertical="center"/>
    </xf>
    <xf numFmtId="9" fontId="5" fillId="0" borderId="9" xfId="5" applyFont="1" applyFill="1" applyBorder="1" applyAlignment="1">
      <alignment horizontal="center" vertical="center" wrapText="1"/>
    </xf>
    <xf numFmtId="167" fontId="5" fillId="0" borderId="6" xfId="1" applyNumberFormat="1" applyFont="1" applyFill="1" applyBorder="1" applyAlignment="1">
      <alignment horizontal="center" vertical="center" wrapText="1"/>
    </xf>
    <xf numFmtId="1" fontId="5" fillId="0" borderId="6" xfId="1" applyNumberFormat="1" applyFont="1" applyFill="1" applyBorder="1" applyAlignment="1">
      <alignment horizontal="right" vertical="center" wrapText="1"/>
    </xf>
    <xf numFmtId="167" fontId="5" fillId="0" borderId="6" xfId="1" applyNumberFormat="1" applyFont="1" applyFill="1" applyBorder="1" applyAlignment="1">
      <alignment horizontal="left" vertical="center" wrapText="1"/>
    </xf>
    <xf numFmtId="0" fontId="2" fillId="6" borderId="5" xfId="0" applyFont="1" applyFill="1" applyBorder="1" applyAlignment="1">
      <alignment horizontal="center" vertical="center" wrapText="1"/>
    </xf>
    <xf numFmtId="0" fontId="0" fillId="0" borderId="0" xfId="0" applyFill="1"/>
    <xf numFmtId="0" fontId="0" fillId="0" borderId="0" xfId="0" applyFont="1" applyFill="1"/>
    <xf numFmtId="1" fontId="5" fillId="0" borderId="6" xfId="1" applyNumberFormat="1" applyFont="1" applyFill="1" applyBorder="1" applyAlignment="1">
      <alignment horizontal="center" vertical="center" wrapText="1"/>
    </xf>
    <xf numFmtId="9" fontId="8" fillId="0" borderId="0" xfId="0" applyNumberFormat="1" applyFont="1"/>
    <xf numFmtId="9" fontId="9" fillId="0" borderId="0" xfId="0" applyNumberFormat="1" applyFont="1"/>
    <xf numFmtId="0" fontId="9" fillId="0" borderId="0" xfId="0" applyFont="1" applyAlignment="1">
      <alignment wrapText="1"/>
    </xf>
    <xf numFmtId="1" fontId="5" fillId="0" borderId="6" xfId="1" applyNumberFormat="1" applyFont="1" applyFill="1" applyBorder="1" applyAlignment="1">
      <alignment horizontal="right" vertical="center" wrapText="1"/>
    </xf>
    <xf numFmtId="0" fontId="5" fillId="5" borderId="6" xfId="0" applyFont="1" applyFill="1" applyBorder="1" applyAlignment="1">
      <alignment horizontal="center" vertical="center" wrapText="1"/>
    </xf>
    <xf numFmtId="9" fontId="5" fillId="0" borderId="9" xfId="5" applyFont="1" applyFill="1" applyBorder="1" applyAlignment="1">
      <alignment horizontal="right" vertical="center" wrapText="1"/>
    </xf>
    <xf numFmtId="0" fontId="5" fillId="0" borderId="6" xfId="0" applyFont="1" applyFill="1" applyBorder="1" applyAlignment="1">
      <alignment horizontal="left" vertical="center" wrapText="1"/>
    </xf>
    <xf numFmtId="0" fontId="5" fillId="0" borderId="6" xfId="0" applyFont="1" applyFill="1" applyBorder="1" applyAlignment="1">
      <alignment horizontal="left" vertical="center" wrapText="1" readingOrder="1"/>
    </xf>
    <xf numFmtId="0" fontId="6" fillId="0" borderId="6" xfId="0" applyFont="1" applyFill="1" applyBorder="1" applyAlignment="1">
      <alignment horizontal="left" vertical="center" wrapText="1"/>
    </xf>
    <xf numFmtId="1" fontId="5" fillId="0" borderId="6" xfId="1" applyNumberFormat="1" applyFont="1" applyFill="1" applyBorder="1" applyAlignment="1">
      <alignment horizontal="right" vertical="center" wrapText="1"/>
    </xf>
    <xf numFmtId="167" fontId="5" fillId="0" borderId="6" xfId="1" applyNumberFormat="1" applyFont="1" applyFill="1" applyBorder="1" applyAlignment="1">
      <alignment horizontal="center" vertical="center" wrapText="1"/>
    </xf>
    <xf numFmtId="167" fontId="5" fillId="0" borderId="6" xfId="1" applyNumberFormat="1" applyFont="1" applyFill="1" applyBorder="1" applyAlignment="1">
      <alignment horizontal="right" vertical="center" wrapText="1"/>
    </xf>
    <xf numFmtId="167" fontId="5" fillId="0" borderId="6" xfId="1" applyNumberFormat="1" applyFont="1" applyFill="1" applyBorder="1" applyAlignment="1">
      <alignment horizontal="left" vertical="center" wrapText="1"/>
    </xf>
    <xf numFmtId="9" fontId="5" fillId="0" borderId="9" xfId="5" applyFont="1" applyFill="1" applyBorder="1" applyAlignment="1">
      <alignment horizontal="right" vertical="center" wrapText="1"/>
    </xf>
    <xf numFmtId="9" fontId="0" fillId="0" borderId="6" xfId="5" applyFont="1" applyBorder="1" applyAlignment="1">
      <alignment horizontal="center" vertical="center"/>
    </xf>
    <xf numFmtId="9" fontId="9" fillId="0" borderId="0" xfId="0" applyNumberFormat="1" applyFont="1" applyAlignment="1">
      <alignment wrapText="1"/>
    </xf>
    <xf numFmtId="1" fontId="5" fillId="0" borderId="6" xfId="1" applyNumberFormat="1" applyFont="1" applyFill="1" applyBorder="1" applyAlignment="1">
      <alignment horizontal="right" vertical="center" wrapText="1"/>
    </xf>
    <xf numFmtId="0" fontId="10" fillId="0" borderId="0" xfId="0" applyFont="1" applyAlignment="1">
      <alignment horizontal="justify" vertical="center"/>
    </xf>
    <xf numFmtId="0" fontId="11" fillId="0" borderId="0" xfId="0" applyFont="1" applyAlignment="1">
      <alignment horizontal="justify" vertical="center"/>
    </xf>
    <xf numFmtId="0" fontId="8" fillId="0" borderId="0" xfId="0" applyFont="1" applyAlignment="1">
      <alignment wrapText="1"/>
    </xf>
    <xf numFmtId="164" fontId="5" fillId="0" borderId="6" xfId="4" applyFont="1" applyBorder="1" applyAlignment="1">
      <alignment horizontal="center" vertical="center" wrapText="1"/>
    </xf>
    <xf numFmtId="168" fontId="5" fillId="0" borderId="6" xfId="3" applyNumberFormat="1" applyFont="1" applyBorder="1" applyAlignment="1">
      <alignment horizontal="center" vertical="center" wrapText="1"/>
    </xf>
    <xf numFmtId="164" fontId="5" fillId="0" borderId="6" xfId="4" applyFont="1" applyFill="1" applyBorder="1" applyAlignment="1">
      <alignment horizontal="center" vertical="center" wrapText="1"/>
    </xf>
    <xf numFmtId="166" fontId="5" fillId="0" borderId="6" xfId="3" applyNumberFormat="1" applyFont="1" applyBorder="1" applyAlignment="1">
      <alignment horizontal="center" vertical="center" wrapText="1"/>
    </xf>
    <xf numFmtId="9" fontId="0" fillId="0" borderId="6" xfId="5" applyFont="1" applyBorder="1" applyAlignment="1">
      <alignment horizontal="center" vertical="center"/>
    </xf>
    <xf numFmtId="9" fontId="0" fillId="0" borderId="6" xfId="5" applyNumberFormat="1" applyFont="1" applyBorder="1" applyAlignment="1">
      <alignment horizontal="center" vertical="center"/>
    </xf>
    <xf numFmtId="168" fontId="5" fillId="0" borderId="6" xfId="3" applyNumberFormat="1" applyFont="1" applyFill="1" applyBorder="1" applyAlignment="1">
      <alignment horizontal="center" vertical="center" wrapText="1"/>
    </xf>
    <xf numFmtId="169" fontId="0" fillId="0" borderId="6" xfId="5" applyNumberFormat="1" applyFont="1" applyBorder="1" applyAlignment="1">
      <alignment horizontal="center" vertical="center"/>
    </xf>
    <xf numFmtId="0" fontId="5" fillId="0" borderId="6" xfId="0" applyFont="1" applyBorder="1" applyAlignment="1">
      <alignment horizontal="center" vertical="center" wrapText="1"/>
    </xf>
    <xf numFmtId="167" fontId="5" fillId="0" borderId="6" xfId="1"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3" fontId="5" fillId="0" borderId="6" xfId="0" applyNumberFormat="1" applyFont="1" applyFill="1" applyBorder="1" applyAlignment="1">
      <alignment horizontal="center" vertical="center" wrapText="1"/>
    </xf>
    <xf numFmtId="167" fontId="5" fillId="0" borderId="6" xfId="1" applyNumberFormat="1" applyFont="1" applyBorder="1" applyAlignment="1">
      <alignment horizontal="right" vertical="center" wrapText="1"/>
    </xf>
    <xf numFmtId="167" fontId="5" fillId="0" borderId="6" xfId="1" applyNumberFormat="1" applyFont="1" applyFill="1" applyBorder="1" applyAlignment="1">
      <alignment horizontal="right" vertical="center" wrapText="1"/>
    </xf>
    <xf numFmtId="167" fontId="6" fillId="0" borderId="6" xfId="1" applyNumberFormat="1" applyFont="1" applyFill="1" applyBorder="1" applyAlignment="1">
      <alignment horizontal="center" vertical="center" wrapText="1"/>
    </xf>
    <xf numFmtId="1" fontId="6" fillId="0" borderId="6" xfId="1" applyNumberFormat="1" applyFont="1" applyFill="1" applyBorder="1" applyAlignment="1">
      <alignment horizontal="right" vertical="center" wrapText="1"/>
    </xf>
    <xf numFmtId="1" fontId="6" fillId="0" borderId="6" xfId="1" applyNumberFormat="1" applyFont="1" applyFill="1" applyBorder="1" applyAlignment="1">
      <alignment horizontal="right" vertical="center"/>
    </xf>
    <xf numFmtId="1" fontId="5" fillId="0" borderId="6" xfId="1" applyNumberFormat="1" applyFont="1" applyFill="1" applyBorder="1" applyAlignment="1">
      <alignment horizontal="right" vertical="center" wrapText="1"/>
    </xf>
    <xf numFmtId="9" fontId="5" fillId="0" borderId="7" xfId="5" applyFont="1" applyFill="1" applyBorder="1" applyAlignment="1">
      <alignment horizontal="center" vertical="center" wrapText="1"/>
    </xf>
    <xf numFmtId="9" fontId="5" fillId="0" borderId="8" xfId="5" applyFont="1" applyFill="1" applyBorder="1" applyAlignment="1">
      <alignment horizontal="center" vertical="center" wrapText="1"/>
    </xf>
    <xf numFmtId="9" fontId="5" fillId="0" borderId="9" xfId="5" applyFont="1" applyFill="1" applyBorder="1" applyAlignment="1">
      <alignment horizontal="center" vertical="center" wrapText="1"/>
    </xf>
    <xf numFmtId="9" fontId="6" fillId="0" borderId="7" xfId="5" applyFont="1" applyFill="1" applyBorder="1" applyAlignment="1">
      <alignment horizontal="center" vertical="center" wrapText="1"/>
    </xf>
    <xf numFmtId="9" fontId="6" fillId="0" borderId="8" xfId="5" applyFont="1" applyFill="1" applyBorder="1" applyAlignment="1">
      <alignment horizontal="center" vertical="center" wrapText="1"/>
    </xf>
    <xf numFmtId="9" fontId="6" fillId="0" borderId="9" xfId="5" applyFont="1" applyFill="1" applyBorder="1" applyAlignment="1">
      <alignment horizontal="center" vertical="center" wrapText="1"/>
    </xf>
    <xf numFmtId="9" fontId="5" fillId="0" borderId="7" xfId="2" applyNumberFormat="1" applyFont="1" applyFill="1" applyBorder="1" applyAlignment="1">
      <alignment horizontal="center" vertical="center" wrapText="1"/>
    </xf>
    <xf numFmtId="9" fontId="5" fillId="0" borderId="8" xfId="2" applyNumberFormat="1" applyFont="1" applyFill="1" applyBorder="1" applyAlignment="1">
      <alignment horizontal="center" vertical="center" wrapText="1"/>
    </xf>
    <xf numFmtId="9" fontId="5" fillId="0" borderId="9" xfId="2" applyNumberFormat="1" applyFont="1" applyFill="1" applyBorder="1" applyAlignment="1">
      <alignment horizontal="center" vertical="center" wrapText="1"/>
    </xf>
    <xf numFmtId="9" fontId="6" fillId="0" borderId="7" xfId="2" applyNumberFormat="1" applyFont="1" applyFill="1" applyBorder="1" applyAlignment="1">
      <alignment horizontal="center" vertical="center" wrapText="1"/>
    </xf>
    <xf numFmtId="9" fontId="6" fillId="0" borderId="8" xfId="2" applyNumberFormat="1" applyFont="1" applyFill="1" applyBorder="1" applyAlignment="1">
      <alignment horizontal="center" vertical="center" wrapText="1"/>
    </xf>
    <xf numFmtId="9" fontId="6" fillId="0" borderId="9" xfId="2" applyNumberFormat="1" applyFont="1" applyFill="1" applyBorder="1" applyAlignment="1">
      <alignment horizontal="center" vertical="center" wrapText="1"/>
    </xf>
    <xf numFmtId="169" fontId="5" fillId="0" borderId="7" xfId="5" applyNumberFormat="1" applyFont="1" applyFill="1" applyBorder="1" applyAlignment="1">
      <alignment horizontal="center" vertical="center" wrapText="1"/>
    </xf>
    <xf numFmtId="169" fontId="5" fillId="0" borderId="8" xfId="5" applyNumberFormat="1" applyFont="1" applyFill="1" applyBorder="1" applyAlignment="1">
      <alignment horizontal="center" vertical="center" wrapText="1"/>
    </xf>
    <xf numFmtId="169" fontId="5" fillId="0" borderId="9" xfId="5" applyNumberFormat="1" applyFont="1" applyFill="1" applyBorder="1" applyAlignment="1">
      <alignment horizontal="center" vertical="center" wrapText="1"/>
    </xf>
    <xf numFmtId="9" fontId="5" fillId="0" borderId="6" xfId="5" applyFont="1" applyFill="1" applyBorder="1" applyAlignment="1">
      <alignment horizontal="center" vertical="center" wrapText="1"/>
    </xf>
    <xf numFmtId="9" fontId="0" fillId="0" borderId="6" xfId="5" applyFont="1" applyBorder="1" applyAlignment="1">
      <alignment horizontal="center" vertical="center" wrapText="1"/>
    </xf>
    <xf numFmtId="1" fontId="5" fillId="0" borderId="6" xfId="2" applyNumberFormat="1" applyFont="1" applyFill="1" applyBorder="1" applyAlignment="1">
      <alignment horizontal="right" vertical="center" wrapText="1"/>
    </xf>
    <xf numFmtId="41" fontId="5" fillId="0" borderId="6" xfId="2" applyFont="1" applyFill="1" applyBorder="1" applyAlignment="1">
      <alignment horizontal="right" vertical="center" wrapText="1"/>
    </xf>
    <xf numFmtId="0" fontId="5" fillId="0" borderId="6" xfId="2" applyNumberFormat="1" applyFont="1" applyFill="1" applyBorder="1" applyAlignment="1">
      <alignment horizontal="right" vertical="center" wrapText="1"/>
    </xf>
    <xf numFmtId="9" fontId="0" fillId="0" borderId="6" xfId="0" applyNumberFormat="1" applyBorder="1" applyAlignment="1">
      <alignment horizontal="center" vertical="center"/>
    </xf>
    <xf numFmtId="0" fontId="0" fillId="0" borderId="6" xfId="0" applyBorder="1" applyAlignment="1">
      <alignment horizontal="center" vertical="center"/>
    </xf>
    <xf numFmtId="10" fontId="0" fillId="0" borderId="6" xfId="5" applyNumberFormat="1" applyFont="1" applyBorder="1" applyAlignment="1">
      <alignment horizontal="center" vertical="center"/>
    </xf>
    <xf numFmtId="167" fontId="5" fillId="0" borderId="7" xfId="1" applyNumberFormat="1" applyFont="1" applyBorder="1" applyAlignment="1">
      <alignment horizontal="center" vertical="center" wrapText="1"/>
    </xf>
    <xf numFmtId="167" fontId="5" fillId="0" borderId="8" xfId="1" applyNumberFormat="1" applyFont="1" applyBorder="1" applyAlignment="1">
      <alignment horizontal="center" vertical="center" wrapText="1"/>
    </xf>
    <xf numFmtId="167" fontId="5" fillId="0" borderId="9" xfId="1" applyNumberFormat="1" applyFont="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6" fillId="0" borderId="6" xfId="0" applyFont="1" applyFill="1" applyBorder="1" applyAlignment="1">
      <alignment horizontal="left" vertical="center" wrapText="1"/>
    </xf>
    <xf numFmtId="14" fontId="5" fillId="0" borderId="6" xfId="0" applyNumberFormat="1" applyFont="1" applyFill="1" applyBorder="1" applyAlignment="1">
      <alignment horizontal="center" vertical="center" wrapText="1"/>
    </xf>
    <xf numFmtId="167" fontId="5" fillId="0" borderId="7" xfId="1" applyNumberFormat="1" applyFont="1" applyFill="1" applyBorder="1" applyAlignment="1">
      <alignment horizontal="center" vertical="center" wrapText="1"/>
    </xf>
    <xf numFmtId="167" fontId="5" fillId="0" borderId="8" xfId="1" applyNumberFormat="1" applyFont="1" applyFill="1" applyBorder="1" applyAlignment="1">
      <alignment horizontal="center" vertical="center" wrapText="1"/>
    </xf>
    <xf numFmtId="167" fontId="5" fillId="0" borderId="9" xfId="1" applyNumberFormat="1" applyFont="1" applyFill="1" applyBorder="1" applyAlignment="1">
      <alignment horizontal="center" vertical="center" wrapText="1"/>
    </xf>
    <xf numFmtId="167" fontId="5" fillId="0" borderId="6" xfId="1" applyNumberFormat="1" applyFont="1" applyFill="1" applyBorder="1" applyAlignment="1">
      <alignment horizontal="left" vertical="center" wrapText="1"/>
    </xf>
    <xf numFmtId="9" fontId="5" fillId="0" borderId="7" xfId="5" applyFont="1" applyFill="1" applyBorder="1" applyAlignment="1">
      <alignment horizontal="right" vertical="center" wrapText="1"/>
    </xf>
    <xf numFmtId="9" fontId="5" fillId="0" borderId="8" xfId="5" applyFont="1" applyFill="1" applyBorder="1" applyAlignment="1">
      <alignment horizontal="right" vertical="center" wrapText="1"/>
    </xf>
    <xf numFmtId="9" fontId="5" fillId="0" borderId="9" xfId="5" applyFont="1" applyFill="1" applyBorder="1" applyAlignment="1">
      <alignment horizontal="right"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9" fontId="5" fillId="5" borderId="7" xfId="5" applyFont="1" applyFill="1" applyBorder="1" applyAlignment="1">
      <alignment horizontal="center" vertical="center" wrapText="1"/>
    </xf>
    <xf numFmtId="9" fontId="5" fillId="5" borderId="8" xfId="5" applyFont="1" applyFill="1" applyBorder="1" applyAlignment="1">
      <alignment horizontal="center" vertical="center" wrapText="1"/>
    </xf>
    <xf numFmtId="9" fontId="5" fillId="5" borderId="9" xfId="5"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6" xfId="0" applyFont="1" applyFill="1" applyBorder="1" applyAlignment="1">
      <alignment horizontal="center" vertical="center"/>
    </xf>
    <xf numFmtId="9" fontId="5" fillId="5" borderId="7" xfId="0" applyNumberFormat="1" applyFont="1" applyFill="1" applyBorder="1" applyAlignment="1">
      <alignment horizontal="center" vertical="center"/>
    </xf>
    <xf numFmtId="9" fontId="5" fillId="5" borderId="8" xfId="0" applyNumberFormat="1" applyFont="1" applyFill="1" applyBorder="1" applyAlignment="1">
      <alignment horizontal="center" vertical="center"/>
    </xf>
    <xf numFmtId="9" fontId="5" fillId="5" borderId="9" xfId="0" applyNumberFormat="1" applyFont="1" applyFill="1" applyBorder="1" applyAlignment="1">
      <alignment horizontal="center" vertical="center"/>
    </xf>
    <xf numFmtId="3" fontId="5" fillId="5" borderId="6" xfId="0" applyNumberFormat="1" applyFont="1" applyFill="1" applyBorder="1" applyAlignment="1">
      <alignment horizontal="center" vertical="center" wrapText="1"/>
    </xf>
    <xf numFmtId="3" fontId="5" fillId="5" borderId="6" xfId="0" applyNumberFormat="1" applyFont="1" applyFill="1" applyBorder="1" applyAlignment="1">
      <alignment horizontal="center" vertical="center"/>
    </xf>
    <xf numFmtId="3" fontId="6" fillId="0" borderId="6" xfId="0" applyNumberFormat="1" applyFont="1" applyFill="1" applyBorder="1" applyAlignment="1">
      <alignment horizontal="center" vertical="center" wrapText="1"/>
    </xf>
    <xf numFmtId="0" fontId="6" fillId="0" borderId="6" xfId="0" applyFont="1" applyFill="1" applyBorder="1" applyAlignment="1">
      <alignment horizontal="center" vertical="center" wrapText="1"/>
    </xf>
    <xf numFmtId="41" fontId="5" fillId="0" borderId="6" xfId="2" applyFont="1" applyBorder="1" applyAlignment="1">
      <alignment horizontal="right" vertical="center" wrapText="1"/>
    </xf>
    <xf numFmtId="9" fontId="5" fillId="5" borderId="6" xfId="5" applyFont="1" applyFill="1" applyBorder="1" applyAlignment="1">
      <alignment horizontal="center" vertical="center" wrapText="1"/>
    </xf>
    <xf numFmtId="9" fontId="0" fillId="0" borderId="6" xfId="5" applyFont="1" applyBorder="1" applyAlignment="1">
      <alignment horizontal="center"/>
    </xf>
    <xf numFmtId="0" fontId="6" fillId="0" borderId="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7" xfId="0" applyFont="1" applyFill="1" applyBorder="1" applyAlignment="1">
      <alignment horizontal="left" vertical="center" wrapText="1"/>
    </xf>
    <xf numFmtId="0" fontId="6" fillId="0" borderId="9"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6" xfId="0" applyFont="1" applyBorder="1" applyAlignment="1">
      <alignment horizontal="right" vertical="center" wrapText="1"/>
    </xf>
    <xf numFmtId="0" fontId="6" fillId="0" borderId="8" xfId="0" applyFont="1" applyFill="1" applyBorder="1" applyAlignment="1">
      <alignment horizontal="center" vertical="center" wrapText="1"/>
    </xf>
    <xf numFmtId="0" fontId="6" fillId="0" borderId="8" xfId="0" applyFont="1" applyFill="1" applyBorder="1" applyAlignment="1">
      <alignment horizontal="left" vertical="center" wrapText="1"/>
    </xf>
    <xf numFmtId="167" fontId="5" fillId="0" borderId="6" xfId="1" applyNumberFormat="1" applyFont="1" applyBorder="1" applyAlignment="1">
      <alignment horizontal="center" vertical="center" wrapText="1"/>
    </xf>
    <xf numFmtId="167" fontId="5" fillId="5" borderId="6" xfId="1" applyNumberFormat="1" applyFont="1" applyFill="1" applyBorder="1" applyAlignment="1">
      <alignment horizontal="center" vertical="center" wrapText="1"/>
    </xf>
    <xf numFmtId="0" fontId="6" fillId="0" borderId="6" xfId="0" applyFont="1" applyFill="1" applyBorder="1" applyAlignment="1">
      <alignment horizontal="right" vertical="center"/>
    </xf>
    <xf numFmtId="3" fontId="5" fillId="0" borderId="6" xfId="0" applyNumberFormat="1" applyFont="1" applyFill="1" applyBorder="1" applyAlignment="1">
      <alignment horizontal="center" vertical="center"/>
    </xf>
    <xf numFmtId="10" fontId="5" fillId="0" borderId="7" xfId="5" applyNumberFormat="1" applyFont="1" applyFill="1" applyBorder="1" applyAlignment="1">
      <alignment horizontal="center" vertical="center" wrapText="1"/>
    </xf>
    <xf numFmtId="10" fontId="5" fillId="0" borderId="8" xfId="5" applyNumberFormat="1" applyFont="1" applyFill="1" applyBorder="1" applyAlignment="1">
      <alignment horizontal="center" vertical="center" wrapText="1"/>
    </xf>
    <xf numFmtId="10" fontId="5" fillId="0" borderId="9" xfId="5" applyNumberFormat="1" applyFont="1" applyFill="1" applyBorder="1" applyAlignment="1">
      <alignment horizontal="center" vertical="center" wrapText="1"/>
    </xf>
    <xf numFmtId="41" fontId="5" fillId="0" borderId="6" xfId="2" applyFont="1" applyFill="1" applyBorder="1" applyAlignment="1">
      <alignment horizontal="center" vertical="center" wrapText="1"/>
    </xf>
    <xf numFmtId="0" fontId="5" fillId="0" borderId="8" xfId="0" applyFont="1" applyFill="1" applyBorder="1" applyAlignment="1">
      <alignment horizontal="left" vertical="center" wrapText="1"/>
    </xf>
    <xf numFmtId="0" fontId="5" fillId="0" borderId="6" xfId="0" applyFont="1" applyFill="1" applyBorder="1" applyAlignment="1">
      <alignment horizontal="right" vertical="center" wrapText="1"/>
    </xf>
    <xf numFmtId="167" fontId="6" fillId="0" borderId="6" xfId="1" applyNumberFormat="1" applyFont="1" applyFill="1" applyBorder="1" applyAlignment="1">
      <alignment horizontal="right" vertical="center" wrapText="1"/>
    </xf>
    <xf numFmtId="1" fontId="5" fillId="0" borderId="7" xfId="5" applyNumberFormat="1" applyFont="1" applyFill="1" applyBorder="1" applyAlignment="1">
      <alignment horizontal="center" vertical="center" wrapText="1"/>
    </xf>
    <xf numFmtId="1" fontId="5" fillId="0" borderId="8" xfId="5" applyNumberFormat="1" applyFont="1" applyFill="1" applyBorder="1" applyAlignment="1">
      <alignment horizontal="center" vertical="center" wrapText="1"/>
    </xf>
    <xf numFmtId="1" fontId="5" fillId="0" borderId="9" xfId="5" applyNumberFormat="1" applyFont="1" applyFill="1" applyBorder="1" applyAlignment="1">
      <alignment horizontal="center" vertical="center" wrapText="1"/>
    </xf>
    <xf numFmtId="9" fontId="6" fillId="5" borderId="6" xfId="5" applyFont="1" applyFill="1" applyBorder="1" applyAlignment="1">
      <alignment horizontal="center" vertical="center" wrapText="1"/>
    </xf>
    <xf numFmtId="0" fontId="5" fillId="0" borderId="6"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6" xfId="0" applyFont="1" applyFill="1" applyBorder="1" applyAlignment="1">
      <alignment horizontal="right" vertical="center" wrapText="1"/>
    </xf>
    <xf numFmtId="0" fontId="5" fillId="0" borderId="7" xfId="0" applyFont="1" applyFill="1" applyBorder="1" applyAlignment="1">
      <alignment horizontal="left" vertical="center" wrapText="1" readingOrder="1"/>
    </xf>
    <xf numFmtId="0" fontId="5" fillId="0" borderId="8" xfId="0" applyFont="1" applyFill="1" applyBorder="1" applyAlignment="1">
      <alignment horizontal="left" vertical="center" wrapText="1" readingOrder="1"/>
    </xf>
    <xf numFmtId="0" fontId="5" fillId="0" borderId="9" xfId="0" applyFont="1" applyFill="1" applyBorder="1" applyAlignment="1">
      <alignment horizontal="left" vertical="center" wrapText="1" readingOrder="1"/>
    </xf>
    <xf numFmtId="0" fontId="5" fillId="5" borderId="6" xfId="0" applyFont="1" applyFill="1" applyBorder="1" applyAlignment="1">
      <alignment horizontal="left" vertical="center" wrapText="1"/>
    </xf>
    <xf numFmtId="0" fontId="5" fillId="0" borderId="7" xfId="0" applyFont="1" applyFill="1" applyBorder="1" applyAlignment="1">
      <alignment horizontal="center" vertical="center" wrapText="1" readingOrder="1"/>
    </xf>
    <xf numFmtId="0" fontId="5" fillId="0" borderId="8" xfId="0" applyFont="1" applyFill="1" applyBorder="1" applyAlignment="1">
      <alignment horizontal="center" vertical="center" wrapText="1" readingOrder="1"/>
    </xf>
    <xf numFmtId="0" fontId="5" fillId="0" borderId="9" xfId="0" applyFont="1" applyFill="1" applyBorder="1" applyAlignment="1">
      <alignment horizontal="center" vertical="center" wrapText="1" readingOrder="1"/>
    </xf>
    <xf numFmtId="3" fontId="5" fillId="0" borderId="6" xfId="0" applyNumberFormat="1" applyFont="1" applyBorder="1" applyAlignment="1">
      <alignment horizontal="right" vertical="center" wrapText="1"/>
    </xf>
    <xf numFmtId="1" fontId="6" fillId="0" borderId="7" xfId="0" applyNumberFormat="1" applyFont="1" applyFill="1" applyBorder="1" applyAlignment="1">
      <alignment horizontal="center" vertical="center" wrapText="1"/>
    </xf>
    <xf numFmtId="1" fontId="6" fillId="0" borderId="8" xfId="0" applyNumberFormat="1" applyFont="1" applyFill="1" applyBorder="1" applyAlignment="1">
      <alignment horizontal="center" vertical="center" wrapText="1"/>
    </xf>
    <xf numFmtId="1" fontId="6" fillId="0" borderId="9" xfId="0" applyNumberFormat="1" applyFont="1" applyFill="1" applyBorder="1" applyAlignment="1">
      <alignment horizontal="center" vertical="center" wrapText="1"/>
    </xf>
    <xf numFmtId="1" fontId="6" fillId="0" borderId="7" xfId="0" applyNumberFormat="1" applyFont="1" applyFill="1" applyBorder="1" applyAlignment="1">
      <alignment horizontal="left" vertical="center" wrapText="1"/>
    </xf>
    <xf numFmtId="1" fontId="6" fillId="0" borderId="8" xfId="0" applyNumberFormat="1" applyFont="1" applyFill="1" applyBorder="1" applyAlignment="1">
      <alignment horizontal="left" vertical="center" wrapText="1"/>
    </xf>
    <xf numFmtId="1" fontId="6" fillId="0" borderId="9" xfId="0" applyNumberFormat="1" applyFont="1" applyFill="1" applyBorder="1" applyAlignment="1">
      <alignment horizontal="left" vertical="center" wrapText="1"/>
    </xf>
    <xf numFmtId="1" fontId="6" fillId="0" borderId="6" xfId="0" applyNumberFormat="1" applyFont="1" applyFill="1" applyBorder="1" applyAlignment="1">
      <alignment horizontal="left" vertical="center" wrapText="1"/>
    </xf>
    <xf numFmtId="167" fontId="5" fillId="5" borderId="6" xfId="1" applyNumberFormat="1" applyFont="1" applyFill="1" applyBorder="1" applyAlignment="1">
      <alignment horizontal="center" vertical="center"/>
    </xf>
    <xf numFmtId="0" fontId="5" fillId="0" borderId="6" xfId="0" applyFont="1" applyFill="1" applyBorder="1" applyAlignment="1">
      <alignment horizontal="left" vertical="center" wrapText="1" readingOrder="1"/>
    </xf>
    <xf numFmtId="3" fontId="5" fillId="0" borderId="6" xfId="0" applyNumberFormat="1" applyFont="1" applyFill="1" applyBorder="1" applyAlignment="1">
      <alignment horizontal="right" vertical="center" wrapText="1"/>
    </xf>
    <xf numFmtId="41" fontId="5" fillId="0" borderId="6" xfId="2" applyFont="1" applyBorder="1" applyAlignment="1">
      <alignment horizontal="right" vertical="center"/>
    </xf>
    <xf numFmtId="3" fontId="5" fillId="5" borderId="7" xfId="0" applyNumberFormat="1" applyFont="1" applyFill="1" applyBorder="1" applyAlignment="1">
      <alignment horizontal="center" vertical="center" wrapText="1"/>
    </xf>
    <xf numFmtId="3" fontId="5" fillId="5" borderId="8" xfId="0" applyNumberFormat="1" applyFont="1" applyFill="1" applyBorder="1" applyAlignment="1">
      <alignment horizontal="center" vertical="center" wrapText="1"/>
    </xf>
    <xf numFmtId="3" fontId="5" fillId="5" borderId="9" xfId="0" applyNumberFormat="1" applyFont="1" applyFill="1" applyBorder="1" applyAlignment="1">
      <alignment horizontal="center" vertical="center" wrapText="1"/>
    </xf>
    <xf numFmtId="3" fontId="6" fillId="0" borderId="6" xfId="0" applyNumberFormat="1" applyFont="1" applyFill="1" applyBorder="1" applyAlignment="1">
      <alignment horizontal="right" vertical="center" wrapText="1"/>
    </xf>
    <xf numFmtId="14" fontId="6" fillId="0" borderId="6" xfId="0" applyNumberFormat="1" applyFont="1" applyFill="1" applyBorder="1" applyAlignment="1">
      <alignment horizontal="center" vertical="center" wrapText="1"/>
    </xf>
    <xf numFmtId="0" fontId="6" fillId="0" borderId="7" xfId="1" applyNumberFormat="1" applyFont="1" applyFill="1" applyBorder="1" applyAlignment="1">
      <alignment horizontal="center" vertical="center" wrapText="1"/>
    </xf>
    <xf numFmtId="0" fontId="6" fillId="0" borderId="8" xfId="1" applyNumberFormat="1" applyFont="1" applyFill="1" applyBorder="1" applyAlignment="1">
      <alignment horizontal="center" vertical="center" wrapText="1"/>
    </xf>
    <xf numFmtId="0" fontId="6" fillId="0" borderId="9" xfId="1" applyNumberFormat="1" applyFont="1" applyFill="1" applyBorder="1" applyAlignment="1">
      <alignment horizontal="center" vertical="center" wrapText="1"/>
    </xf>
    <xf numFmtId="0" fontId="6" fillId="0" borderId="6" xfId="1" applyNumberFormat="1" applyFont="1" applyFill="1" applyBorder="1" applyAlignment="1">
      <alignment horizontal="left" vertical="center" wrapText="1"/>
    </xf>
    <xf numFmtId="167" fontId="5" fillId="0" borderId="6" xfId="1" applyNumberFormat="1" applyFont="1" applyFill="1" applyBorder="1" applyAlignment="1">
      <alignment vertical="center" wrapText="1"/>
    </xf>
    <xf numFmtId="167" fontId="5" fillId="0" borderId="6" xfId="1" applyNumberFormat="1" applyFont="1" applyBorder="1" applyAlignment="1">
      <alignment horizontal="center" vertical="center"/>
    </xf>
    <xf numFmtId="167" fontId="6" fillId="0" borderId="6" xfId="1" applyNumberFormat="1" applyFont="1" applyFill="1" applyBorder="1" applyAlignment="1">
      <alignment horizontal="center" vertical="center"/>
    </xf>
    <xf numFmtId="167" fontId="5" fillId="0" borderId="6" xfId="1" applyNumberFormat="1" applyFont="1" applyFill="1" applyBorder="1" applyAlignment="1">
      <alignment horizontal="right" vertical="center"/>
    </xf>
    <xf numFmtId="167" fontId="5" fillId="0" borderId="6" xfId="1" applyNumberFormat="1" applyFont="1" applyBorder="1" applyAlignment="1">
      <alignment horizontal="right" vertical="center"/>
    </xf>
    <xf numFmtId="0" fontId="5" fillId="0" borderId="6" xfId="0" applyFont="1" applyBorder="1" applyAlignment="1">
      <alignment horizontal="center" vertical="center"/>
    </xf>
    <xf numFmtId="0" fontId="6" fillId="5" borderId="6" xfId="0" applyFont="1" applyFill="1" applyBorder="1" applyAlignment="1">
      <alignment horizontal="center" vertical="center" wrapText="1"/>
    </xf>
    <xf numFmtId="9" fontId="0" fillId="0" borderId="7" xfId="5" applyFont="1" applyBorder="1" applyAlignment="1">
      <alignment horizontal="center" vertical="center"/>
    </xf>
    <xf numFmtId="9" fontId="0" fillId="0" borderId="8" xfId="5" applyFont="1" applyBorder="1" applyAlignment="1">
      <alignment horizontal="center" vertical="center"/>
    </xf>
    <xf numFmtId="9" fontId="0" fillId="0" borderId="9" xfId="5" applyFont="1" applyBorder="1" applyAlignment="1">
      <alignment horizontal="center" vertical="center"/>
    </xf>
    <xf numFmtId="1" fontId="5" fillId="0" borderId="7" xfId="1" applyNumberFormat="1" applyFont="1" applyFill="1" applyBorder="1" applyAlignment="1">
      <alignment horizontal="right" vertical="center" wrapText="1"/>
    </xf>
    <xf numFmtId="1" fontId="5" fillId="0" borderId="8" xfId="1" applyNumberFormat="1" applyFont="1" applyFill="1" applyBorder="1" applyAlignment="1">
      <alignment horizontal="right" vertical="center" wrapText="1"/>
    </xf>
    <xf numFmtId="1" fontId="5" fillId="0" borderId="9" xfId="1" applyNumberFormat="1" applyFont="1" applyFill="1" applyBorder="1" applyAlignment="1">
      <alignment horizontal="right" vertical="center" wrapText="1"/>
    </xf>
  </cellXfs>
  <cellStyles count="6">
    <cellStyle name="Millares" xfId="1" builtinId="3"/>
    <cellStyle name="Millares [0]" xfId="2" builtinId="6"/>
    <cellStyle name="Moneda" xfId="3" builtinId="4"/>
    <cellStyle name="Moneda [0]" xfId="4" builtinId="7"/>
    <cellStyle name="Normal" xfId="0" builtinId="0"/>
    <cellStyle name="Porcentaje"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173"/>
  <sheetViews>
    <sheetView tabSelected="1" topLeftCell="AW1" zoomScale="80" zoomScaleNormal="80" workbookViewId="0">
      <selection activeCell="BC2" sqref="BC2"/>
    </sheetView>
  </sheetViews>
  <sheetFormatPr baseColWidth="10" defaultRowHeight="15" x14ac:dyDescent="0.25"/>
  <cols>
    <col min="1" max="1" width="23.28515625" customWidth="1"/>
    <col min="2" max="2" width="19.7109375" customWidth="1"/>
    <col min="3" max="3" width="27.85546875" customWidth="1"/>
    <col min="4" max="4" width="18.42578125" customWidth="1"/>
    <col min="5" max="5" width="18" customWidth="1"/>
    <col min="6" max="6" width="16.140625" customWidth="1"/>
    <col min="7" max="7" width="14.85546875" customWidth="1"/>
    <col min="8" max="8" width="18.28515625" customWidth="1"/>
    <col min="9" max="9" width="19.7109375" bestFit="1" customWidth="1"/>
    <col min="10" max="10" width="22.42578125" bestFit="1" customWidth="1"/>
    <col min="11" max="11" width="13.5703125" bestFit="1" customWidth="1"/>
    <col min="12" max="12" width="18.5703125" bestFit="1" customWidth="1"/>
    <col min="13" max="13" width="13.28515625" customWidth="1"/>
    <col min="14" max="14" width="17.7109375" customWidth="1"/>
    <col min="15" max="15" width="13.85546875" customWidth="1"/>
    <col min="16" max="16" width="17.42578125" customWidth="1"/>
    <col min="17" max="17" width="18.140625" customWidth="1"/>
    <col min="18" max="18" width="15.7109375" customWidth="1"/>
    <col min="19" max="19" width="17.7109375" customWidth="1"/>
    <col min="20" max="20" width="15.7109375" customWidth="1"/>
    <col min="21" max="21" width="17.42578125" customWidth="1"/>
    <col min="22" max="22" width="18.140625" customWidth="1"/>
    <col min="23" max="23" width="15.7109375" customWidth="1"/>
    <col min="24" max="24" width="32.140625" customWidth="1"/>
    <col min="25" max="25" width="19.140625" customWidth="1"/>
    <col min="26" max="26" width="35.140625" customWidth="1"/>
    <col min="27" max="27" width="12.5703125" customWidth="1"/>
    <col min="28" max="28" width="13.42578125" customWidth="1"/>
    <col min="29" max="29" width="26.140625" customWidth="1"/>
    <col min="30" max="30" width="17.28515625" customWidth="1"/>
    <col min="31" max="31" width="20.140625" customWidth="1"/>
    <col min="32" max="32" width="22.42578125" customWidth="1"/>
    <col min="33" max="33" width="18.42578125" customWidth="1"/>
    <col min="34" max="34" width="17.28515625" customWidth="1"/>
    <col min="35" max="35" width="20.140625" customWidth="1"/>
    <col min="36" max="36" width="20.5703125" customWidth="1"/>
    <col min="37" max="37" width="26.140625" customWidth="1"/>
    <col min="38" max="38" width="17.28515625" customWidth="1"/>
    <col min="39" max="39" width="20.140625" customWidth="1"/>
    <col min="40" max="40" width="20.5703125" customWidth="1"/>
    <col min="41" max="41" width="16.140625" customWidth="1"/>
    <col min="42" max="42" width="16.5703125" customWidth="1"/>
    <col min="43" max="43" width="18.140625" customWidth="1"/>
    <col min="44" max="44" width="18.42578125" customWidth="1"/>
    <col min="45" max="45" width="25" customWidth="1"/>
    <col min="46" max="46" width="21.28515625" customWidth="1"/>
    <col min="47" max="47" width="15.85546875" customWidth="1"/>
    <col min="48" max="48" width="25.85546875" customWidth="1"/>
    <col min="49" max="49" width="26.140625" customWidth="1"/>
    <col min="50" max="50" width="26.42578125" customWidth="1"/>
    <col min="51" max="51" width="25.85546875" customWidth="1"/>
    <col min="52" max="52" width="26.140625" customWidth="1"/>
    <col min="53" max="53" width="26.42578125" customWidth="1"/>
    <col min="54" max="54" width="95.5703125" customWidth="1"/>
    <col min="55" max="55" width="138.5703125" customWidth="1"/>
    <col min="56" max="57" width="11.42578125" style="71"/>
  </cols>
  <sheetData>
    <row r="1" spans="1:57" ht="15.75" thickBot="1" x14ac:dyDescent="0.3"/>
    <row r="2" spans="1:57" s="13" customFormat="1" ht="72.75" customHeight="1" x14ac:dyDescent="0.25">
      <c r="A2" s="1" t="s">
        <v>0</v>
      </c>
      <c r="B2" s="1" t="s">
        <v>1</v>
      </c>
      <c r="C2" s="2" t="s">
        <v>2</v>
      </c>
      <c r="D2" s="3" t="s">
        <v>3</v>
      </c>
      <c r="E2" s="1" t="s">
        <v>4</v>
      </c>
      <c r="F2" s="1" t="s">
        <v>5</v>
      </c>
      <c r="G2" s="1" t="s">
        <v>6</v>
      </c>
      <c r="H2" s="1" t="s">
        <v>7</v>
      </c>
      <c r="I2" s="1" t="s">
        <v>8</v>
      </c>
      <c r="J2" s="1" t="s">
        <v>9</v>
      </c>
      <c r="K2" s="1" t="s">
        <v>10</v>
      </c>
      <c r="L2" s="1" t="s">
        <v>11</v>
      </c>
      <c r="M2" s="4" t="s">
        <v>12</v>
      </c>
      <c r="N2" s="5" t="s">
        <v>13</v>
      </c>
      <c r="O2" s="6" t="s">
        <v>14</v>
      </c>
      <c r="P2" s="6" t="s">
        <v>15</v>
      </c>
      <c r="Q2" s="6" t="s">
        <v>16</v>
      </c>
      <c r="R2" s="6" t="s">
        <v>17</v>
      </c>
      <c r="S2" s="5" t="s">
        <v>224</v>
      </c>
      <c r="T2" s="6" t="s">
        <v>225</v>
      </c>
      <c r="U2" s="6" t="s">
        <v>15</v>
      </c>
      <c r="V2" s="6" t="s">
        <v>16</v>
      </c>
      <c r="W2" s="6" t="s">
        <v>17</v>
      </c>
      <c r="X2" s="1" t="s">
        <v>18</v>
      </c>
      <c r="Y2" s="1" t="s">
        <v>19</v>
      </c>
      <c r="Z2" s="7" t="s">
        <v>20</v>
      </c>
      <c r="AA2" s="7" t="s">
        <v>21</v>
      </c>
      <c r="AB2" s="8" t="s">
        <v>22</v>
      </c>
      <c r="AC2" s="5" t="s">
        <v>23</v>
      </c>
      <c r="AD2" s="6" t="s">
        <v>24</v>
      </c>
      <c r="AE2" s="6" t="s">
        <v>25</v>
      </c>
      <c r="AF2" s="6" t="s">
        <v>26</v>
      </c>
      <c r="AG2" s="5" t="s">
        <v>231</v>
      </c>
      <c r="AH2" s="6" t="s">
        <v>229</v>
      </c>
      <c r="AI2" s="6" t="s">
        <v>230</v>
      </c>
      <c r="AJ2" s="6" t="s">
        <v>232</v>
      </c>
      <c r="AK2" s="5" t="s">
        <v>260</v>
      </c>
      <c r="AL2" s="6" t="s">
        <v>261</v>
      </c>
      <c r="AM2" s="6" t="s">
        <v>262</v>
      </c>
      <c r="AN2" s="6" t="s">
        <v>263</v>
      </c>
      <c r="AO2" s="9" t="s">
        <v>27</v>
      </c>
      <c r="AP2" s="1" t="s">
        <v>28</v>
      </c>
      <c r="AQ2" s="1" t="s">
        <v>29</v>
      </c>
      <c r="AR2" s="7" t="s">
        <v>30</v>
      </c>
      <c r="AS2" s="7" t="s">
        <v>31</v>
      </c>
      <c r="AT2" s="7" t="s">
        <v>32</v>
      </c>
      <c r="AU2" s="7" t="s">
        <v>33</v>
      </c>
      <c r="AV2" s="10" t="s">
        <v>34</v>
      </c>
      <c r="AW2" s="11" t="s">
        <v>35</v>
      </c>
      <c r="AX2" s="11" t="s">
        <v>36</v>
      </c>
      <c r="AY2" s="10" t="s">
        <v>226</v>
      </c>
      <c r="AZ2" s="11" t="s">
        <v>227</v>
      </c>
      <c r="BA2" s="11" t="s">
        <v>228</v>
      </c>
      <c r="BB2" s="12" t="s">
        <v>37</v>
      </c>
      <c r="BC2" s="70" t="s">
        <v>275</v>
      </c>
      <c r="BD2" s="72"/>
      <c r="BE2" s="72"/>
    </row>
    <row r="3" spans="1:57" ht="15" customHeight="1" x14ac:dyDescent="0.25">
      <c r="A3" s="157" t="s">
        <v>38</v>
      </c>
      <c r="B3" s="102" t="s">
        <v>39</v>
      </c>
      <c r="C3" s="157" t="s">
        <v>40</v>
      </c>
      <c r="D3" s="233" t="s">
        <v>41</v>
      </c>
      <c r="E3" s="104" t="s">
        <v>42</v>
      </c>
      <c r="F3" s="102" t="s">
        <v>43</v>
      </c>
      <c r="G3" s="170">
        <v>0.09</v>
      </c>
      <c r="H3" s="104" t="s">
        <v>41</v>
      </c>
      <c r="I3" s="157" t="s">
        <v>44</v>
      </c>
      <c r="J3" s="103">
        <v>27714</v>
      </c>
      <c r="K3" s="214">
        <v>18476</v>
      </c>
      <c r="L3" s="230">
        <v>9878</v>
      </c>
      <c r="M3" s="190">
        <v>160</v>
      </c>
      <c r="N3" s="107">
        <v>317</v>
      </c>
      <c r="O3" s="132">
        <v>1</v>
      </c>
      <c r="P3" s="98">
        <v>1</v>
      </c>
      <c r="Q3" s="112">
        <v>1</v>
      </c>
      <c r="R3" s="112">
        <v>1</v>
      </c>
      <c r="S3" s="111">
        <v>225</v>
      </c>
      <c r="T3" s="132">
        <v>1</v>
      </c>
      <c r="U3" s="98">
        <v>1</v>
      </c>
      <c r="V3" s="112">
        <v>1</v>
      </c>
      <c r="W3" s="112">
        <v>1</v>
      </c>
      <c r="X3" s="127" t="s">
        <v>45</v>
      </c>
      <c r="Y3" s="102" t="s">
        <v>46</v>
      </c>
      <c r="Z3" s="102" t="s">
        <v>47</v>
      </c>
      <c r="AA3" s="106">
        <v>160</v>
      </c>
      <c r="AB3" s="102" t="s">
        <v>48</v>
      </c>
      <c r="AC3" s="107">
        <v>317</v>
      </c>
      <c r="AD3" s="132">
        <v>1</v>
      </c>
      <c r="AE3" s="98">
        <f>(AD3+AD9)/2</f>
        <v>1</v>
      </c>
      <c r="AF3" s="98">
        <v>1</v>
      </c>
      <c r="AG3" s="111">
        <v>225</v>
      </c>
      <c r="AH3" s="132">
        <v>1</v>
      </c>
      <c r="AI3" s="98">
        <f>(AH3+AH9)/2</f>
        <v>1</v>
      </c>
      <c r="AJ3" s="98">
        <v>1</v>
      </c>
      <c r="AK3" s="111">
        <f>+AC3+AG3</f>
        <v>542</v>
      </c>
      <c r="AL3" s="132">
        <v>1</v>
      </c>
      <c r="AM3" s="98">
        <f>(AL3+AL9)/2</f>
        <v>1</v>
      </c>
      <c r="AN3" s="98">
        <v>1</v>
      </c>
      <c r="AO3" s="227">
        <v>0</v>
      </c>
      <c r="AP3" s="143">
        <v>43864</v>
      </c>
      <c r="AQ3" s="143">
        <v>44012</v>
      </c>
      <c r="AR3" s="102" t="s">
        <v>49</v>
      </c>
      <c r="AS3" s="95">
        <v>2281751053</v>
      </c>
      <c r="AT3" s="102" t="s">
        <v>50</v>
      </c>
      <c r="AU3" s="102" t="s">
        <v>51</v>
      </c>
      <c r="AV3" s="95">
        <v>2281751053</v>
      </c>
      <c r="AW3" s="95">
        <v>2281751053</v>
      </c>
      <c r="AX3" s="95">
        <v>434241000</v>
      </c>
      <c r="AY3" s="95">
        <v>2281751053</v>
      </c>
      <c r="AZ3" s="95">
        <v>2281751053</v>
      </c>
      <c r="BA3" s="94">
        <v>614968556</v>
      </c>
      <c r="BB3" s="223" t="s">
        <v>52</v>
      </c>
      <c r="BC3" s="226" t="s">
        <v>250</v>
      </c>
    </row>
    <row r="4" spans="1:57" ht="15" customHeight="1" x14ac:dyDescent="0.25">
      <c r="A4" s="157"/>
      <c r="B4" s="102"/>
      <c r="C4" s="157"/>
      <c r="D4" s="233"/>
      <c r="E4" s="104"/>
      <c r="F4" s="102"/>
      <c r="G4" s="170"/>
      <c r="H4" s="104"/>
      <c r="I4" s="157"/>
      <c r="J4" s="103"/>
      <c r="K4" s="214"/>
      <c r="L4" s="230"/>
      <c r="M4" s="190"/>
      <c r="N4" s="107"/>
      <c r="O4" s="133"/>
      <c r="P4" s="98"/>
      <c r="Q4" s="113"/>
      <c r="R4" s="113"/>
      <c r="S4" s="111"/>
      <c r="T4" s="133"/>
      <c r="U4" s="98"/>
      <c r="V4" s="113"/>
      <c r="W4" s="113"/>
      <c r="X4" s="127"/>
      <c r="Y4" s="102"/>
      <c r="Z4" s="102"/>
      <c r="AA4" s="106"/>
      <c r="AB4" s="102"/>
      <c r="AC4" s="107"/>
      <c r="AD4" s="133"/>
      <c r="AE4" s="98"/>
      <c r="AF4" s="98"/>
      <c r="AG4" s="111"/>
      <c r="AH4" s="133"/>
      <c r="AI4" s="98"/>
      <c r="AJ4" s="98"/>
      <c r="AK4" s="111"/>
      <c r="AL4" s="133"/>
      <c r="AM4" s="98"/>
      <c r="AN4" s="98"/>
      <c r="AO4" s="227"/>
      <c r="AP4" s="143"/>
      <c r="AQ4" s="143"/>
      <c r="AR4" s="102"/>
      <c r="AS4" s="95"/>
      <c r="AT4" s="102"/>
      <c r="AU4" s="102"/>
      <c r="AV4" s="95"/>
      <c r="AW4" s="95"/>
      <c r="AX4" s="95"/>
      <c r="AY4" s="95"/>
      <c r="AZ4" s="95"/>
      <c r="BA4" s="94"/>
      <c r="BB4" s="224"/>
      <c r="BC4" s="226"/>
    </row>
    <row r="5" spans="1:57" ht="15" customHeight="1" x14ac:dyDescent="0.25">
      <c r="A5" s="157"/>
      <c r="B5" s="102"/>
      <c r="C5" s="157"/>
      <c r="D5" s="233"/>
      <c r="E5" s="104"/>
      <c r="F5" s="102"/>
      <c r="G5" s="170"/>
      <c r="H5" s="104"/>
      <c r="I5" s="157"/>
      <c r="J5" s="103"/>
      <c r="K5" s="214"/>
      <c r="L5" s="230"/>
      <c r="M5" s="190"/>
      <c r="N5" s="107"/>
      <c r="O5" s="133"/>
      <c r="P5" s="98"/>
      <c r="Q5" s="113"/>
      <c r="R5" s="113"/>
      <c r="S5" s="111"/>
      <c r="T5" s="133"/>
      <c r="U5" s="98"/>
      <c r="V5" s="113"/>
      <c r="W5" s="113"/>
      <c r="X5" s="127"/>
      <c r="Y5" s="102"/>
      <c r="Z5" s="102"/>
      <c r="AA5" s="106"/>
      <c r="AB5" s="102"/>
      <c r="AC5" s="107"/>
      <c r="AD5" s="133"/>
      <c r="AE5" s="98"/>
      <c r="AF5" s="98"/>
      <c r="AG5" s="111"/>
      <c r="AH5" s="133"/>
      <c r="AI5" s="98"/>
      <c r="AJ5" s="98"/>
      <c r="AK5" s="111"/>
      <c r="AL5" s="133"/>
      <c r="AM5" s="98"/>
      <c r="AN5" s="98"/>
      <c r="AO5" s="227">
        <v>160</v>
      </c>
      <c r="AP5" s="143"/>
      <c r="AQ5" s="143"/>
      <c r="AR5" s="102"/>
      <c r="AS5" s="95"/>
      <c r="AT5" s="102"/>
      <c r="AU5" s="102"/>
      <c r="AV5" s="95"/>
      <c r="AW5" s="95"/>
      <c r="AX5" s="95"/>
      <c r="AY5" s="95"/>
      <c r="AZ5" s="95"/>
      <c r="BA5" s="94"/>
      <c r="BB5" s="224"/>
      <c r="BC5" s="226"/>
    </row>
    <row r="6" spans="1:57" ht="15" customHeight="1" x14ac:dyDescent="0.25">
      <c r="A6" s="157"/>
      <c r="B6" s="102"/>
      <c r="C6" s="157"/>
      <c r="D6" s="233"/>
      <c r="E6" s="104"/>
      <c r="F6" s="102"/>
      <c r="G6" s="170"/>
      <c r="H6" s="104"/>
      <c r="I6" s="157"/>
      <c r="J6" s="103"/>
      <c r="K6" s="214"/>
      <c r="L6" s="230"/>
      <c r="M6" s="190"/>
      <c r="N6" s="107"/>
      <c r="O6" s="133"/>
      <c r="P6" s="98"/>
      <c r="Q6" s="113"/>
      <c r="R6" s="113"/>
      <c r="S6" s="111"/>
      <c r="T6" s="133"/>
      <c r="U6" s="98"/>
      <c r="V6" s="113"/>
      <c r="W6" s="113"/>
      <c r="X6" s="127"/>
      <c r="Y6" s="102"/>
      <c r="Z6" s="102"/>
      <c r="AA6" s="106"/>
      <c r="AB6" s="102"/>
      <c r="AC6" s="107"/>
      <c r="AD6" s="133"/>
      <c r="AE6" s="98"/>
      <c r="AF6" s="98"/>
      <c r="AG6" s="111"/>
      <c r="AH6" s="133"/>
      <c r="AI6" s="98"/>
      <c r="AJ6" s="98"/>
      <c r="AK6" s="111"/>
      <c r="AL6" s="133"/>
      <c r="AM6" s="98"/>
      <c r="AN6" s="98"/>
      <c r="AO6" s="227"/>
      <c r="AP6" s="143"/>
      <c r="AQ6" s="143"/>
      <c r="AR6" s="102"/>
      <c r="AS6" s="95"/>
      <c r="AT6" s="102"/>
      <c r="AU6" s="102"/>
      <c r="AV6" s="95"/>
      <c r="AW6" s="95"/>
      <c r="AX6" s="95"/>
      <c r="AY6" s="95"/>
      <c r="AZ6" s="95"/>
      <c r="BA6" s="94"/>
      <c r="BB6" s="224"/>
      <c r="BC6" s="226"/>
    </row>
    <row r="7" spans="1:57" ht="15" customHeight="1" x14ac:dyDescent="0.25">
      <c r="A7" s="157"/>
      <c r="B7" s="102"/>
      <c r="C7" s="157"/>
      <c r="D7" s="233"/>
      <c r="E7" s="104"/>
      <c r="F7" s="102"/>
      <c r="G7" s="170"/>
      <c r="H7" s="104"/>
      <c r="I7" s="157"/>
      <c r="J7" s="103"/>
      <c r="K7" s="214"/>
      <c r="L7" s="230"/>
      <c r="M7" s="190"/>
      <c r="N7" s="107"/>
      <c r="O7" s="133"/>
      <c r="P7" s="98"/>
      <c r="Q7" s="113"/>
      <c r="R7" s="113"/>
      <c r="S7" s="111"/>
      <c r="T7" s="133"/>
      <c r="U7" s="98"/>
      <c r="V7" s="113"/>
      <c r="W7" s="113"/>
      <c r="X7" s="127"/>
      <c r="Y7" s="102"/>
      <c r="Z7" s="102"/>
      <c r="AA7" s="106"/>
      <c r="AB7" s="102"/>
      <c r="AC7" s="107"/>
      <c r="AD7" s="133"/>
      <c r="AE7" s="98"/>
      <c r="AF7" s="98"/>
      <c r="AG7" s="111"/>
      <c r="AH7" s="133"/>
      <c r="AI7" s="98"/>
      <c r="AJ7" s="98"/>
      <c r="AK7" s="111"/>
      <c r="AL7" s="133"/>
      <c r="AM7" s="98"/>
      <c r="AN7" s="98"/>
      <c r="AO7" s="227">
        <v>0</v>
      </c>
      <c r="AP7" s="143"/>
      <c r="AQ7" s="143"/>
      <c r="AR7" s="102"/>
      <c r="AS7" s="95"/>
      <c r="AT7" s="102"/>
      <c r="AU7" s="102"/>
      <c r="AV7" s="95"/>
      <c r="AW7" s="95"/>
      <c r="AX7" s="95"/>
      <c r="AY7" s="95"/>
      <c r="AZ7" s="95"/>
      <c r="BA7" s="94"/>
      <c r="BB7" s="224"/>
      <c r="BC7" s="226"/>
    </row>
    <row r="8" spans="1:57" ht="15" customHeight="1" x14ac:dyDescent="0.25">
      <c r="A8" s="157"/>
      <c r="B8" s="102"/>
      <c r="C8" s="157"/>
      <c r="D8" s="233"/>
      <c r="E8" s="104"/>
      <c r="F8" s="102"/>
      <c r="G8" s="170"/>
      <c r="H8" s="104"/>
      <c r="I8" s="157"/>
      <c r="J8" s="103"/>
      <c r="K8" s="214"/>
      <c r="L8" s="230"/>
      <c r="M8" s="190"/>
      <c r="N8" s="107"/>
      <c r="O8" s="133"/>
      <c r="P8" s="98"/>
      <c r="Q8" s="113"/>
      <c r="R8" s="113"/>
      <c r="S8" s="111"/>
      <c r="T8" s="133"/>
      <c r="U8" s="98"/>
      <c r="V8" s="113"/>
      <c r="W8" s="113"/>
      <c r="X8" s="127"/>
      <c r="Y8" s="102"/>
      <c r="Z8" s="102"/>
      <c r="AA8" s="106"/>
      <c r="AB8" s="102"/>
      <c r="AC8" s="107"/>
      <c r="AD8" s="133"/>
      <c r="AE8" s="98"/>
      <c r="AF8" s="98"/>
      <c r="AG8" s="111"/>
      <c r="AH8" s="133"/>
      <c r="AI8" s="98"/>
      <c r="AJ8" s="98"/>
      <c r="AK8" s="111"/>
      <c r="AL8" s="133"/>
      <c r="AM8" s="98"/>
      <c r="AN8" s="98"/>
      <c r="AO8" s="227"/>
      <c r="AP8" s="143"/>
      <c r="AQ8" s="143"/>
      <c r="AR8" s="102"/>
      <c r="AS8" s="95"/>
      <c r="AT8" s="102"/>
      <c r="AU8" s="102"/>
      <c r="AV8" s="95"/>
      <c r="AW8" s="95"/>
      <c r="AX8" s="95"/>
      <c r="AY8" s="95"/>
      <c r="AZ8" s="95"/>
      <c r="BA8" s="94"/>
      <c r="BB8" s="224"/>
      <c r="BC8" s="226"/>
    </row>
    <row r="9" spans="1:57" ht="15" customHeight="1" x14ac:dyDescent="0.25">
      <c r="A9" s="157"/>
      <c r="B9" s="102"/>
      <c r="C9" s="157"/>
      <c r="D9" s="233"/>
      <c r="E9" s="104"/>
      <c r="F9" s="102"/>
      <c r="G9" s="170"/>
      <c r="H9" s="104"/>
      <c r="I9" s="157"/>
      <c r="J9" s="103"/>
      <c r="K9" s="214"/>
      <c r="L9" s="230"/>
      <c r="M9" s="190">
        <v>870</v>
      </c>
      <c r="N9" s="108">
        <v>2921</v>
      </c>
      <c r="O9" s="132">
        <v>1</v>
      </c>
      <c r="P9" s="98"/>
      <c r="Q9" s="113"/>
      <c r="R9" s="113"/>
      <c r="S9" s="109">
        <v>0</v>
      </c>
      <c r="T9" s="132">
        <v>1</v>
      </c>
      <c r="U9" s="98"/>
      <c r="V9" s="113"/>
      <c r="W9" s="113"/>
      <c r="X9" s="127"/>
      <c r="Y9" s="102"/>
      <c r="Z9" s="103" t="s">
        <v>53</v>
      </c>
      <c r="AA9" s="228">
        <v>870</v>
      </c>
      <c r="AB9" s="102"/>
      <c r="AC9" s="108">
        <v>2921</v>
      </c>
      <c r="AD9" s="132">
        <v>1</v>
      </c>
      <c r="AE9" s="98"/>
      <c r="AF9" s="98"/>
      <c r="AG9" s="109">
        <v>0</v>
      </c>
      <c r="AH9" s="132">
        <v>1</v>
      </c>
      <c r="AI9" s="98"/>
      <c r="AJ9" s="98"/>
      <c r="AK9" s="109">
        <f>+AG9+AC9</f>
        <v>2921</v>
      </c>
      <c r="AL9" s="132">
        <v>1</v>
      </c>
      <c r="AM9" s="98"/>
      <c r="AN9" s="98"/>
      <c r="AO9" s="14">
        <v>290</v>
      </c>
      <c r="AP9" s="143"/>
      <c r="AQ9" s="143"/>
      <c r="AR9" s="102"/>
      <c r="AS9" s="95"/>
      <c r="AT9" s="102"/>
      <c r="AU9" s="102"/>
      <c r="AV9" s="95"/>
      <c r="AW9" s="95"/>
      <c r="AX9" s="95"/>
      <c r="AY9" s="95"/>
      <c r="AZ9" s="95"/>
      <c r="BA9" s="94"/>
      <c r="BB9" s="224"/>
      <c r="BC9" s="226"/>
    </row>
    <row r="10" spans="1:57" ht="15" customHeight="1" x14ac:dyDescent="0.25">
      <c r="A10" s="157"/>
      <c r="B10" s="102"/>
      <c r="C10" s="157"/>
      <c r="D10" s="233"/>
      <c r="E10" s="104"/>
      <c r="F10" s="102"/>
      <c r="G10" s="170"/>
      <c r="H10" s="104"/>
      <c r="I10" s="157"/>
      <c r="J10" s="103"/>
      <c r="K10" s="214"/>
      <c r="L10" s="230"/>
      <c r="M10" s="190"/>
      <c r="N10" s="108"/>
      <c r="O10" s="133"/>
      <c r="P10" s="98"/>
      <c r="Q10" s="113"/>
      <c r="R10" s="113"/>
      <c r="S10" s="109"/>
      <c r="T10" s="133"/>
      <c r="U10" s="98"/>
      <c r="V10" s="113"/>
      <c r="W10" s="113"/>
      <c r="X10" s="127"/>
      <c r="Y10" s="102"/>
      <c r="Z10" s="103"/>
      <c r="AA10" s="228"/>
      <c r="AB10" s="102"/>
      <c r="AC10" s="108"/>
      <c r="AD10" s="133"/>
      <c r="AE10" s="98"/>
      <c r="AF10" s="98"/>
      <c r="AG10" s="109"/>
      <c r="AH10" s="133"/>
      <c r="AI10" s="98"/>
      <c r="AJ10" s="98"/>
      <c r="AK10" s="109"/>
      <c r="AL10" s="133"/>
      <c r="AM10" s="98"/>
      <c r="AN10" s="98"/>
      <c r="AO10" s="14">
        <v>290</v>
      </c>
      <c r="AP10" s="143"/>
      <c r="AQ10" s="143"/>
      <c r="AR10" s="102"/>
      <c r="AS10" s="95"/>
      <c r="AT10" s="102"/>
      <c r="AU10" s="102"/>
      <c r="AV10" s="95"/>
      <c r="AW10" s="95"/>
      <c r="AX10" s="95"/>
      <c r="AY10" s="95"/>
      <c r="AZ10" s="95"/>
      <c r="BA10" s="94"/>
      <c r="BB10" s="224"/>
      <c r="BC10" s="226"/>
    </row>
    <row r="11" spans="1:57" ht="104.25" customHeight="1" x14ac:dyDescent="0.25">
      <c r="A11" s="157"/>
      <c r="B11" s="102"/>
      <c r="C11" s="157"/>
      <c r="D11" s="233"/>
      <c r="E11" s="104"/>
      <c r="F11" s="102"/>
      <c r="G11" s="170"/>
      <c r="H11" s="104"/>
      <c r="I11" s="157"/>
      <c r="J11" s="103"/>
      <c r="K11" s="214"/>
      <c r="L11" s="230"/>
      <c r="M11" s="190"/>
      <c r="N11" s="108"/>
      <c r="O11" s="133"/>
      <c r="P11" s="98"/>
      <c r="Q11" s="114"/>
      <c r="R11" s="114"/>
      <c r="S11" s="109"/>
      <c r="T11" s="133"/>
      <c r="U11" s="98"/>
      <c r="V11" s="114"/>
      <c r="W11" s="114"/>
      <c r="X11" s="127"/>
      <c r="Y11" s="102"/>
      <c r="Z11" s="103"/>
      <c r="AA11" s="228"/>
      <c r="AB11" s="102"/>
      <c r="AC11" s="108"/>
      <c r="AD11" s="133"/>
      <c r="AE11" s="98"/>
      <c r="AF11" s="98"/>
      <c r="AG11" s="109"/>
      <c r="AH11" s="133"/>
      <c r="AI11" s="98"/>
      <c r="AJ11" s="98"/>
      <c r="AK11" s="109"/>
      <c r="AL11" s="133"/>
      <c r="AM11" s="98"/>
      <c r="AN11" s="98"/>
      <c r="AO11" s="15">
        <v>290</v>
      </c>
      <c r="AP11" s="143"/>
      <c r="AQ11" s="143"/>
      <c r="AR11" s="102"/>
      <c r="AS11" s="95"/>
      <c r="AT11" s="102"/>
      <c r="AU11" s="102"/>
      <c r="AV11" s="95"/>
      <c r="AW11" s="95"/>
      <c r="AX11" s="95"/>
      <c r="AY11" s="95"/>
      <c r="AZ11" s="95"/>
      <c r="BA11" s="94"/>
      <c r="BB11" s="225"/>
      <c r="BC11" s="226"/>
    </row>
    <row r="12" spans="1:57" ht="15" customHeight="1" x14ac:dyDescent="0.25">
      <c r="A12" s="157"/>
      <c r="B12" s="102"/>
      <c r="C12" s="157"/>
      <c r="D12" s="233" t="s">
        <v>54</v>
      </c>
      <c r="E12" s="104" t="s">
        <v>55</v>
      </c>
      <c r="F12" s="102" t="s">
        <v>56</v>
      </c>
      <c r="G12" s="170" t="s">
        <v>57</v>
      </c>
      <c r="H12" s="104" t="s">
        <v>54</v>
      </c>
      <c r="I12" s="157" t="s">
        <v>58</v>
      </c>
      <c r="J12" s="184">
        <v>30932</v>
      </c>
      <c r="K12" s="166">
        <v>20757</v>
      </c>
      <c r="L12" s="221">
        <v>10176</v>
      </c>
      <c r="M12" s="130">
        <v>1000</v>
      </c>
      <c r="N12" s="109">
        <v>0</v>
      </c>
      <c r="O12" s="132">
        <f>N12/M12</f>
        <v>0</v>
      </c>
      <c r="P12" s="98">
        <v>1</v>
      </c>
      <c r="Q12" s="115">
        <f>(P12+P16)/2</f>
        <v>1</v>
      </c>
      <c r="R12" s="112">
        <v>1</v>
      </c>
      <c r="S12" s="109">
        <v>0</v>
      </c>
      <c r="T12" s="132">
        <f>S12/R12</f>
        <v>0</v>
      </c>
      <c r="U12" s="98">
        <v>1</v>
      </c>
      <c r="V12" s="115">
        <f>(U12+U16)/2</f>
        <v>1</v>
      </c>
      <c r="W12" s="112">
        <v>1</v>
      </c>
      <c r="X12" s="104" t="s">
        <v>59</v>
      </c>
      <c r="Y12" s="102" t="s">
        <v>60</v>
      </c>
      <c r="Z12" s="105" t="s">
        <v>61</v>
      </c>
      <c r="AA12" s="106">
        <v>1000</v>
      </c>
      <c r="AB12" s="102" t="s">
        <v>48</v>
      </c>
      <c r="AC12" s="109">
        <v>0</v>
      </c>
      <c r="AD12" s="132">
        <f>AC12/AA12</f>
        <v>0</v>
      </c>
      <c r="AE12" s="98">
        <f>(AD12+AD16)/2</f>
        <v>0</v>
      </c>
      <c r="AF12" s="98">
        <v>0</v>
      </c>
      <c r="AG12" s="109">
        <v>0</v>
      </c>
      <c r="AH12" s="132">
        <f>AG12/AA12</f>
        <v>0</v>
      </c>
      <c r="AI12" s="98">
        <f>(AH12+AH16)/2</f>
        <v>0</v>
      </c>
      <c r="AJ12" s="98">
        <v>0</v>
      </c>
      <c r="AK12" s="109">
        <f>+AG12+AC12</f>
        <v>0</v>
      </c>
      <c r="AL12" s="132">
        <f>AK12/AA12</f>
        <v>0</v>
      </c>
      <c r="AM12" s="98">
        <f>(AL12+AL16)/2</f>
        <v>0</v>
      </c>
      <c r="AN12" s="98">
        <v>0</v>
      </c>
      <c r="AO12" s="14">
        <v>300</v>
      </c>
      <c r="AP12" s="222">
        <v>43864</v>
      </c>
      <c r="AQ12" s="222">
        <v>44011</v>
      </c>
      <c r="AR12" s="102" t="s">
        <v>62</v>
      </c>
      <c r="AS12" s="95">
        <v>772610735</v>
      </c>
      <c r="AT12" s="102" t="s">
        <v>63</v>
      </c>
      <c r="AU12" s="102" t="s">
        <v>64</v>
      </c>
      <c r="AV12" s="95">
        <v>772610735</v>
      </c>
      <c r="AW12" s="95">
        <v>772610735</v>
      </c>
      <c r="AX12" s="95">
        <v>30218700</v>
      </c>
      <c r="AY12" s="95">
        <v>772610735</v>
      </c>
      <c r="AZ12" s="95">
        <v>772610735</v>
      </c>
      <c r="BA12" s="95">
        <v>55929000</v>
      </c>
      <c r="BB12" s="138" t="s">
        <v>65</v>
      </c>
      <c r="BC12" s="141" t="s">
        <v>237</v>
      </c>
    </row>
    <row r="13" spans="1:57" ht="15" customHeight="1" x14ac:dyDescent="0.25">
      <c r="A13" s="157"/>
      <c r="B13" s="102"/>
      <c r="C13" s="157"/>
      <c r="D13" s="233"/>
      <c r="E13" s="104"/>
      <c r="F13" s="102"/>
      <c r="G13" s="170"/>
      <c r="H13" s="104"/>
      <c r="I13" s="157"/>
      <c r="J13" s="196"/>
      <c r="K13" s="161"/>
      <c r="L13" s="221"/>
      <c r="M13" s="130"/>
      <c r="N13" s="109"/>
      <c r="O13" s="132"/>
      <c r="P13" s="98"/>
      <c r="Q13" s="116"/>
      <c r="R13" s="113"/>
      <c r="S13" s="109"/>
      <c r="T13" s="132"/>
      <c r="U13" s="98"/>
      <c r="V13" s="116"/>
      <c r="W13" s="113"/>
      <c r="X13" s="104"/>
      <c r="Y13" s="102"/>
      <c r="Z13" s="105"/>
      <c r="AA13" s="106"/>
      <c r="AB13" s="102"/>
      <c r="AC13" s="109"/>
      <c r="AD13" s="132"/>
      <c r="AE13" s="98"/>
      <c r="AF13" s="98"/>
      <c r="AG13" s="109"/>
      <c r="AH13" s="132"/>
      <c r="AI13" s="98"/>
      <c r="AJ13" s="98"/>
      <c r="AK13" s="109"/>
      <c r="AL13" s="132"/>
      <c r="AM13" s="98"/>
      <c r="AN13" s="98"/>
      <c r="AO13" s="14">
        <v>400</v>
      </c>
      <c r="AP13" s="222"/>
      <c r="AQ13" s="222"/>
      <c r="AR13" s="102"/>
      <c r="AS13" s="95"/>
      <c r="AT13" s="102"/>
      <c r="AU13" s="102"/>
      <c r="AV13" s="95"/>
      <c r="AW13" s="95"/>
      <c r="AX13" s="95"/>
      <c r="AY13" s="95"/>
      <c r="AZ13" s="95"/>
      <c r="BA13" s="95"/>
      <c r="BB13" s="139"/>
      <c r="BC13" s="141"/>
    </row>
    <row r="14" spans="1:57" ht="15" customHeight="1" x14ac:dyDescent="0.25">
      <c r="A14" s="157"/>
      <c r="B14" s="102"/>
      <c r="C14" s="157"/>
      <c r="D14" s="233"/>
      <c r="E14" s="104"/>
      <c r="F14" s="102"/>
      <c r="G14" s="170"/>
      <c r="H14" s="104"/>
      <c r="I14" s="157"/>
      <c r="J14" s="196"/>
      <c r="K14" s="161"/>
      <c r="L14" s="221"/>
      <c r="M14" s="130"/>
      <c r="N14" s="109"/>
      <c r="O14" s="132"/>
      <c r="P14" s="98"/>
      <c r="Q14" s="116"/>
      <c r="R14" s="113"/>
      <c r="S14" s="109"/>
      <c r="T14" s="132"/>
      <c r="U14" s="98"/>
      <c r="V14" s="116"/>
      <c r="W14" s="113"/>
      <c r="X14" s="104"/>
      <c r="Y14" s="102"/>
      <c r="Z14" s="105"/>
      <c r="AA14" s="106"/>
      <c r="AB14" s="102"/>
      <c r="AC14" s="109"/>
      <c r="AD14" s="132"/>
      <c r="AE14" s="98"/>
      <c r="AF14" s="98"/>
      <c r="AG14" s="109"/>
      <c r="AH14" s="132"/>
      <c r="AI14" s="98"/>
      <c r="AJ14" s="98"/>
      <c r="AK14" s="109"/>
      <c r="AL14" s="132"/>
      <c r="AM14" s="98"/>
      <c r="AN14" s="98"/>
      <c r="AO14" s="108">
        <v>300</v>
      </c>
      <c r="AP14" s="222"/>
      <c r="AQ14" s="222"/>
      <c r="AR14" s="102"/>
      <c r="AS14" s="95"/>
      <c r="AT14" s="102"/>
      <c r="AU14" s="102"/>
      <c r="AV14" s="95"/>
      <c r="AW14" s="95"/>
      <c r="AX14" s="95"/>
      <c r="AY14" s="95"/>
      <c r="AZ14" s="95"/>
      <c r="BA14" s="95"/>
      <c r="BB14" s="139"/>
      <c r="BC14" s="141"/>
    </row>
    <row r="15" spans="1:57" ht="15" customHeight="1" x14ac:dyDescent="0.25">
      <c r="A15" s="157"/>
      <c r="B15" s="102"/>
      <c r="C15" s="157"/>
      <c r="D15" s="233"/>
      <c r="E15" s="104"/>
      <c r="F15" s="102"/>
      <c r="G15" s="170"/>
      <c r="H15" s="104"/>
      <c r="I15" s="157"/>
      <c r="J15" s="196"/>
      <c r="K15" s="161"/>
      <c r="L15" s="221"/>
      <c r="M15" s="130"/>
      <c r="N15" s="109"/>
      <c r="O15" s="132"/>
      <c r="P15" s="98"/>
      <c r="Q15" s="116"/>
      <c r="R15" s="113"/>
      <c r="S15" s="109"/>
      <c r="T15" s="132"/>
      <c r="U15" s="98"/>
      <c r="V15" s="116"/>
      <c r="W15" s="113"/>
      <c r="X15" s="104"/>
      <c r="Y15" s="102"/>
      <c r="Z15" s="105"/>
      <c r="AA15" s="106"/>
      <c r="AB15" s="102"/>
      <c r="AC15" s="109"/>
      <c r="AD15" s="132"/>
      <c r="AE15" s="98"/>
      <c r="AF15" s="98"/>
      <c r="AG15" s="109"/>
      <c r="AH15" s="132"/>
      <c r="AI15" s="98"/>
      <c r="AJ15" s="98"/>
      <c r="AK15" s="109"/>
      <c r="AL15" s="132"/>
      <c r="AM15" s="98"/>
      <c r="AN15" s="98"/>
      <c r="AO15" s="108"/>
      <c r="AP15" s="222"/>
      <c r="AQ15" s="222"/>
      <c r="AR15" s="102"/>
      <c r="AS15" s="95"/>
      <c r="AT15" s="102"/>
      <c r="AU15" s="102"/>
      <c r="AV15" s="95"/>
      <c r="AW15" s="95"/>
      <c r="AX15" s="95"/>
      <c r="AY15" s="95"/>
      <c r="AZ15" s="95"/>
      <c r="BA15" s="95"/>
      <c r="BB15" s="139"/>
      <c r="BC15" s="141"/>
    </row>
    <row r="16" spans="1:57" ht="15" customHeight="1" x14ac:dyDescent="0.25">
      <c r="A16" s="157"/>
      <c r="B16" s="102"/>
      <c r="C16" s="157"/>
      <c r="D16" s="233"/>
      <c r="E16" s="104" t="s">
        <v>66</v>
      </c>
      <c r="F16" s="102" t="s">
        <v>67</v>
      </c>
      <c r="G16" s="170" t="s">
        <v>68</v>
      </c>
      <c r="H16" s="104"/>
      <c r="I16" s="157" t="s">
        <v>69</v>
      </c>
      <c r="J16" s="196">
        <v>200</v>
      </c>
      <c r="K16" s="161">
        <v>144</v>
      </c>
      <c r="L16" s="221">
        <v>56</v>
      </c>
      <c r="M16" s="178">
        <v>6</v>
      </c>
      <c r="N16" s="110">
        <v>0</v>
      </c>
      <c r="O16" s="98">
        <f>N16/M16</f>
        <v>0</v>
      </c>
      <c r="P16" s="98">
        <v>1</v>
      </c>
      <c r="Q16" s="116"/>
      <c r="R16" s="113"/>
      <c r="S16" s="110">
        <v>0</v>
      </c>
      <c r="T16" s="98">
        <f>S16/M16</f>
        <v>0</v>
      </c>
      <c r="U16" s="98">
        <v>1</v>
      </c>
      <c r="V16" s="116"/>
      <c r="W16" s="113"/>
      <c r="X16" s="104"/>
      <c r="Y16" s="102"/>
      <c r="Z16" s="105" t="s">
        <v>70</v>
      </c>
      <c r="AA16" s="231">
        <v>6</v>
      </c>
      <c r="AB16" s="232" t="s">
        <v>48</v>
      </c>
      <c r="AC16" s="110">
        <v>0</v>
      </c>
      <c r="AD16" s="98">
        <f>AC16/AA16</f>
        <v>0</v>
      </c>
      <c r="AE16" s="98"/>
      <c r="AF16" s="98"/>
      <c r="AG16" s="110">
        <v>0</v>
      </c>
      <c r="AH16" s="98">
        <f>AG16/AA16</f>
        <v>0</v>
      </c>
      <c r="AI16" s="98"/>
      <c r="AJ16" s="98"/>
      <c r="AK16" s="110">
        <f>+AG16+AC16</f>
        <v>0</v>
      </c>
      <c r="AL16" s="98">
        <f>AK16/AA16</f>
        <v>0</v>
      </c>
      <c r="AM16" s="98"/>
      <c r="AN16" s="98"/>
      <c r="AO16" s="229">
        <v>2</v>
      </c>
      <c r="AP16" s="222"/>
      <c r="AQ16" s="222"/>
      <c r="AR16" s="102"/>
      <c r="AS16" s="95"/>
      <c r="AT16" s="102"/>
      <c r="AU16" s="102"/>
      <c r="AV16" s="95"/>
      <c r="AW16" s="95"/>
      <c r="AX16" s="95"/>
      <c r="AY16" s="95"/>
      <c r="AZ16" s="95"/>
      <c r="BA16" s="95"/>
      <c r="BB16" s="139"/>
      <c r="BC16" s="141"/>
    </row>
    <row r="17" spans="1:55" ht="15" customHeight="1" x14ac:dyDescent="0.25">
      <c r="A17" s="157"/>
      <c r="B17" s="102"/>
      <c r="C17" s="157"/>
      <c r="D17" s="233"/>
      <c r="E17" s="104"/>
      <c r="F17" s="102"/>
      <c r="G17" s="170"/>
      <c r="H17" s="104"/>
      <c r="I17" s="157"/>
      <c r="J17" s="196"/>
      <c r="K17" s="161"/>
      <c r="L17" s="221"/>
      <c r="M17" s="178"/>
      <c r="N17" s="110"/>
      <c r="O17" s="98"/>
      <c r="P17" s="98"/>
      <c r="Q17" s="116"/>
      <c r="R17" s="113"/>
      <c r="S17" s="110"/>
      <c r="T17" s="98"/>
      <c r="U17" s="98"/>
      <c r="V17" s="116"/>
      <c r="W17" s="113"/>
      <c r="X17" s="104"/>
      <c r="Y17" s="102"/>
      <c r="Z17" s="105"/>
      <c r="AA17" s="231"/>
      <c r="AB17" s="232"/>
      <c r="AC17" s="110"/>
      <c r="AD17" s="98"/>
      <c r="AE17" s="98"/>
      <c r="AF17" s="98"/>
      <c r="AG17" s="110"/>
      <c r="AH17" s="98"/>
      <c r="AI17" s="98"/>
      <c r="AJ17" s="98"/>
      <c r="AK17" s="110"/>
      <c r="AL17" s="98"/>
      <c r="AM17" s="98"/>
      <c r="AN17" s="98"/>
      <c r="AO17" s="229"/>
      <c r="AP17" s="222"/>
      <c r="AQ17" s="222"/>
      <c r="AR17" s="102"/>
      <c r="AS17" s="95"/>
      <c r="AT17" s="102"/>
      <c r="AU17" s="102"/>
      <c r="AV17" s="95"/>
      <c r="AW17" s="95"/>
      <c r="AX17" s="95"/>
      <c r="AY17" s="95"/>
      <c r="AZ17" s="95"/>
      <c r="BA17" s="95"/>
      <c r="BB17" s="139"/>
      <c r="BC17" s="141"/>
    </row>
    <row r="18" spans="1:55" ht="15" customHeight="1" x14ac:dyDescent="0.25">
      <c r="A18" s="157"/>
      <c r="B18" s="102"/>
      <c r="C18" s="157"/>
      <c r="D18" s="233"/>
      <c r="E18" s="104"/>
      <c r="F18" s="102"/>
      <c r="G18" s="170"/>
      <c r="H18" s="104"/>
      <c r="I18" s="157"/>
      <c r="J18" s="196"/>
      <c r="K18" s="161"/>
      <c r="L18" s="221"/>
      <c r="M18" s="178"/>
      <c r="N18" s="110"/>
      <c r="O18" s="98"/>
      <c r="P18" s="98"/>
      <c r="Q18" s="116"/>
      <c r="R18" s="113"/>
      <c r="S18" s="110"/>
      <c r="T18" s="98"/>
      <c r="U18" s="98"/>
      <c r="V18" s="116"/>
      <c r="W18" s="113"/>
      <c r="X18" s="104"/>
      <c r="Y18" s="102"/>
      <c r="Z18" s="105"/>
      <c r="AA18" s="231"/>
      <c r="AB18" s="232"/>
      <c r="AC18" s="110"/>
      <c r="AD18" s="98"/>
      <c r="AE18" s="98"/>
      <c r="AF18" s="98"/>
      <c r="AG18" s="110"/>
      <c r="AH18" s="98"/>
      <c r="AI18" s="98"/>
      <c r="AJ18" s="98"/>
      <c r="AK18" s="110"/>
      <c r="AL18" s="98"/>
      <c r="AM18" s="98"/>
      <c r="AN18" s="98"/>
      <c r="AO18" s="229">
        <v>2</v>
      </c>
      <c r="AP18" s="222"/>
      <c r="AQ18" s="222"/>
      <c r="AR18" s="102"/>
      <c r="AS18" s="95"/>
      <c r="AT18" s="102"/>
      <c r="AU18" s="102"/>
      <c r="AV18" s="95"/>
      <c r="AW18" s="95"/>
      <c r="AX18" s="95"/>
      <c r="AY18" s="95"/>
      <c r="AZ18" s="95"/>
      <c r="BA18" s="95"/>
      <c r="BB18" s="139"/>
      <c r="BC18" s="141"/>
    </row>
    <row r="19" spans="1:55" ht="15" customHeight="1" x14ac:dyDescent="0.25">
      <c r="A19" s="157"/>
      <c r="B19" s="102"/>
      <c r="C19" s="157"/>
      <c r="D19" s="233"/>
      <c r="E19" s="104"/>
      <c r="F19" s="102"/>
      <c r="G19" s="170"/>
      <c r="H19" s="104"/>
      <c r="I19" s="157"/>
      <c r="J19" s="196"/>
      <c r="K19" s="161"/>
      <c r="L19" s="221"/>
      <c r="M19" s="178"/>
      <c r="N19" s="110"/>
      <c r="O19" s="98"/>
      <c r="P19" s="98"/>
      <c r="Q19" s="116"/>
      <c r="R19" s="113"/>
      <c r="S19" s="110"/>
      <c r="T19" s="98"/>
      <c r="U19" s="98"/>
      <c r="V19" s="116"/>
      <c r="W19" s="113"/>
      <c r="X19" s="104"/>
      <c r="Y19" s="102"/>
      <c r="Z19" s="105"/>
      <c r="AA19" s="231"/>
      <c r="AB19" s="232"/>
      <c r="AC19" s="110"/>
      <c r="AD19" s="98"/>
      <c r="AE19" s="98"/>
      <c r="AF19" s="98"/>
      <c r="AG19" s="110"/>
      <c r="AH19" s="98"/>
      <c r="AI19" s="98"/>
      <c r="AJ19" s="98"/>
      <c r="AK19" s="110"/>
      <c r="AL19" s="98"/>
      <c r="AM19" s="98"/>
      <c r="AN19" s="98"/>
      <c r="AO19" s="229"/>
      <c r="AP19" s="222"/>
      <c r="AQ19" s="222"/>
      <c r="AR19" s="102"/>
      <c r="AS19" s="95"/>
      <c r="AT19" s="102"/>
      <c r="AU19" s="102"/>
      <c r="AV19" s="95"/>
      <c r="AW19" s="95"/>
      <c r="AX19" s="95"/>
      <c r="AY19" s="95"/>
      <c r="AZ19" s="95"/>
      <c r="BA19" s="95"/>
      <c r="BB19" s="139"/>
      <c r="BC19" s="141"/>
    </row>
    <row r="20" spans="1:55" ht="47.25" customHeight="1" x14ac:dyDescent="0.25">
      <c r="A20" s="157"/>
      <c r="B20" s="102"/>
      <c r="C20" s="157"/>
      <c r="D20" s="233"/>
      <c r="E20" s="104"/>
      <c r="F20" s="102"/>
      <c r="G20" s="170"/>
      <c r="H20" s="104"/>
      <c r="I20" s="157"/>
      <c r="J20" s="196"/>
      <c r="K20" s="161"/>
      <c r="L20" s="221"/>
      <c r="M20" s="178"/>
      <c r="N20" s="110"/>
      <c r="O20" s="98"/>
      <c r="P20" s="98"/>
      <c r="Q20" s="117"/>
      <c r="R20" s="114"/>
      <c r="S20" s="110"/>
      <c r="T20" s="98"/>
      <c r="U20" s="98"/>
      <c r="V20" s="117"/>
      <c r="W20" s="114"/>
      <c r="X20" s="104"/>
      <c r="Y20" s="102"/>
      <c r="Z20" s="105"/>
      <c r="AA20" s="231"/>
      <c r="AB20" s="232"/>
      <c r="AC20" s="110"/>
      <c r="AD20" s="98"/>
      <c r="AE20" s="98"/>
      <c r="AF20" s="98"/>
      <c r="AG20" s="110"/>
      <c r="AH20" s="98"/>
      <c r="AI20" s="98"/>
      <c r="AJ20" s="98"/>
      <c r="AK20" s="110"/>
      <c r="AL20" s="98"/>
      <c r="AM20" s="98"/>
      <c r="AN20" s="98"/>
      <c r="AO20" s="16">
        <v>2</v>
      </c>
      <c r="AP20" s="222"/>
      <c r="AQ20" s="222"/>
      <c r="AR20" s="102"/>
      <c r="AS20" s="95"/>
      <c r="AT20" s="102"/>
      <c r="AU20" s="102"/>
      <c r="AV20" s="95"/>
      <c r="AW20" s="95"/>
      <c r="AX20" s="95"/>
      <c r="AY20" s="95"/>
      <c r="AZ20" s="95"/>
      <c r="BA20" s="95"/>
      <c r="BB20" s="140"/>
      <c r="BC20" s="141"/>
    </row>
    <row r="21" spans="1:55" ht="15" customHeight="1" x14ac:dyDescent="0.25">
      <c r="A21" s="157"/>
      <c r="B21" s="102"/>
      <c r="C21" s="157"/>
      <c r="D21" s="141" t="s">
        <v>71</v>
      </c>
      <c r="E21" s="157" t="s">
        <v>72</v>
      </c>
      <c r="F21" s="102" t="s">
        <v>73</v>
      </c>
      <c r="G21" s="170">
        <v>0.18</v>
      </c>
      <c r="H21" s="157" t="s">
        <v>74</v>
      </c>
      <c r="I21" s="157" t="s">
        <v>75</v>
      </c>
      <c r="J21" s="218">
        <v>300000</v>
      </c>
      <c r="K21" s="214">
        <v>160058</v>
      </c>
      <c r="L21" s="105">
        <v>259179</v>
      </c>
      <c r="M21" s="190">
        <v>4040</v>
      </c>
      <c r="N21" s="103">
        <f>1103+1292+1374+841+1582</f>
        <v>6192</v>
      </c>
      <c r="O21" s="98">
        <v>1</v>
      </c>
      <c r="P21" s="98">
        <f>(N21+L21)/J21</f>
        <v>0.88456999999999997</v>
      </c>
      <c r="Q21" s="112">
        <f>(P21+P25+P31+P36+P39+P43+P46)/7</f>
        <v>0.87549952380952389</v>
      </c>
      <c r="R21" s="127">
        <f>(Q21+Q50)/2</f>
        <v>0.66794780848813762</v>
      </c>
      <c r="S21" s="129">
        <v>0</v>
      </c>
      <c r="T21" s="98">
        <f>S21/M21</f>
        <v>0</v>
      </c>
      <c r="U21" s="98">
        <v>1</v>
      </c>
      <c r="V21" s="112">
        <f>(U21+U25+U31+U36+U39+U43+U46)/7</f>
        <v>0.88508088435374155</v>
      </c>
      <c r="W21" s="127">
        <f>(V21+V50)/2</f>
        <v>0.67271607655811627</v>
      </c>
      <c r="X21" s="104" t="s">
        <v>76</v>
      </c>
      <c r="Y21" s="102" t="s">
        <v>77</v>
      </c>
      <c r="Z21" s="105" t="s">
        <v>78</v>
      </c>
      <c r="AA21" s="107">
        <v>4040</v>
      </c>
      <c r="AB21" s="104" t="s">
        <v>48</v>
      </c>
      <c r="AC21" s="103">
        <f>1103+1292+1374+841+1582</f>
        <v>6192</v>
      </c>
      <c r="AD21" s="98">
        <v>1</v>
      </c>
      <c r="AE21" s="98">
        <f>(AD21+AD25+AD31+AD36+AD39+AD43+AD46)/7</f>
        <v>0.67280952380952386</v>
      </c>
      <c r="AF21" s="98">
        <f>(AE21+AE50)/2</f>
        <v>0.33756476190476192</v>
      </c>
      <c r="AG21" s="111">
        <v>0</v>
      </c>
      <c r="AH21" s="98">
        <f>AG21/AA21</f>
        <v>0</v>
      </c>
      <c r="AI21" s="98">
        <f>(AH21+AH25+AH31+AH36+AH39+AH43+AH46)/7</f>
        <v>1.984126984126984E-3</v>
      </c>
      <c r="AJ21" s="98">
        <f>(AI21+AI50)/2</f>
        <v>4.7552063492063493E-2</v>
      </c>
      <c r="AK21" s="111">
        <f>+AC21+AG21</f>
        <v>6192</v>
      </c>
      <c r="AL21" s="98">
        <v>1</v>
      </c>
      <c r="AM21" s="98">
        <f>(AL21+AL25+AL31+AL36+AL39+AL43+AL46)/7</f>
        <v>0.67479365079365083</v>
      </c>
      <c r="AN21" s="98">
        <f>(AM21+AM50)/2</f>
        <v>0.3851168253968254</v>
      </c>
      <c r="AO21" s="103">
        <v>1402</v>
      </c>
      <c r="AP21" s="143">
        <v>43864</v>
      </c>
      <c r="AQ21" s="143">
        <v>44012</v>
      </c>
      <c r="AR21" s="102" t="s">
        <v>79</v>
      </c>
      <c r="AS21" s="95">
        <v>1055617246</v>
      </c>
      <c r="AT21" s="102" t="s">
        <v>80</v>
      </c>
      <c r="AU21" s="102" t="s">
        <v>81</v>
      </c>
      <c r="AV21" s="95">
        <v>1055617246</v>
      </c>
      <c r="AW21" s="95">
        <v>1055617246</v>
      </c>
      <c r="AX21" s="95">
        <v>317828280</v>
      </c>
      <c r="AY21" s="95">
        <v>1055617246</v>
      </c>
      <c r="AZ21" s="95">
        <v>1055617246</v>
      </c>
      <c r="BA21" s="95">
        <v>588398570</v>
      </c>
      <c r="BB21" s="203" t="s">
        <v>82</v>
      </c>
      <c r="BC21" s="215" t="s">
        <v>251</v>
      </c>
    </row>
    <row r="22" spans="1:55" ht="15" customHeight="1" x14ac:dyDescent="0.25">
      <c r="A22" s="157"/>
      <c r="B22" s="102"/>
      <c r="C22" s="157"/>
      <c r="D22" s="141"/>
      <c r="E22" s="157"/>
      <c r="F22" s="102"/>
      <c r="G22" s="170"/>
      <c r="H22" s="157"/>
      <c r="I22" s="157"/>
      <c r="J22" s="219"/>
      <c r="K22" s="214"/>
      <c r="L22" s="105"/>
      <c r="M22" s="190"/>
      <c r="N22" s="103"/>
      <c r="O22" s="98"/>
      <c r="P22" s="98"/>
      <c r="Q22" s="113"/>
      <c r="R22" s="127"/>
      <c r="S22" s="129"/>
      <c r="T22" s="98"/>
      <c r="U22" s="98"/>
      <c r="V22" s="113"/>
      <c r="W22" s="127"/>
      <c r="X22" s="104"/>
      <c r="Y22" s="102"/>
      <c r="Z22" s="105"/>
      <c r="AA22" s="107"/>
      <c r="AB22" s="104"/>
      <c r="AC22" s="103"/>
      <c r="AD22" s="98"/>
      <c r="AE22" s="98"/>
      <c r="AF22" s="98"/>
      <c r="AG22" s="111"/>
      <c r="AH22" s="98"/>
      <c r="AI22" s="98"/>
      <c r="AJ22" s="98"/>
      <c r="AK22" s="111"/>
      <c r="AL22" s="98"/>
      <c r="AM22" s="98"/>
      <c r="AN22" s="98"/>
      <c r="AO22" s="103"/>
      <c r="AP22" s="143"/>
      <c r="AQ22" s="143"/>
      <c r="AR22" s="102"/>
      <c r="AS22" s="95"/>
      <c r="AT22" s="102"/>
      <c r="AU22" s="102"/>
      <c r="AV22" s="95"/>
      <c r="AW22" s="95"/>
      <c r="AX22" s="95"/>
      <c r="AY22" s="95"/>
      <c r="AZ22" s="95"/>
      <c r="BA22" s="95"/>
      <c r="BB22" s="204"/>
      <c r="BC22" s="215"/>
    </row>
    <row r="23" spans="1:55" ht="15" customHeight="1" x14ac:dyDescent="0.25">
      <c r="A23" s="157"/>
      <c r="B23" s="102"/>
      <c r="C23" s="157"/>
      <c r="D23" s="141"/>
      <c r="E23" s="157"/>
      <c r="F23" s="102"/>
      <c r="G23" s="170"/>
      <c r="H23" s="157"/>
      <c r="I23" s="157"/>
      <c r="J23" s="219"/>
      <c r="K23" s="214"/>
      <c r="L23" s="105"/>
      <c r="M23" s="190"/>
      <c r="N23" s="103"/>
      <c r="O23" s="98"/>
      <c r="P23" s="98"/>
      <c r="Q23" s="113"/>
      <c r="R23" s="127"/>
      <c r="S23" s="129"/>
      <c r="T23" s="98"/>
      <c r="U23" s="98"/>
      <c r="V23" s="113"/>
      <c r="W23" s="127"/>
      <c r="X23" s="104"/>
      <c r="Y23" s="102"/>
      <c r="Z23" s="105"/>
      <c r="AA23" s="107"/>
      <c r="AB23" s="104"/>
      <c r="AC23" s="103"/>
      <c r="AD23" s="98"/>
      <c r="AE23" s="98"/>
      <c r="AF23" s="98"/>
      <c r="AG23" s="111"/>
      <c r="AH23" s="98"/>
      <c r="AI23" s="98"/>
      <c r="AJ23" s="98"/>
      <c r="AK23" s="111"/>
      <c r="AL23" s="98"/>
      <c r="AM23" s="98"/>
      <c r="AN23" s="98"/>
      <c r="AO23" s="17">
        <v>1220</v>
      </c>
      <c r="AP23" s="143"/>
      <c r="AQ23" s="143"/>
      <c r="AR23" s="102"/>
      <c r="AS23" s="95"/>
      <c r="AT23" s="102"/>
      <c r="AU23" s="102"/>
      <c r="AV23" s="95"/>
      <c r="AW23" s="95"/>
      <c r="AX23" s="95"/>
      <c r="AY23" s="95"/>
      <c r="AZ23" s="95"/>
      <c r="BA23" s="95"/>
      <c r="BB23" s="204"/>
      <c r="BC23" s="215"/>
    </row>
    <row r="24" spans="1:55" ht="111.75" customHeight="1" x14ac:dyDescent="0.25">
      <c r="A24" s="157"/>
      <c r="B24" s="102"/>
      <c r="C24" s="157"/>
      <c r="D24" s="141"/>
      <c r="E24" s="157"/>
      <c r="F24" s="102"/>
      <c r="G24" s="170"/>
      <c r="H24" s="157"/>
      <c r="I24" s="157"/>
      <c r="J24" s="219"/>
      <c r="K24" s="214"/>
      <c r="L24" s="105"/>
      <c r="M24" s="190"/>
      <c r="N24" s="103"/>
      <c r="O24" s="98"/>
      <c r="P24" s="98"/>
      <c r="Q24" s="113"/>
      <c r="R24" s="127"/>
      <c r="S24" s="129"/>
      <c r="T24" s="98"/>
      <c r="U24" s="98"/>
      <c r="V24" s="113"/>
      <c r="W24" s="127"/>
      <c r="X24" s="104"/>
      <c r="Y24" s="102"/>
      <c r="Z24" s="105"/>
      <c r="AA24" s="107"/>
      <c r="AB24" s="104"/>
      <c r="AC24" s="103"/>
      <c r="AD24" s="98"/>
      <c r="AE24" s="98"/>
      <c r="AF24" s="98"/>
      <c r="AG24" s="111"/>
      <c r="AH24" s="98"/>
      <c r="AI24" s="98"/>
      <c r="AJ24" s="98"/>
      <c r="AK24" s="111"/>
      <c r="AL24" s="98"/>
      <c r="AM24" s="98"/>
      <c r="AN24" s="98"/>
      <c r="AO24" s="17">
        <v>1418</v>
      </c>
      <c r="AP24" s="143"/>
      <c r="AQ24" s="143"/>
      <c r="AR24" s="102"/>
      <c r="AS24" s="95"/>
      <c r="AT24" s="102"/>
      <c r="AU24" s="102"/>
      <c r="AV24" s="95"/>
      <c r="AW24" s="95"/>
      <c r="AX24" s="95"/>
      <c r="AY24" s="95"/>
      <c r="AZ24" s="95"/>
      <c r="BA24" s="95"/>
      <c r="BB24" s="205"/>
      <c r="BC24" s="215"/>
    </row>
    <row r="25" spans="1:55" ht="15" customHeight="1" x14ac:dyDescent="0.25">
      <c r="A25" s="157"/>
      <c r="B25" s="102"/>
      <c r="C25" s="157"/>
      <c r="D25" s="141"/>
      <c r="E25" s="157"/>
      <c r="F25" s="102"/>
      <c r="G25" s="170"/>
      <c r="H25" s="157"/>
      <c r="I25" s="157"/>
      <c r="J25" s="219"/>
      <c r="K25" s="214"/>
      <c r="L25" s="105"/>
      <c r="M25" s="130">
        <v>1000</v>
      </c>
      <c r="N25" s="103">
        <v>490</v>
      </c>
      <c r="O25" s="98">
        <f>N25/M25</f>
        <v>0.49</v>
      </c>
      <c r="P25" s="98">
        <f>(N25+L21)/J21</f>
        <v>0.86556333333333335</v>
      </c>
      <c r="Q25" s="113"/>
      <c r="R25" s="127"/>
      <c r="S25" s="111">
        <v>0</v>
      </c>
      <c r="T25" s="98">
        <f>S25/M25</f>
        <v>0</v>
      </c>
      <c r="U25" s="98">
        <f>(S25+L21)/J21</f>
        <v>0.86392999999999998</v>
      </c>
      <c r="V25" s="113"/>
      <c r="W25" s="127"/>
      <c r="X25" s="104"/>
      <c r="Y25" s="102"/>
      <c r="Z25" s="105" t="s">
        <v>83</v>
      </c>
      <c r="AA25" s="107">
        <v>1000</v>
      </c>
      <c r="AB25" s="188" t="s">
        <v>48</v>
      </c>
      <c r="AC25" s="103">
        <v>490</v>
      </c>
      <c r="AD25" s="98">
        <f>AC25/AA25</f>
        <v>0.49</v>
      </c>
      <c r="AE25" s="98"/>
      <c r="AF25" s="98"/>
      <c r="AG25" s="111">
        <v>0</v>
      </c>
      <c r="AH25" s="98">
        <f>AG25/AA25</f>
        <v>0</v>
      </c>
      <c r="AI25" s="98"/>
      <c r="AJ25" s="98"/>
      <c r="AK25" s="111">
        <f>+AG25+AC25</f>
        <v>490</v>
      </c>
      <c r="AL25" s="98">
        <f>AK25/AA25</f>
        <v>0.49</v>
      </c>
      <c r="AM25" s="98"/>
      <c r="AN25" s="98"/>
      <c r="AO25" s="103">
        <v>300</v>
      </c>
      <c r="AP25" s="143"/>
      <c r="AQ25" s="143"/>
      <c r="AR25" s="102"/>
      <c r="AS25" s="95"/>
      <c r="AT25" s="102"/>
      <c r="AU25" s="102"/>
      <c r="AV25" s="95"/>
      <c r="AW25" s="95"/>
      <c r="AX25" s="95"/>
      <c r="AY25" s="95"/>
      <c r="AZ25" s="95"/>
      <c r="BA25" s="95"/>
      <c r="BB25" s="203" t="s">
        <v>84</v>
      </c>
      <c r="BC25" s="215" t="s">
        <v>233</v>
      </c>
    </row>
    <row r="26" spans="1:55" ht="15" customHeight="1" x14ac:dyDescent="0.25">
      <c r="A26" s="157"/>
      <c r="B26" s="102"/>
      <c r="C26" s="157"/>
      <c r="D26" s="141"/>
      <c r="E26" s="157"/>
      <c r="F26" s="102"/>
      <c r="G26" s="170"/>
      <c r="H26" s="157"/>
      <c r="I26" s="157"/>
      <c r="J26" s="219"/>
      <c r="K26" s="214"/>
      <c r="L26" s="105"/>
      <c r="M26" s="130"/>
      <c r="N26" s="103"/>
      <c r="O26" s="98"/>
      <c r="P26" s="98"/>
      <c r="Q26" s="113"/>
      <c r="R26" s="127"/>
      <c r="S26" s="111"/>
      <c r="T26" s="98"/>
      <c r="U26" s="98"/>
      <c r="V26" s="113"/>
      <c r="W26" s="127"/>
      <c r="X26" s="104"/>
      <c r="Y26" s="102"/>
      <c r="Z26" s="105"/>
      <c r="AA26" s="107"/>
      <c r="AB26" s="188"/>
      <c r="AC26" s="103"/>
      <c r="AD26" s="98"/>
      <c r="AE26" s="98"/>
      <c r="AF26" s="98"/>
      <c r="AG26" s="111"/>
      <c r="AH26" s="98"/>
      <c r="AI26" s="98"/>
      <c r="AJ26" s="98"/>
      <c r="AK26" s="111"/>
      <c r="AL26" s="98"/>
      <c r="AM26" s="98"/>
      <c r="AN26" s="98"/>
      <c r="AO26" s="103"/>
      <c r="AP26" s="143"/>
      <c r="AQ26" s="143"/>
      <c r="AR26" s="102"/>
      <c r="AS26" s="95"/>
      <c r="AT26" s="102"/>
      <c r="AU26" s="102"/>
      <c r="AV26" s="95"/>
      <c r="AW26" s="95"/>
      <c r="AX26" s="95"/>
      <c r="AY26" s="95"/>
      <c r="AZ26" s="95"/>
      <c r="BA26" s="95"/>
      <c r="BB26" s="204"/>
      <c r="BC26" s="215"/>
    </row>
    <row r="27" spans="1:55" ht="15" customHeight="1" x14ac:dyDescent="0.25">
      <c r="A27" s="157"/>
      <c r="B27" s="102"/>
      <c r="C27" s="157"/>
      <c r="D27" s="141"/>
      <c r="E27" s="157"/>
      <c r="F27" s="102"/>
      <c r="G27" s="170"/>
      <c r="H27" s="157"/>
      <c r="I27" s="157"/>
      <c r="J27" s="219"/>
      <c r="K27" s="214"/>
      <c r="L27" s="105"/>
      <c r="M27" s="130"/>
      <c r="N27" s="103"/>
      <c r="O27" s="98"/>
      <c r="P27" s="98"/>
      <c r="Q27" s="113"/>
      <c r="R27" s="127"/>
      <c r="S27" s="111"/>
      <c r="T27" s="98"/>
      <c r="U27" s="98"/>
      <c r="V27" s="113"/>
      <c r="W27" s="127"/>
      <c r="X27" s="104"/>
      <c r="Y27" s="102"/>
      <c r="Z27" s="105"/>
      <c r="AA27" s="107"/>
      <c r="AB27" s="188"/>
      <c r="AC27" s="103"/>
      <c r="AD27" s="98"/>
      <c r="AE27" s="98"/>
      <c r="AF27" s="98"/>
      <c r="AG27" s="111"/>
      <c r="AH27" s="98"/>
      <c r="AI27" s="98"/>
      <c r="AJ27" s="98"/>
      <c r="AK27" s="111"/>
      <c r="AL27" s="98"/>
      <c r="AM27" s="98"/>
      <c r="AN27" s="98"/>
      <c r="AO27" s="103">
        <v>400</v>
      </c>
      <c r="AP27" s="143"/>
      <c r="AQ27" s="143"/>
      <c r="AR27" s="102"/>
      <c r="AS27" s="95"/>
      <c r="AT27" s="102"/>
      <c r="AU27" s="102"/>
      <c r="AV27" s="95"/>
      <c r="AW27" s="95"/>
      <c r="AX27" s="95"/>
      <c r="AY27" s="95"/>
      <c r="AZ27" s="95"/>
      <c r="BA27" s="95"/>
      <c r="BB27" s="204"/>
      <c r="BC27" s="215"/>
    </row>
    <row r="28" spans="1:55" ht="15" customHeight="1" x14ac:dyDescent="0.25">
      <c r="A28" s="157"/>
      <c r="B28" s="102"/>
      <c r="C28" s="157"/>
      <c r="D28" s="141"/>
      <c r="E28" s="157"/>
      <c r="F28" s="102"/>
      <c r="G28" s="170"/>
      <c r="H28" s="157"/>
      <c r="I28" s="157"/>
      <c r="J28" s="219"/>
      <c r="K28" s="214"/>
      <c r="L28" s="105"/>
      <c r="M28" s="130"/>
      <c r="N28" s="103"/>
      <c r="O28" s="98"/>
      <c r="P28" s="98"/>
      <c r="Q28" s="113"/>
      <c r="R28" s="127"/>
      <c r="S28" s="111"/>
      <c r="T28" s="98"/>
      <c r="U28" s="98"/>
      <c r="V28" s="113"/>
      <c r="W28" s="127"/>
      <c r="X28" s="104"/>
      <c r="Y28" s="102"/>
      <c r="Z28" s="105"/>
      <c r="AA28" s="107"/>
      <c r="AB28" s="188"/>
      <c r="AC28" s="103"/>
      <c r="AD28" s="98"/>
      <c r="AE28" s="98"/>
      <c r="AF28" s="98"/>
      <c r="AG28" s="111"/>
      <c r="AH28" s="98"/>
      <c r="AI28" s="98"/>
      <c r="AJ28" s="98"/>
      <c r="AK28" s="111"/>
      <c r="AL28" s="98"/>
      <c r="AM28" s="98"/>
      <c r="AN28" s="98"/>
      <c r="AO28" s="103"/>
      <c r="AP28" s="143"/>
      <c r="AQ28" s="143"/>
      <c r="AR28" s="102"/>
      <c r="AS28" s="95"/>
      <c r="AT28" s="102"/>
      <c r="AU28" s="102"/>
      <c r="AV28" s="95"/>
      <c r="AW28" s="95"/>
      <c r="AX28" s="95"/>
      <c r="AY28" s="95"/>
      <c r="AZ28" s="95"/>
      <c r="BA28" s="95"/>
      <c r="BB28" s="204"/>
      <c r="BC28" s="215"/>
    </row>
    <row r="29" spans="1:55" ht="15" customHeight="1" x14ac:dyDescent="0.25">
      <c r="A29" s="157"/>
      <c r="B29" s="102"/>
      <c r="C29" s="157"/>
      <c r="D29" s="141"/>
      <c r="E29" s="157"/>
      <c r="F29" s="102"/>
      <c r="G29" s="170"/>
      <c r="H29" s="157"/>
      <c r="I29" s="157"/>
      <c r="J29" s="219"/>
      <c r="K29" s="214"/>
      <c r="L29" s="105"/>
      <c r="M29" s="130"/>
      <c r="N29" s="103"/>
      <c r="O29" s="98"/>
      <c r="P29" s="98"/>
      <c r="Q29" s="113"/>
      <c r="R29" s="127"/>
      <c r="S29" s="111"/>
      <c r="T29" s="98"/>
      <c r="U29" s="98"/>
      <c r="V29" s="113"/>
      <c r="W29" s="127"/>
      <c r="X29" s="104"/>
      <c r="Y29" s="102"/>
      <c r="Z29" s="105"/>
      <c r="AA29" s="107"/>
      <c r="AB29" s="188"/>
      <c r="AC29" s="103"/>
      <c r="AD29" s="98"/>
      <c r="AE29" s="98"/>
      <c r="AF29" s="98"/>
      <c r="AG29" s="111"/>
      <c r="AH29" s="98"/>
      <c r="AI29" s="98"/>
      <c r="AJ29" s="98"/>
      <c r="AK29" s="111"/>
      <c r="AL29" s="98"/>
      <c r="AM29" s="98"/>
      <c r="AN29" s="98"/>
      <c r="AO29" s="103">
        <v>300</v>
      </c>
      <c r="AP29" s="143"/>
      <c r="AQ29" s="143"/>
      <c r="AR29" s="102"/>
      <c r="AS29" s="95"/>
      <c r="AT29" s="102"/>
      <c r="AU29" s="102"/>
      <c r="AV29" s="95"/>
      <c r="AW29" s="95"/>
      <c r="AX29" s="95"/>
      <c r="AY29" s="95"/>
      <c r="AZ29" s="95"/>
      <c r="BA29" s="95"/>
      <c r="BB29" s="204"/>
      <c r="BC29" s="215"/>
    </row>
    <row r="30" spans="1:55" ht="15" customHeight="1" x14ac:dyDescent="0.25">
      <c r="A30" s="157"/>
      <c r="B30" s="102"/>
      <c r="C30" s="157"/>
      <c r="D30" s="141"/>
      <c r="E30" s="157"/>
      <c r="F30" s="102"/>
      <c r="G30" s="170"/>
      <c r="H30" s="157"/>
      <c r="I30" s="157"/>
      <c r="J30" s="219"/>
      <c r="K30" s="214"/>
      <c r="L30" s="105"/>
      <c r="M30" s="130"/>
      <c r="N30" s="103"/>
      <c r="O30" s="98"/>
      <c r="P30" s="98"/>
      <c r="Q30" s="113"/>
      <c r="R30" s="127"/>
      <c r="S30" s="111"/>
      <c r="T30" s="98"/>
      <c r="U30" s="98"/>
      <c r="V30" s="113"/>
      <c r="W30" s="127"/>
      <c r="X30" s="104"/>
      <c r="Y30" s="102"/>
      <c r="Z30" s="105"/>
      <c r="AA30" s="107"/>
      <c r="AB30" s="188"/>
      <c r="AC30" s="103"/>
      <c r="AD30" s="98"/>
      <c r="AE30" s="98"/>
      <c r="AF30" s="98"/>
      <c r="AG30" s="111"/>
      <c r="AH30" s="98"/>
      <c r="AI30" s="98"/>
      <c r="AJ30" s="98"/>
      <c r="AK30" s="111"/>
      <c r="AL30" s="98"/>
      <c r="AM30" s="98"/>
      <c r="AN30" s="98"/>
      <c r="AO30" s="103"/>
      <c r="AP30" s="143"/>
      <c r="AQ30" s="143"/>
      <c r="AR30" s="102"/>
      <c r="AS30" s="95"/>
      <c r="AT30" s="102"/>
      <c r="AU30" s="102"/>
      <c r="AV30" s="95"/>
      <c r="AW30" s="95"/>
      <c r="AX30" s="95"/>
      <c r="AY30" s="95"/>
      <c r="AZ30" s="95"/>
      <c r="BA30" s="95"/>
      <c r="BB30" s="205"/>
      <c r="BC30" s="215"/>
    </row>
    <row r="31" spans="1:55" ht="15" customHeight="1" x14ac:dyDescent="0.25">
      <c r="A31" s="157"/>
      <c r="B31" s="102"/>
      <c r="C31" s="157"/>
      <c r="D31" s="141"/>
      <c r="E31" s="157"/>
      <c r="F31" s="102"/>
      <c r="G31" s="170"/>
      <c r="H31" s="157"/>
      <c r="I31" s="157"/>
      <c r="J31" s="219"/>
      <c r="K31" s="214"/>
      <c r="L31" s="105"/>
      <c r="M31" s="130">
        <v>9000</v>
      </c>
      <c r="N31" s="103">
        <v>1977</v>
      </c>
      <c r="O31" s="98">
        <f>N31/M31</f>
        <v>0.21966666666666668</v>
      </c>
      <c r="P31" s="98">
        <f>(N31+L21)/J21</f>
        <v>0.87051999999999996</v>
      </c>
      <c r="Q31" s="113"/>
      <c r="R31" s="127"/>
      <c r="S31" s="130">
        <v>125</v>
      </c>
      <c r="T31" s="98">
        <f>S31/M31</f>
        <v>1.3888888888888888E-2</v>
      </c>
      <c r="U31" s="98">
        <f>(S31+L21)/J21</f>
        <v>0.86434666666666671</v>
      </c>
      <c r="V31" s="113"/>
      <c r="W31" s="127"/>
      <c r="X31" s="104"/>
      <c r="Y31" s="102"/>
      <c r="Z31" s="105" t="s">
        <v>85</v>
      </c>
      <c r="AA31" s="107">
        <v>9000</v>
      </c>
      <c r="AB31" s="188" t="s">
        <v>86</v>
      </c>
      <c r="AC31" s="103">
        <v>1977</v>
      </c>
      <c r="AD31" s="98">
        <f>AC31/AA31</f>
        <v>0.21966666666666668</v>
      </c>
      <c r="AE31" s="98"/>
      <c r="AF31" s="98"/>
      <c r="AG31" s="103">
        <v>125</v>
      </c>
      <c r="AH31" s="98">
        <f>AG31/AA31</f>
        <v>1.3888888888888888E-2</v>
      </c>
      <c r="AI31" s="98"/>
      <c r="AJ31" s="98"/>
      <c r="AK31" s="103">
        <f>+AG31+AC31</f>
        <v>2102</v>
      </c>
      <c r="AL31" s="98">
        <f>AK31/AA31</f>
        <v>0.23355555555555554</v>
      </c>
      <c r="AM31" s="98"/>
      <c r="AN31" s="98"/>
      <c r="AO31" s="17">
        <v>3500</v>
      </c>
      <c r="AP31" s="143"/>
      <c r="AQ31" s="143"/>
      <c r="AR31" s="102"/>
      <c r="AS31" s="95"/>
      <c r="AT31" s="102"/>
      <c r="AU31" s="102"/>
      <c r="AV31" s="95"/>
      <c r="AW31" s="95"/>
      <c r="AX31" s="95"/>
      <c r="AY31" s="95"/>
      <c r="AZ31" s="95"/>
      <c r="BA31" s="95"/>
      <c r="BB31" s="203" t="s">
        <v>87</v>
      </c>
      <c r="BC31" s="215" t="s">
        <v>252</v>
      </c>
    </row>
    <row r="32" spans="1:55" ht="15" customHeight="1" x14ac:dyDescent="0.25">
      <c r="A32" s="157"/>
      <c r="B32" s="102"/>
      <c r="C32" s="157"/>
      <c r="D32" s="141"/>
      <c r="E32" s="157"/>
      <c r="F32" s="102"/>
      <c r="G32" s="170"/>
      <c r="H32" s="157"/>
      <c r="I32" s="157"/>
      <c r="J32" s="219"/>
      <c r="K32" s="214"/>
      <c r="L32" s="105"/>
      <c r="M32" s="130"/>
      <c r="N32" s="103"/>
      <c r="O32" s="98"/>
      <c r="P32" s="98"/>
      <c r="Q32" s="113"/>
      <c r="R32" s="127"/>
      <c r="S32" s="130"/>
      <c r="T32" s="98"/>
      <c r="U32" s="98"/>
      <c r="V32" s="113"/>
      <c r="W32" s="127"/>
      <c r="X32" s="104"/>
      <c r="Y32" s="102"/>
      <c r="Z32" s="105"/>
      <c r="AA32" s="107"/>
      <c r="AB32" s="188"/>
      <c r="AC32" s="103"/>
      <c r="AD32" s="98"/>
      <c r="AE32" s="98"/>
      <c r="AF32" s="98"/>
      <c r="AG32" s="103"/>
      <c r="AH32" s="98"/>
      <c r="AI32" s="98"/>
      <c r="AJ32" s="98"/>
      <c r="AK32" s="103"/>
      <c r="AL32" s="98"/>
      <c r="AM32" s="98"/>
      <c r="AN32" s="98"/>
      <c r="AO32" s="103">
        <v>3000</v>
      </c>
      <c r="AP32" s="143"/>
      <c r="AQ32" s="143"/>
      <c r="AR32" s="102"/>
      <c r="AS32" s="95"/>
      <c r="AT32" s="102"/>
      <c r="AU32" s="102"/>
      <c r="AV32" s="95"/>
      <c r="AW32" s="95"/>
      <c r="AX32" s="95"/>
      <c r="AY32" s="95"/>
      <c r="AZ32" s="95"/>
      <c r="BA32" s="95"/>
      <c r="BB32" s="204"/>
      <c r="BC32" s="215"/>
    </row>
    <row r="33" spans="1:58" ht="15" customHeight="1" x14ac:dyDescent="0.25">
      <c r="A33" s="157"/>
      <c r="B33" s="102"/>
      <c r="C33" s="157"/>
      <c r="D33" s="141"/>
      <c r="E33" s="157"/>
      <c r="F33" s="102"/>
      <c r="G33" s="170"/>
      <c r="H33" s="157"/>
      <c r="I33" s="157"/>
      <c r="J33" s="219"/>
      <c r="K33" s="214"/>
      <c r="L33" s="105"/>
      <c r="M33" s="130"/>
      <c r="N33" s="103"/>
      <c r="O33" s="98"/>
      <c r="P33" s="98"/>
      <c r="Q33" s="113"/>
      <c r="R33" s="127"/>
      <c r="S33" s="130"/>
      <c r="T33" s="98"/>
      <c r="U33" s="98"/>
      <c r="V33" s="113"/>
      <c r="W33" s="127"/>
      <c r="X33" s="104"/>
      <c r="Y33" s="102"/>
      <c r="Z33" s="105"/>
      <c r="AA33" s="107"/>
      <c r="AB33" s="188"/>
      <c r="AC33" s="103"/>
      <c r="AD33" s="98"/>
      <c r="AE33" s="98"/>
      <c r="AF33" s="98"/>
      <c r="AG33" s="103"/>
      <c r="AH33" s="98"/>
      <c r="AI33" s="98"/>
      <c r="AJ33" s="98"/>
      <c r="AK33" s="103"/>
      <c r="AL33" s="98"/>
      <c r="AM33" s="98"/>
      <c r="AN33" s="98"/>
      <c r="AO33" s="103"/>
      <c r="AP33" s="143"/>
      <c r="AQ33" s="143"/>
      <c r="AR33" s="102"/>
      <c r="AS33" s="95"/>
      <c r="AT33" s="102"/>
      <c r="AU33" s="102"/>
      <c r="AV33" s="95"/>
      <c r="AW33" s="95"/>
      <c r="AX33" s="95"/>
      <c r="AY33" s="95"/>
      <c r="AZ33" s="95"/>
      <c r="BA33" s="95"/>
      <c r="BB33" s="204"/>
      <c r="BC33" s="215"/>
    </row>
    <row r="34" spans="1:58" ht="15" customHeight="1" x14ac:dyDescent="0.25">
      <c r="A34" s="157"/>
      <c r="B34" s="102"/>
      <c r="C34" s="157"/>
      <c r="D34" s="141"/>
      <c r="E34" s="157"/>
      <c r="F34" s="102"/>
      <c r="G34" s="170"/>
      <c r="H34" s="157"/>
      <c r="I34" s="157"/>
      <c r="J34" s="219"/>
      <c r="K34" s="214"/>
      <c r="L34" s="105"/>
      <c r="M34" s="130"/>
      <c r="N34" s="103"/>
      <c r="O34" s="98"/>
      <c r="P34" s="98"/>
      <c r="Q34" s="113"/>
      <c r="R34" s="127"/>
      <c r="S34" s="130"/>
      <c r="T34" s="98"/>
      <c r="U34" s="98"/>
      <c r="V34" s="113"/>
      <c r="W34" s="127"/>
      <c r="X34" s="104"/>
      <c r="Y34" s="102"/>
      <c r="Z34" s="105"/>
      <c r="AA34" s="107"/>
      <c r="AB34" s="188"/>
      <c r="AC34" s="103"/>
      <c r="AD34" s="98"/>
      <c r="AE34" s="98"/>
      <c r="AF34" s="98"/>
      <c r="AG34" s="103"/>
      <c r="AH34" s="98"/>
      <c r="AI34" s="98"/>
      <c r="AJ34" s="98"/>
      <c r="AK34" s="103"/>
      <c r="AL34" s="98"/>
      <c r="AM34" s="98"/>
      <c r="AN34" s="98"/>
      <c r="AO34" s="103">
        <v>3000</v>
      </c>
      <c r="AP34" s="143"/>
      <c r="AQ34" s="143"/>
      <c r="AR34" s="102"/>
      <c r="AS34" s="95"/>
      <c r="AT34" s="102"/>
      <c r="AU34" s="102"/>
      <c r="AV34" s="95"/>
      <c r="AW34" s="95"/>
      <c r="AX34" s="95"/>
      <c r="AY34" s="95"/>
      <c r="AZ34" s="95"/>
      <c r="BA34" s="95"/>
      <c r="BB34" s="204"/>
      <c r="BC34" s="215"/>
    </row>
    <row r="35" spans="1:58" ht="104.25" customHeight="1" x14ac:dyDescent="0.25">
      <c r="A35" s="157"/>
      <c r="B35" s="102"/>
      <c r="C35" s="157"/>
      <c r="D35" s="141"/>
      <c r="E35" s="157"/>
      <c r="F35" s="102"/>
      <c r="G35" s="170"/>
      <c r="H35" s="157"/>
      <c r="I35" s="157"/>
      <c r="J35" s="219"/>
      <c r="K35" s="214"/>
      <c r="L35" s="105"/>
      <c r="M35" s="130"/>
      <c r="N35" s="103"/>
      <c r="O35" s="98"/>
      <c r="P35" s="98"/>
      <c r="Q35" s="113"/>
      <c r="R35" s="127"/>
      <c r="S35" s="130"/>
      <c r="T35" s="98"/>
      <c r="U35" s="98"/>
      <c r="V35" s="113"/>
      <c r="W35" s="127"/>
      <c r="X35" s="104"/>
      <c r="Y35" s="102"/>
      <c r="Z35" s="105"/>
      <c r="AA35" s="107"/>
      <c r="AB35" s="188"/>
      <c r="AC35" s="103"/>
      <c r="AD35" s="98"/>
      <c r="AE35" s="98"/>
      <c r="AF35" s="98"/>
      <c r="AG35" s="103"/>
      <c r="AH35" s="98"/>
      <c r="AI35" s="98"/>
      <c r="AJ35" s="98"/>
      <c r="AK35" s="103"/>
      <c r="AL35" s="98"/>
      <c r="AM35" s="98"/>
      <c r="AN35" s="98"/>
      <c r="AO35" s="103"/>
      <c r="AP35" s="143"/>
      <c r="AQ35" s="143"/>
      <c r="AR35" s="102"/>
      <c r="AS35" s="95"/>
      <c r="AT35" s="102"/>
      <c r="AU35" s="102"/>
      <c r="AV35" s="95"/>
      <c r="AW35" s="95"/>
      <c r="AX35" s="95"/>
      <c r="AY35" s="95"/>
      <c r="AZ35" s="95"/>
      <c r="BA35" s="95"/>
      <c r="BB35" s="205"/>
      <c r="BC35" s="215"/>
    </row>
    <row r="36" spans="1:58" ht="15" customHeight="1" x14ac:dyDescent="0.25">
      <c r="A36" s="157"/>
      <c r="B36" s="102"/>
      <c r="C36" s="157"/>
      <c r="D36" s="141"/>
      <c r="E36" s="157"/>
      <c r="F36" s="102"/>
      <c r="G36" s="170"/>
      <c r="H36" s="157"/>
      <c r="I36" s="157"/>
      <c r="J36" s="219"/>
      <c r="K36" s="214"/>
      <c r="L36" s="105"/>
      <c r="M36" s="178">
        <v>180</v>
      </c>
      <c r="N36" s="103">
        <f>195</f>
        <v>195</v>
      </c>
      <c r="O36" s="98">
        <v>1</v>
      </c>
      <c r="P36" s="98">
        <f>(N36+L21)/J21</f>
        <v>0.86458000000000002</v>
      </c>
      <c r="Q36" s="113"/>
      <c r="R36" s="127"/>
      <c r="S36" s="111">
        <v>0</v>
      </c>
      <c r="T36" s="98">
        <f>S36/M36</f>
        <v>0</v>
      </c>
      <c r="U36" s="98">
        <f>(S36+L21)/J21</f>
        <v>0.86392999999999998</v>
      </c>
      <c r="V36" s="113"/>
      <c r="W36" s="127"/>
      <c r="X36" s="104"/>
      <c r="Y36" s="102"/>
      <c r="Z36" s="105" t="s">
        <v>88</v>
      </c>
      <c r="AA36" s="106">
        <v>180</v>
      </c>
      <c r="AB36" s="102" t="s">
        <v>86</v>
      </c>
      <c r="AC36" s="103">
        <f>195</f>
        <v>195</v>
      </c>
      <c r="AD36" s="98">
        <v>1</v>
      </c>
      <c r="AE36" s="98"/>
      <c r="AF36" s="98"/>
      <c r="AG36" s="111">
        <v>0</v>
      </c>
      <c r="AH36" s="98">
        <f>AG36/AA36</f>
        <v>0</v>
      </c>
      <c r="AI36" s="98"/>
      <c r="AJ36" s="98"/>
      <c r="AK36" s="111">
        <f>+AG36+AC36</f>
        <v>195</v>
      </c>
      <c r="AL36" s="98">
        <v>1</v>
      </c>
      <c r="AM36" s="98"/>
      <c r="AN36" s="98"/>
      <c r="AO36" s="17">
        <v>60</v>
      </c>
      <c r="AP36" s="143"/>
      <c r="AQ36" s="143"/>
      <c r="AR36" s="102"/>
      <c r="AS36" s="95"/>
      <c r="AT36" s="102"/>
      <c r="AU36" s="102"/>
      <c r="AV36" s="95"/>
      <c r="AW36" s="95"/>
      <c r="AX36" s="95"/>
      <c r="AY36" s="95"/>
      <c r="AZ36" s="95"/>
      <c r="BA36" s="95"/>
      <c r="BB36" s="203" t="s">
        <v>89</v>
      </c>
      <c r="BC36" s="215" t="s">
        <v>233</v>
      </c>
      <c r="BF36" s="71"/>
    </row>
    <row r="37" spans="1:58" ht="15" customHeight="1" x14ac:dyDescent="0.25">
      <c r="A37" s="157"/>
      <c r="B37" s="102"/>
      <c r="C37" s="157"/>
      <c r="D37" s="141"/>
      <c r="E37" s="157"/>
      <c r="F37" s="102"/>
      <c r="G37" s="170"/>
      <c r="H37" s="157"/>
      <c r="I37" s="157"/>
      <c r="J37" s="219"/>
      <c r="K37" s="214"/>
      <c r="L37" s="105"/>
      <c r="M37" s="178"/>
      <c r="N37" s="103"/>
      <c r="O37" s="98"/>
      <c r="P37" s="98"/>
      <c r="Q37" s="113"/>
      <c r="R37" s="127"/>
      <c r="S37" s="111"/>
      <c r="T37" s="98"/>
      <c r="U37" s="98"/>
      <c r="V37" s="113"/>
      <c r="W37" s="127"/>
      <c r="X37" s="104"/>
      <c r="Y37" s="102"/>
      <c r="Z37" s="105"/>
      <c r="AA37" s="106"/>
      <c r="AB37" s="102"/>
      <c r="AC37" s="103"/>
      <c r="AD37" s="98"/>
      <c r="AE37" s="98"/>
      <c r="AF37" s="98"/>
      <c r="AG37" s="111"/>
      <c r="AH37" s="98"/>
      <c r="AI37" s="98"/>
      <c r="AJ37" s="98"/>
      <c r="AK37" s="111"/>
      <c r="AL37" s="98"/>
      <c r="AM37" s="98"/>
      <c r="AN37" s="98"/>
      <c r="AO37" s="17">
        <v>60</v>
      </c>
      <c r="AP37" s="143"/>
      <c r="AQ37" s="143"/>
      <c r="AR37" s="102"/>
      <c r="AS37" s="95"/>
      <c r="AT37" s="102"/>
      <c r="AU37" s="102"/>
      <c r="AV37" s="95"/>
      <c r="AW37" s="95"/>
      <c r="AX37" s="95"/>
      <c r="AY37" s="95"/>
      <c r="AZ37" s="95"/>
      <c r="BA37" s="95"/>
      <c r="BB37" s="204"/>
      <c r="BC37" s="215"/>
    </row>
    <row r="38" spans="1:58" ht="34.5" customHeight="1" x14ac:dyDescent="0.25">
      <c r="A38" s="157"/>
      <c r="B38" s="102"/>
      <c r="C38" s="157"/>
      <c r="D38" s="141"/>
      <c r="E38" s="157"/>
      <c r="F38" s="102"/>
      <c r="G38" s="170"/>
      <c r="H38" s="157"/>
      <c r="I38" s="157"/>
      <c r="J38" s="219"/>
      <c r="K38" s="214"/>
      <c r="L38" s="105"/>
      <c r="M38" s="178"/>
      <c r="N38" s="103"/>
      <c r="O38" s="98"/>
      <c r="P38" s="98"/>
      <c r="Q38" s="113"/>
      <c r="R38" s="127"/>
      <c r="S38" s="111"/>
      <c r="T38" s="98"/>
      <c r="U38" s="98"/>
      <c r="V38" s="113"/>
      <c r="W38" s="127"/>
      <c r="X38" s="104"/>
      <c r="Y38" s="102"/>
      <c r="Z38" s="105"/>
      <c r="AA38" s="106"/>
      <c r="AB38" s="102"/>
      <c r="AC38" s="103"/>
      <c r="AD38" s="98"/>
      <c r="AE38" s="98"/>
      <c r="AF38" s="98"/>
      <c r="AG38" s="111"/>
      <c r="AH38" s="98"/>
      <c r="AI38" s="98"/>
      <c r="AJ38" s="98"/>
      <c r="AK38" s="111"/>
      <c r="AL38" s="98"/>
      <c r="AM38" s="98"/>
      <c r="AN38" s="98"/>
      <c r="AO38" s="17">
        <v>60</v>
      </c>
      <c r="AP38" s="143"/>
      <c r="AQ38" s="143"/>
      <c r="AR38" s="102"/>
      <c r="AS38" s="95"/>
      <c r="AT38" s="102"/>
      <c r="AU38" s="102"/>
      <c r="AV38" s="95"/>
      <c r="AW38" s="95"/>
      <c r="AX38" s="95"/>
      <c r="AY38" s="95"/>
      <c r="AZ38" s="95"/>
      <c r="BA38" s="95"/>
      <c r="BB38" s="205"/>
      <c r="BC38" s="215"/>
    </row>
    <row r="39" spans="1:58" ht="15" customHeight="1" x14ac:dyDescent="0.25">
      <c r="A39" s="157"/>
      <c r="B39" s="102"/>
      <c r="C39" s="157"/>
      <c r="D39" s="141"/>
      <c r="E39" s="157"/>
      <c r="F39" s="102"/>
      <c r="G39" s="170"/>
      <c r="H39" s="157"/>
      <c r="I39" s="157"/>
      <c r="J39" s="219"/>
      <c r="K39" s="214"/>
      <c r="L39" s="105"/>
      <c r="M39" s="178">
        <v>100</v>
      </c>
      <c r="N39" s="103">
        <v>430</v>
      </c>
      <c r="O39" s="98">
        <v>1</v>
      </c>
      <c r="P39" s="98">
        <f>(N39+L21)/J21</f>
        <v>0.86536333333333337</v>
      </c>
      <c r="Q39" s="113"/>
      <c r="R39" s="127"/>
      <c r="S39" s="131">
        <v>0</v>
      </c>
      <c r="T39" s="98">
        <f>S39/M39</f>
        <v>0</v>
      </c>
      <c r="U39" s="98">
        <f>(S39+L21)/J21</f>
        <v>0.86392999999999998</v>
      </c>
      <c r="V39" s="113"/>
      <c r="W39" s="127"/>
      <c r="X39" s="104"/>
      <c r="Y39" s="102"/>
      <c r="Z39" s="105" t="s">
        <v>90</v>
      </c>
      <c r="AA39" s="106">
        <v>100</v>
      </c>
      <c r="AB39" s="102" t="s">
        <v>48</v>
      </c>
      <c r="AC39" s="103">
        <v>430</v>
      </c>
      <c r="AD39" s="98">
        <v>1</v>
      </c>
      <c r="AE39" s="98"/>
      <c r="AF39" s="98"/>
      <c r="AG39" s="111">
        <v>0</v>
      </c>
      <c r="AH39" s="98">
        <f>AG39/AA39</f>
        <v>0</v>
      </c>
      <c r="AI39" s="98"/>
      <c r="AJ39" s="98"/>
      <c r="AK39" s="111">
        <f>+AG39+AC39</f>
        <v>430</v>
      </c>
      <c r="AL39" s="98">
        <v>1</v>
      </c>
      <c r="AM39" s="98"/>
      <c r="AN39" s="98"/>
      <c r="AO39" s="17">
        <v>35</v>
      </c>
      <c r="AP39" s="143"/>
      <c r="AQ39" s="143"/>
      <c r="AR39" s="102"/>
      <c r="AS39" s="95"/>
      <c r="AT39" s="102"/>
      <c r="AU39" s="102"/>
      <c r="AV39" s="95"/>
      <c r="AW39" s="95"/>
      <c r="AX39" s="95"/>
      <c r="AY39" s="95"/>
      <c r="AZ39" s="95"/>
      <c r="BA39" s="95"/>
      <c r="BB39" s="203" t="s">
        <v>91</v>
      </c>
      <c r="BC39" s="215" t="s">
        <v>238</v>
      </c>
    </row>
    <row r="40" spans="1:58" ht="15" customHeight="1" x14ac:dyDescent="0.25">
      <c r="A40" s="157"/>
      <c r="B40" s="102"/>
      <c r="C40" s="157"/>
      <c r="D40" s="141"/>
      <c r="E40" s="157"/>
      <c r="F40" s="102"/>
      <c r="G40" s="170"/>
      <c r="H40" s="157"/>
      <c r="I40" s="157"/>
      <c r="J40" s="219"/>
      <c r="K40" s="214"/>
      <c r="L40" s="105"/>
      <c r="M40" s="178"/>
      <c r="N40" s="103"/>
      <c r="O40" s="98"/>
      <c r="P40" s="98"/>
      <c r="Q40" s="113"/>
      <c r="R40" s="127"/>
      <c r="S40" s="131"/>
      <c r="T40" s="98"/>
      <c r="U40" s="98"/>
      <c r="V40" s="113"/>
      <c r="W40" s="127"/>
      <c r="X40" s="104"/>
      <c r="Y40" s="102"/>
      <c r="Z40" s="105"/>
      <c r="AA40" s="106"/>
      <c r="AB40" s="102"/>
      <c r="AC40" s="103"/>
      <c r="AD40" s="98"/>
      <c r="AE40" s="98"/>
      <c r="AF40" s="98"/>
      <c r="AG40" s="111"/>
      <c r="AH40" s="98"/>
      <c r="AI40" s="98"/>
      <c r="AJ40" s="98"/>
      <c r="AK40" s="111"/>
      <c r="AL40" s="98"/>
      <c r="AM40" s="98"/>
      <c r="AN40" s="98"/>
      <c r="AO40" s="17">
        <v>35</v>
      </c>
      <c r="AP40" s="143"/>
      <c r="AQ40" s="143"/>
      <c r="AR40" s="102"/>
      <c r="AS40" s="95"/>
      <c r="AT40" s="102"/>
      <c r="AU40" s="102"/>
      <c r="AV40" s="95"/>
      <c r="AW40" s="95"/>
      <c r="AX40" s="95"/>
      <c r="AY40" s="95"/>
      <c r="AZ40" s="95"/>
      <c r="BA40" s="95"/>
      <c r="BB40" s="204"/>
      <c r="BC40" s="215"/>
    </row>
    <row r="41" spans="1:58" ht="74.25" customHeight="1" x14ac:dyDescent="0.25">
      <c r="A41" s="157"/>
      <c r="B41" s="102"/>
      <c r="C41" s="157"/>
      <c r="D41" s="141"/>
      <c r="E41" s="157"/>
      <c r="F41" s="102"/>
      <c r="G41" s="170"/>
      <c r="H41" s="157"/>
      <c r="I41" s="157"/>
      <c r="J41" s="219"/>
      <c r="K41" s="214"/>
      <c r="L41" s="105"/>
      <c r="M41" s="178"/>
      <c r="N41" s="103"/>
      <c r="O41" s="98"/>
      <c r="P41" s="98"/>
      <c r="Q41" s="113"/>
      <c r="R41" s="127"/>
      <c r="S41" s="131"/>
      <c r="T41" s="98"/>
      <c r="U41" s="98"/>
      <c r="V41" s="113"/>
      <c r="W41" s="127"/>
      <c r="X41" s="104"/>
      <c r="Y41" s="102"/>
      <c r="Z41" s="105"/>
      <c r="AA41" s="106"/>
      <c r="AB41" s="102"/>
      <c r="AC41" s="103"/>
      <c r="AD41" s="98"/>
      <c r="AE41" s="98"/>
      <c r="AF41" s="98"/>
      <c r="AG41" s="111"/>
      <c r="AH41" s="98"/>
      <c r="AI41" s="98"/>
      <c r="AJ41" s="98"/>
      <c r="AK41" s="111"/>
      <c r="AL41" s="98"/>
      <c r="AM41" s="98"/>
      <c r="AN41" s="98"/>
      <c r="AO41" s="103">
        <v>30</v>
      </c>
      <c r="AP41" s="143"/>
      <c r="AQ41" s="143"/>
      <c r="AR41" s="102"/>
      <c r="AS41" s="95"/>
      <c r="AT41" s="102"/>
      <c r="AU41" s="102"/>
      <c r="AV41" s="95"/>
      <c r="AW41" s="95"/>
      <c r="AX41" s="95"/>
      <c r="AY41" s="95"/>
      <c r="AZ41" s="95"/>
      <c r="BA41" s="95"/>
      <c r="BB41" s="204"/>
      <c r="BC41" s="215"/>
    </row>
    <row r="42" spans="1:58" ht="47.25" customHeight="1" x14ac:dyDescent="0.25">
      <c r="A42" s="157"/>
      <c r="B42" s="102"/>
      <c r="C42" s="157"/>
      <c r="D42" s="141"/>
      <c r="E42" s="157"/>
      <c r="F42" s="102"/>
      <c r="G42" s="170"/>
      <c r="H42" s="157"/>
      <c r="I42" s="157"/>
      <c r="J42" s="219"/>
      <c r="K42" s="214"/>
      <c r="L42" s="105"/>
      <c r="M42" s="178"/>
      <c r="N42" s="103"/>
      <c r="O42" s="98"/>
      <c r="P42" s="98"/>
      <c r="Q42" s="113"/>
      <c r="R42" s="127"/>
      <c r="S42" s="131"/>
      <c r="T42" s="98"/>
      <c r="U42" s="98"/>
      <c r="V42" s="113"/>
      <c r="W42" s="127"/>
      <c r="X42" s="104"/>
      <c r="Y42" s="102"/>
      <c r="Z42" s="105"/>
      <c r="AA42" s="106"/>
      <c r="AB42" s="102"/>
      <c r="AC42" s="103"/>
      <c r="AD42" s="98"/>
      <c r="AE42" s="98"/>
      <c r="AF42" s="98"/>
      <c r="AG42" s="111"/>
      <c r="AH42" s="98"/>
      <c r="AI42" s="98"/>
      <c r="AJ42" s="98"/>
      <c r="AK42" s="111"/>
      <c r="AL42" s="98"/>
      <c r="AM42" s="98"/>
      <c r="AN42" s="98"/>
      <c r="AO42" s="103"/>
      <c r="AP42" s="143"/>
      <c r="AQ42" s="143"/>
      <c r="AR42" s="102"/>
      <c r="AS42" s="95"/>
      <c r="AT42" s="102"/>
      <c r="AU42" s="102"/>
      <c r="AV42" s="95"/>
      <c r="AW42" s="95"/>
      <c r="AX42" s="95"/>
      <c r="AY42" s="95"/>
      <c r="AZ42" s="95"/>
      <c r="BA42" s="95"/>
      <c r="BB42" s="205"/>
      <c r="BC42" s="215"/>
    </row>
    <row r="43" spans="1:58" ht="15" customHeight="1" x14ac:dyDescent="0.25">
      <c r="A43" s="157"/>
      <c r="B43" s="102"/>
      <c r="C43" s="157"/>
      <c r="D43" s="141"/>
      <c r="E43" s="157"/>
      <c r="F43" s="102"/>
      <c r="G43" s="170"/>
      <c r="H43" s="157"/>
      <c r="I43" s="157"/>
      <c r="J43" s="219"/>
      <c r="K43" s="214"/>
      <c r="L43" s="105"/>
      <c r="M43" s="217">
        <v>300</v>
      </c>
      <c r="N43" s="111">
        <v>0</v>
      </c>
      <c r="O43" s="98">
        <f>N43/M43</f>
        <v>0</v>
      </c>
      <c r="P43" s="98">
        <f>(N43+L21)/J21</f>
        <v>0.86392999999999998</v>
      </c>
      <c r="Q43" s="113"/>
      <c r="R43" s="127"/>
      <c r="S43" s="111">
        <v>0</v>
      </c>
      <c r="T43" s="98">
        <f>S43/M43</f>
        <v>0</v>
      </c>
      <c r="U43" s="98">
        <f>(S43+Q21)/O21</f>
        <v>0.87549952380952389</v>
      </c>
      <c r="V43" s="113"/>
      <c r="W43" s="127"/>
      <c r="X43" s="104"/>
      <c r="Y43" s="102"/>
      <c r="Z43" s="105" t="s">
        <v>92</v>
      </c>
      <c r="AA43" s="181">
        <v>300</v>
      </c>
      <c r="AB43" s="102" t="s">
        <v>86</v>
      </c>
      <c r="AC43" s="111">
        <v>0</v>
      </c>
      <c r="AD43" s="98">
        <f>AC43/AA43</f>
        <v>0</v>
      </c>
      <c r="AE43" s="98"/>
      <c r="AF43" s="98"/>
      <c r="AG43" s="111">
        <v>0</v>
      </c>
      <c r="AH43" s="98">
        <f>AG43/AA43</f>
        <v>0</v>
      </c>
      <c r="AI43" s="98"/>
      <c r="AJ43" s="98"/>
      <c r="AK43" s="111">
        <f>+AG43+AC43</f>
        <v>0</v>
      </c>
      <c r="AL43" s="98">
        <f>AK43/AA43</f>
        <v>0</v>
      </c>
      <c r="AM43" s="98"/>
      <c r="AN43" s="98"/>
      <c r="AO43" s="18">
        <v>100</v>
      </c>
      <c r="AP43" s="143"/>
      <c r="AQ43" s="143"/>
      <c r="AR43" s="102"/>
      <c r="AS43" s="95"/>
      <c r="AT43" s="102"/>
      <c r="AU43" s="102"/>
      <c r="AV43" s="95"/>
      <c r="AW43" s="95"/>
      <c r="AX43" s="95"/>
      <c r="AY43" s="95"/>
      <c r="AZ43" s="95"/>
      <c r="BA43" s="95"/>
      <c r="BB43" s="203" t="s">
        <v>93</v>
      </c>
      <c r="BC43" s="215" t="s">
        <v>234</v>
      </c>
    </row>
    <row r="44" spans="1:58" ht="15" customHeight="1" x14ac:dyDescent="0.25">
      <c r="A44" s="157"/>
      <c r="B44" s="102"/>
      <c r="C44" s="157"/>
      <c r="D44" s="141"/>
      <c r="E44" s="157"/>
      <c r="F44" s="102"/>
      <c r="G44" s="170"/>
      <c r="H44" s="157"/>
      <c r="I44" s="157"/>
      <c r="J44" s="219"/>
      <c r="K44" s="214"/>
      <c r="L44" s="105"/>
      <c r="M44" s="217"/>
      <c r="N44" s="111"/>
      <c r="O44" s="98"/>
      <c r="P44" s="98"/>
      <c r="Q44" s="113"/>
      <c r="R44" s="127"/>
      <c r="S44" s="111"/>
      <c r="T44" s="98"/>
      <c r="U44" s="98"/>
      <c r="V44" s="113"/>
      <c r="W44" s="127"/>
      <c r="X44" s="104"/>
      <c r="Y44" s="102"/>
      <c r="Z44" s="105"/>
      <c r="AA44" s="181"/>
      <c r="AB44" s="102"/>
      <c r="AC44" s="111"/>
      <c r="AD44" s="98"/>
      <c r="AE44" s="98"/>
      <c r="AF44" s="98"/>
      <c r="AG44" s="111"/>
      <c r="AH44" s="98"/>
      <c r="AI44" s="98"/>
      <c r="AJ44" s="98"/>
      <c r="AK44" s="111"/>
      <c r="AL44" s="98"/>
      <c r="AM44" s="98"/>
      <c r="AN44" s="98"/>
      <c r="AO44" s="18">
        <v>100</v>
      </c>
      <c r="AP44" s="143"/>
      <c r="AQ44" s="143"/>
      <c r="AR44" s="102"/>
      <c r="AS44" s="95"/>
      <c r="AT44" s="102"/>
      <c r="AU44" s="102"/>
      <c r="AV44" s="95"/>
      <c r="AW44" s="95"/>
      <c r="AX44" s="95"/>
      <c r="AY44" s="95"/>
      <c r="AZ44" s="95"/>
      <c r="BA44" s="95"/>
      <c r="BB44" s="204"/>
      <c r="BC44" s="215"/>
    </row>
    <row r="45" spans="1:58" ht="15" customHeight="1" x14ac:dyDescent="0.25">
      <c r="A45" s="157"/>
      <c r="B45" s="102"/>
      <c r="C45" s="157"/>
      <c r="D45" s="141"/>
      <c r="E45" s="157"/>
      <c r="F45" s="102"/>
      <c r="G45" s="170"/>
      <c r="H45" s="157"/>
      <c r="I45" s="157"/>
      <c r="J45" s="219"/>
      <c r="K45" s="214"/>
      <c r="L45" s="105"/>
      <c r="M45" s="217"/>
      <c r="N45" s="111"/>
      <c r="O45" s="98"/>
      <c r="P45" s="98"/>
      <c r="Q45" s="113"/>
      <c r="R45" s="127"/>
      <c r="S45" s="111"/>
      <c r="T45" s="98"/>
      <c r="U45" s="98"/>
      <c r="V45" s="113"/>
      <c r="W45" s="127"/>
      <c r="X45" s="104"/>
      <c r="Y45" s="102"/>
      <c r="Z45" s="105"/>
      <c r="AA45" s="181"/>
      <c r="AB45" s="102"/>
      <c r="AC45" s="111"/>
      <c r="AD45" s="98"/>
      <c r="AE45" s="98"/>
      <c r="AF45" s="98"/>
      <c r="AG45" s="111"/>
      <c r="AH45" s="98"/>
      <c r="AI45" s="98"/>
      <c r="AJ45" s="98"/>
      <c r="AK45" s="111"/>
      <c r="AL45" s="98"/>
      <c r="AM45" s="98"/>
      <c r="AN45" s="98"/>
      <c r="AO45" s="19">
        <v>100</v>
      </c>
      <c r="AP45" s="143"/>
      <c r="AQ45" s="143"/>
      <c r="AR45" s="102"/>
      <c r="AS45" s="95"/>
      <c r="AT45" s="102"/>
      <c r="AU45" s="102"/>
      <c r="AV45" s="95"/>
      <c r="AW45" s="95"/>
      <c r="AX45" s="95"/>
      <c r="AY45" s="95"/>
      <c r="AZ45" s="95"/>
      <c r="BA45" s="95"/>
      <c r="BB45" s="205"/>
      <c r="BC45" s="215"/>
    </row>
    <row r="46" spans="1:58" ht="15" customHeight="1" x14ac:dyDescent="0.25">
      <c r="A46" s="157"/>
      <c r="B46" s="102"/>
      <c r="C46" s="157"/>
      <c r="D46" s="141"/>
      <c r="E46" s="157"/>
      <c r="F46" s="102"/>
      <c r="G46" s="170"/>
      <c r="H46" s="157"/>
      <c r="I46" s="157"/>
      <c r="J46" s="219"/>
      <c r="K46" s="214"/>
      <c r="L46" s="105"/>
      <c r="M46" s="216">
        <v>3500</v>
      </c>
      <c r="N46" s="107">
        <v>15012</v>
      </c>
      <c r="O46" s="98">
        <v>1</v>
      </c>
      <c r="P46" s="98">
        <f>(N46+L21)/J21</f>
        <v>0.91396999999999995</v>
      </c>
      <c r="Q46" s="113"/>
      <c r="R46" s="127"/>
      <c r="S46" s="111">
        <v>0</v>
      </c>
      <c r="T46" s="98">
        <f>S46/M46</f>
        <v>0</v>
      </c>
      <c r="U46" s="98">
        <f>(S46+L21)/J21</f>
        <v>0.86392999999999998</v>
      </c>
      <c r="V46" s="113"/>
      <c r="W46" s="127"/>
      <c r="X46" s="104"/>
      <c r="Y46" s="102"/>
      <c r="Z46" s="105" t="s">
        <v>94</v>
      </c>
      <c r="AA46" s="107">
        <v>3500</v>
      </c>
      <c r="AB46" s="104" t="s">
        <v>48</v>
      </c>
      <c r="AC46" s="107">
        <v>15012</v>
      </c>
      <c r="AD46" s="98">
        <v>1</v>
      </c>
      <c r="AE46" s="98"/>
      <c r="AF46" s="98"/>
      <c r="AG46" s="111">
        <v>0</v>
      </c>
      <c r="AH46" s="98">
        <f>AG46/AA46</f>
        <v>0</v>
      </c>
      <c r="AI46" s="98"/>
      <c r="AJ46" s="98"/>
      <c r="AK46" s="111">
        <f>+AG46+AC46</f>
        <v>15012</v>
      </c>
      <c r="AL46" s="98">
        <v>1</v>
      </c>
      <c r="AM46" s="98"/>
      <c r="AN46" s="98"/>
      <c r="AO46" s="19">
        <v>1200</v>
      </c>
      <c r="AP46" s="143"/>
      <c r="AQ46" s="143"/>
      <c r="AR46" s="102"/>
      <c r="AS46" s="95"/>
      <c r="AT46" s="102"/>
      <c r="AU46" s="102"/>
      <c r="AV46" s="95"/>
      <c r="AW46" s="95"/>
      <c r="AX46" s="95"/>
      <c r="AY46" s="95"/>
      <c r="AZ46" s="95"/>
      <c r="BA46" s="95"/>
      <c r="BB46" s="203" t="s">
        <v>95</v>
      </c>
      <c r="BC46" s="215" t="s">
        <v>233</v>
      </c>
    </row>
    <row r="47" spans="1:58" ht="15" customHeight="1" x14ac:dyDescent="0.25">
      <c r="A47" s="157"/>
      <c r="B47" s="102"/>
      <c r="C47" s="157"/>
      <c r="D47" s="141"/>
      <c r="E47" s="157"/>
      <c r="F47" s="102"/>
      <c r="G47" s="170"/>
      <c r="H47" s="157"/>
      <c r="I47" s="157"/>
      <c r="J47" s="219"/>
      <c r="K47" s="214"/>
      <c r="L47" s="105"/>
      <c r="M47" s="216"/>
      <c r="N47" s="107"/>
      <c r="O47" s="98"/>
      <c r="P47" s="98"/>
      <c r="Q47" s="113"/>
      <c r="R47" s="127"/>
      <c r="S47" s="111"/>
      <c r="T47" s="98"/>
      <c r="U47" s="98"/>
      <c r="V47" s="113"/>
      <c r="W47" s="127"/>
      <c r="X47" s="104"/>
      <c r="Y47" s="102"/>
      <c r="Z47" s="105"/>
      <c r="AA47" s="107"/>
      <c r="AB47" s="104"/>
      <c r="AC47" s="107"/>
      <c r="AD47" s="98"/>
      <c r="AE47" s="98"/>
      <c r="AF47" s="98"/>
      <c r="AG47" s="111"/>
      <c r="AH47" s="98"/>
      <c r="AI47" s="98"/>
      <c r="AJ47" s="98"/>
      <c r="AK47" s="111"/>
      <c r="AL47" s="98"/>
      <c r="AM47" s="98"/>
      <c r="AN47" s="98"/>
      <c r="AO47" s="19">
        <v>1150</v>
      </c>
      <c r="AP47" s="143"/>
      <c r="AQ47" s="143"/>
      <c r="AR47" s="102"/>
      <c r="AS47" s="95"/>
      <c r="AT47" s="102"/>
      <c r="AU47" s="102"/>
      <c r="AV47" s="95"/>
      <c r="AW47" s="95"/>
      <c r="AX47" s="95"/>
      <c r="AY47" s="95"/>
      <c r="AZ47" s="95"/>
      <c r="BA47" s="95"/>
      <c r="BB47" s="204"/>
      <c r="BC47" s="215"/>
    </row>
    <row r="48" spans="1:58" ht="15" customHeight="1" x14ac:dyDescent="0.25">
      <c r="A48" s="157"/>
      <c r="B48" s="102"/>
      <c r="C48" s="157"/>
      <c r="D48" s="141"/>
      <c r="E48" s="157"/>
      <c r="F48" s="102"/>
      <c r="G48" s="170"/>
      <c r="H48" s="157"/>
      <c r="I48" s="157"/>
      <c r="J48" s="220"/>
      <c r="K48" s="214"/>
      <c r="L48" s="105"/>
      <c r="M48" s="216"/>
      <c r="N48" s="107"/>
      <c r="O48" s="98"/>
      <c r="P48" s="98"/>
      <c r="Q48" s="114"/>
      <c r="R48" s="127"/>
      <c r="S48" s="111"/>
      <c r="T48" s="98"/>
      <c r="U48" s="98"/>
      <c r="V48" s="114"/>
      <c r="W48" s="127"/>
      <c r="X48" s="104"/>
      <c r="Y48" s="102"/>
      <c r="Z48" s="105"/>
      <c r="AA48" s="107"/>
      <c r="AB48" s="104"/>
      <c r="AC48" s="107"/>
      <c r="AD48" s="98"/>
      <c r="AE48" s="98"/>
      <c r="AF48" s="98"/>
      <c r="AG48" s="111"/>
      <c r="AH48" s="98"/>
      <c r="AI48" s="98"/>
      <c r="AJ48" s="98"/>
      <c r="AK48" s="111"/>
      <c r="AL48" s="98"/>
      <c r="AM48" s="98"/>
      <c r="AN48" s="98"/>
      <c r="AO48" s="18">
        <v>1150</v>
      </c>
      <c r="AP48" s="143"/>
      <c r="AQ48" s="143"/>
      <c r="AR48" s="102"/>
      <c r="AS48" s="95"/>
      <c r="AT48" s="102"/>
      <c r="AU48" s="102"/>
      <c r="AV48" s="95"/>
      <c r="AW48" s="95"/>
      <c r="AX48" s="95"/>
      <c r="AY48" s="95"/>
      <c r="AZ48" s="95"/>
      <c r="BA48" s="95"/>
      <c r="BB48" s="205"/>
      <c r="BC48" s="215"/>
    </row>
    <row r="49" spans="1:55" ht="15.75" x14ac:dyDescent="0.25">
      <c r="A49" s="157"/>
      <c r="B49" s="102"/>
      <c r="C49" s="157"/>
      <c r="D49" s="141"/>
      <c r="E49" s="20"/>
      <c r="F49" s="21"/>
      <c r="G49" s="22"/>
      <c r="H49" s="20"/>
      <c r="I49" s="20"/>
      <c r="J49" s="20"/>
      <c r="K49" s="23"/>
      <c r="L49" s="24"/>
      <c r="M49" s="25"/>
      <c r="N49" s="26"/>
      <c r="O49" s="27"/>
      <c r="P49" s="27"/>
      <c r="Q49" s="28"/>
      <c r="R49" s="127"/>
      <c r="S49" s="55"/>
      <c r="T49" s="27"/>
      <c r="U49" s="27"/>
      <c r="V49" s="57"/>
      <c r="W49" s="127"/>
      <c r="X49" s="29"/>
      <c r="Y49" s="21"/>
      <c r="Z49" s="24"/>
      <c r="AA49" s="26"/>
      <c r="AB49" s="29"/>
      <c r="AC49" s="64"/>
      <c r="AD49" s="27"/>
      <c r="AE49" s="27"/>
      <c r="AF49" s="98"/>
      <c r="AG49" s="64"/>
      <c r="AH49" s="27"/>
      <c r="AI49" s="27"/>
      <c r="AJ49" s="98"/>
      <c r="AK49" s="85"/>
      <c r="AL49" s="27"/>
      <c r="AM49" s="27"/>
      <c r="AN49" s="98"/>
      <c r="AO49" s="18"/>
      <c r="AP49" s="30"/>
      <c r="AQ49" s="30"/>
      <c r="AR49" s="102"/>
      <c r="AS49" s="31"/>
      <c r="AT49" s="21"/>
      <c r="AU49" s="21"/>
      <c r="AV49" s="31"/>
      <c r="AW49" s="31"/>
      <c r="AX49" s="31"/>
      <c r="AY49" s="53"/>
      <c r="AZ49" s="53"/>
      <c r="BA49" s="53"/>
      <c r="BB49" s="63"/>
      <c r="BC49" s="81"/>
    </row>
    <row r="50" spans="1:55" ht="15" customHeight="1" x14ac:dyDescent="0.25">
      <c r="A50" s="157"/>
      <c r="B50" s="102"/>
      <c r="C50" s="157"/>
      <c r="D50" s="141"/>
      <c r="E50" s="157" t="s">
        <v>96</v>
      </c>
      <c r="F50" s="102" t="s">
        <v>97</v>
      </c>
      <c r="G50" s="170">
        <v>0.42</v>
      </c>
      <c r="H50" s="157" t="s">
        <v>98</v>
      </c>
      <c r="I50" s="157" t="s">
        <v>99</v>
      </c>
      <c r="J50" s="182">
        <v>646969</v>
      </c>
      <c r="K50" s="166">
        <v>404356</v>
      </c>
      <c r="L50" s="184">
        <v>297833</v>
      </c>
      <c r="M50" s="169">
        <v>1000</v>
      </c>
      <c r="N50" s="111">
        <v>0</v>
      </c>
      <c r="O50" s="132">
        <f>N50/L50</f>
        <v>0</v>
      </c>
      <c r="P50" s="101">
        <f>(N50+L50)/J50</f>
        <v>0.46035126876249094</v>
      </c>
      <c r="Q50" s="118">
        <f>(P50+P55+P60+P65+P68)/5</f>
        <v>0.46039609316675145</v>
      </c>
      <c r="R50" s="127"/>
      <c r="S50" s="111">
        <v>0</v>
      </c>
      <c r="T50" s="132">
        <f>S50/Q50</f>
        <v>0</v>
      </c>
      <c r="U50" s="101">
        <f>(S50+L50)/J50</f>
        <v>0.46035126876249094</v>
      </c>
      <c r="V50" s="118">
        <f>(U50+U55+U60+U65+U68)/5</f>
        <v>0.46035126876249094</v>
      </c>
      <c r="W50" s="127"/>
      <c r="X50" s="104" t="s">
        <v>100</v>
      </c>
      <c r="Y50" s="102" t="s">
        <v>101</v>
      </c>
      <c r="Z50" s="105" t="s">
        <v>102</v>
      </c>
      <c r="AA50" s="106">
        <v>1000</v>
      </c>
      <c r="AB50" s="102" t="s">
        <v>48</v>
      </c>
      <c r="AC50" s="111">
        <v>0</v>
      </c>
      <c r="AD50" s="132">
        <f>AC50/AA50</f>
        <v>0</v>
      </c>
      <c r="AE50" s="101">
        <f>(AD50+AD55+AD60+AD65+AD68)/5</f>
        <v>2.32E-3</v>
      </c>
      <c r="AF50" s="98"/>
      <c r="AG50" s="111">
        <v>0</v>
      </c>
      <c r="AH50" s="132">
        <f>AG50/AA50</f>
        <v>0</v>
      </c>
      <c r="AI50" s="99">
        <f>(AH50+AH55+AH60+AH65+AH68)/5</f>
        <v>9.3120000000000008E-2</v>
      </c>
      <c r="AJ50" s="98"/>
      <c r="AK50" s="111">
        <f>+AG50+AC50</f>
        <v>0</v>
      </c>
      <c r="AL50" s="132">
        <f>AK50/AA50</f>
        <v>0</v>
      </c>
      <c r="AM50" s="99">
        <f>(AL50+AL55+AL60+AL65+AL68)/5</f>
        <v>9.5439999999999997E-2</v>
      </c>
      <c r="AN50" s="98"/>
      <c r="AO50" s="103">
        <v>333</v>
      </c>
      <c r="AP50" s="143">
        <v>43985</v>
      </c>
      <c r="AQ50" s="143">
        <v>44012</v>
      </c>
      <c r="AR50" s="102"/>
      <c r="AS50" s="95">
        <v>641313687</v>
      </c>
      <c r="AT50" s="102" t="s">
        <v>103</v>
      </c>
      <c r="AU50" s="102" t="s">
        <v>104</v>
      </c>
      <c r="AV50" s="95">
        <v>641313687</v>
      </c>
      <c r="AW50" s="95">
        <v>641313687</v>
      </c>
      <c r="AX50" s="95">
        <v>110988360</v>
      </c>
      <c r="AY50" s="95">
        <v>641313687</v>
      </c>
      <c r="AZ50" s="95">
        <v>641313687</v>
      </c>
      <c r="BA50" s="95">
        <v>525922180</v>
      </c>
      <c r="BB50" s="207" t="s">
        <v>105</v>
      </c>
      <c r="BC50" s="210" t="s">
        <v>239</v>
      </c>
    </row>
    <row r="51" spans="1:55" ht="15" customHeight="1" x14ac:dyDescent="0.25">
      <c r="A51" s="157"/>
      <c r="B51" s="102"/>
      <c r="C51" s="157"/>
      <c r="D51" s="141"/>
      <c r="E51" s="157"/>
      <c r="F51" s="102"/>
      <c r="G51" s="170"/>
      <c r="H51" s="157"/>
      <c r="I51" s="157"/>
      <c r="J51" s="182"/>
      <c r="K51" s="161"/>
      <c r="L51" s="184"/>
      <c r="M51" s="169"/>
      <c r="N51" s="111"/>
      <c r="O51" s="132"/>
      <c r="P51" s="101"/>
      <c r="Q51" s="119"/>
      <c r="R51" s="127"/>
      <c r="S51" s="111"/>
      <c r="T51" s="132"/>
      <c r="U51" s="101"/>
      <c r="V51" s="119"/>
      <c r="W51" s="127"/>
      <c r="X51" s="104"/>
      <c r="Y51" s="102"/>
      <c r="Z51" s="105"/>
      <c r="AA51" s="106"/>
      <c r="AB51" s="102"/>
      <c r="AC51" s="111"/>
      <c r="AD51" s="132"/>
      <c r="AE51" s="101"/>
      <c r="AF51" s="98"/>
      <c r="AG51" s="111"/>
      <c r="AH51" s="132"/>
      <c r="AI51" s="99"/>
      <c r="AJ51" s="98"/>
      <c r="AK51" s="111"/>
      <c r="AL51" s="132"/>
      <c r="AM51" s="99"/>
      <c r="AN51" s="98"/>
      <c r="AO51" s="103"/>
      <c r="AP51" s="143"/>
      <c r="AQ51" s="143"/>
      <c r="AR51" s="102"/>
      <c r="AS51" s="95"/>
      <c r="AT51" s="102"/>
      <c r="AU51" s="102"/>
      <c r="AV51" s="95"/>
      <c r="AW51" s="95"/>
      <c r="AX51" s="95"/>
      <c r="AY51" s="95"/>
      <c r="AZ51" s="95"/>
      <c r="BA51" s="95"/>
      <c r="BB51" s="208"/>
      <c r="BC51" s="211"/>
    </row>
    <row r="52" spans="1:55" ht="15" customHeight="1" x14ac:dyDescent="0.25">
      <c r="A52" s="157"/>
      <c r="B52" s="102"/>
      <c r="C52" s="157"/>
      <c r="D52" s="141"/>
      <c r="E52" s="157"/>
      <c r="F52" s="102"/>
      <c r="G52" s="170"/>
      <c r="H52" s="157"/>
      <c r="I52" s="157"/>
      <c r="J52" s="182"/>
      <c r="K52" s="161"/>
      <c r="L52" s="184"/>
      <c r="M52" s="169"/>
      <c r="N52" s="111"/>
      <c r="O52" s="132"/>
      <c r="P52" s="101"/>
      <c r="Q52" s="119"/>
      <c r="R52" s="127"/>
      <c r="S52" s="111"/>
      <c r="T52" s="132"/>
      <c r="U52" s="101"/>
      <c r="V52" s="119"/>
      <c r="W52" s="127"/>
      <c r="X52" s="104"/>
      <c r="Y52" s="102"/>
      <c r="Z52" s="105"/>
      <c r="AA52" s="106"/>
      <c r="AB52" s="102"/>
      <c r="AC52" s="111"/>
      <c r="AD52" s="132"/>
      <c r="AE52" s="101"/>
      <c r="AF52" s="98"/>
      <c r="AG52" s="111"/>
      <c r="AH52" s="132"/>
      <c r="AI52" s="99"/>
      <c r="AJ52" s="98"/>
      <c r="AK52" s="111"/>
      <c r="AL52" s="132"/>
      <c r="AM52" s="99"/>
      <c r="AN52" s="98"/>
      <c r="AO52" s="103">
        <v>333</v>
      </c>
      <c r="AP52" s="143"/>
      <c r="AQ52" s="143"/>
      <c r="AR52" s="102"/>
      <c r="AS52" s="95"/>
      <c r="AT52" s="102"/>
      <c r="AU52" s="102"/>
      <c r="AV52" s="95"/>
      <c r="AW52" s="95"/>
      <c r="AX52" s="95"/>
      <c r="AY52" s="95"/>
      <c r="AZ52" s="95"/>
      <c r="BA52" s="95"/>
      <c r="BB52" s="208"/>
      <c r="BC52" s="211"/>
    </row>
    <row r="53" spans="1:55" ht="15" customHeight="1" x14ac:dyDescent="0.25">
      <c r="A53" s="157"/>
      <c r="B53" s="102"/>
      <c r="C53" s="157"/>
      <c r="D53" s="141"/>
      <c r="E53" s="157"/>
      <c r="F53" s="102"/>
      <c r="G53" s="170"/>
      <c r="H53" s="157"/>
      <c r="I53" s="157"/>
      <c r="J53" s="182"/>
      <c r="K53" s="161"/>
      <c r="L53" s="184"/>
      <c r="M53" s="169"/>
      <c r="N53" s="111"/>
      <c r="O53" s="132"/>
      <c r="P53" s="101"/>
      <c r="Q53" s="119"/>
      <c r="R53" s="127"/>
      <c r="S53" s="111"/>
      <c r="T53" s="132"/>
      <c r="U53" s="101"/>
      <c r="V53" s="119"/>
      <c r="W53" s="127"/>
      <c r="X53" s="104"/>
      <c r="Y53" s="102"/>
      <c r="Z53" s="105"/>
      <c r="AA53" s="106"/>
      <c r="AB53" s="102"/>
      <c r="AC53" s="111"/>
      <c r="AD53" s="132"/>
      <c r="AE53" s="101"/>
      <c r="AF53" s="98"/>
      <c r="AG53" s="111"/>
      <c r="AH53" s="132"/>
      <c r="AI53" s="99"/>
      <c r="AJ53" s="98"/>
      <c r="AK53" s="111"/>
      <c r="AL53" s="132"/>
      <c r="AM53" s="99"/>
      <c r="AN53" s="98"/>
      <c r="AO53" s="103"/>
      <c r="AP53" s="143"/>
      <c r="AQ53" s="143"/>
      <c r="AR53" s="102"/>
      <c r="AS53" s="95"/>
      <c r="AT53" s="102"/>
      <c r="AU53" s="102"/>
      <c r="AV53" s="95"/>
      <c r="AW53" s="95"/>
      <c r="AX53" s="95"/>
      <c r="AY53" s="95"/>
      <c r="AZ53" s="95"/>
      <c r="BA53" s="95"/>
      <c r="BB53" s="208"/>
      <c r="BC53" s="211"/>
    </row>
    <row r="54" spans="1:55" ht="48.75" customHeight="1" x14ac:dyDescent="0.25">
      <c r="A54" s="157"/>
      <c r="B54" s="102"/>
      <c r="C54" s="157"/>
      <c r="D54" s="141"/>
      <c r="E54" s="157"/>
      <c r="F54" s="102"/>
      <c r="G54" s="170"/>
      <c r="H54" s="157"/>
      <c r="I54" s="157"/>
      <c r="J54" s="182"/>
      <c r="K54" s="161"/>
      <c r="L54" s="184"/>
      <c r="M54" s="169"/>
      <c r="N54" s="111"/>
      <c r="O54" s="132"/>
      <c r="P54" s="101"/>
      <c r="Q54" s="119"/>
      <c r="R54" s="127"/>
      <c r="S54" s="111"/>
      <c r="T54" s="132"/>
      <c r="U54" s="101"/>
      <c r="V54" s="119"/>
      <c r="W54" s="127"/>
      <c r="X54" s="104"/>
      <c r="Y54" s="102"/>
      <c r="Z54" s="105"/>
      <c r="AA54" s="106"/>
      <c r="AB54" s="102"/>
      <c r="AC54" s="111"/>
      <c r="AD54" s="132"/>
      <c r="AE54" s="101"/>
      <c r="AF54" s="98"/>
      <c r="AG54" s="111"/>
      <c r="AH54" s="132"/>
      <c r="AI54" s="99"/>
      <c r="AJ54" s="98"/>
      <c r="AK54" s="111"/>
      <c r="AL54" s="132"/>
      <c r="AM54" s="99"/>
      <c r="AN54" s="98"/>
      <c r="AO54" s="17">
        <v>334</v>
      </c>
      <c r="AP54" s="143"/>
      <c r="AQ54" s="143"/>
      <c r="AR54" s="102"/>
      <c r="AS54" s="95"/>
      <c r="AT54" s="102"/>
      <c r="AU54" s="102"/>
      <c r="AV54" s="95"/>
      <c r="AW54" s="95"/>
      <c r="AX54" s="95"/>
      <c r="AY54" s="95"/>
      <c r="AZ54" s="95"/>
      <c r="BA54" s="95"/>
      <c r="BB54" s="209"/>
      <c r="BC54" s="212"/>
    </row>
    <row r="55" spans="1:55" ht="15" customHeight="1" x14ac:dyDescent="0.25">
      <c r="A55" s="157"/>
      <c r="B55" s="102"/>
      <c r="C55" s="157"/>
      <c r="D55" s="141"/>
      <c r="E55" s="157"/>
      <c r="F55" s="102"/>
      <c r="G55" s="170"/>
      <c r="H55" s="157"/>
      <c r="I55" s="157"/>
      <c r="J55" s="182"/>
      <c r="K55" s="161"/>
      <c r="L55" s="184"/>
      <c r="M55" s="130">
        <v>12500</v>
      </c>
      <c r="N55" s="107">
        <v>145</v>
      </c>
      <c r="O55" s="134">
        <f>N55/M55</f>
        <v>1.1599999999999999E-2</v>
      </c>
      <c r="P55" s="101">
        <f>(N55+L50)/J50</f>
        <v>0.46057539078379334</v>
      </c>
      <c r="Q55" s="119"/>
      <c r="R55" s="127"/>
      <c r="S55" s="111">
        <v>0</v>
      </c>
      <c r="T55" s="99">
        <f>S55/M55</f>
        <v>0</v>
      </c>
      <c r="U55" s="101">
        <f>(S55+L50)/J50</f>
        <v>0.46035126876249094</v>
      </c>
      <c r="V55" s="119"/>
      <c r="W55" s="127"/>
      <c r="X55" s="104"/>
      <c r="Y55" s="102"/>
      <c r="Z55" s="105" t="s">
        <v>106</v>
      </c>
      <c r="AA55" s="107">
        <v>12500</v>
      </c>
      <c r="AB55" s="104" t="s">
        <v>107</v>
      </c>
      <c r="AC55" s="107">
        <v>145</v>
      </c>
      <c r="AD55" s="99">
        <f>AC55/AA55</f>
        <v>1.1599999999999999E-2</v>
      </c>
      <c r="AE55" s="101"/>
      <c r="AF55" s="98"/>
      <c r="AG55" s="111">
        <v>0</v>
      </c>
      <c r="AH55" s="99">
        <f>AG55/AA55</f>
        <v>0</v>
      </c>
      <c r="AI55" s="99"/>
      <c r="AJ55" s="98"/>
      <c r="AK55" s="111">
        <f>+AG55+AC55</f>
        <v>145</v>
      </c>
      <c r="AL55" s="99">
        <f>AK55/AA55</f>
        <v>1.1599999999999999E-2</v>
      </c>
      <c r="AM55" s="99"/>
      <c r="AN55" s="98"/>
      <c r="AO55" s="103">
        <v>4166</v>
      </c>
      <c r="AP55" s="143">
        <v>43499</v>
      </c>
      <c r="AQ55" s="143">
        <v>44012</v>
      </c>
      <c r="AR55" s="102"/>
      <c r="AS55" s="95"/>
      <c r="AT55" s="102"/>
      <c r="AU55" s="102"/>
      <c r="AV55" s="95"/>
      <c r="AW55" s="95"/>
      <c r="AX55" s="95"/>
      <c r="AY55" s="95"/>
      <c r="AZ55" s="95"/>
      <c r="BA55" s="95"/>
      <c r="BB55" s="207" t="s">
        <v>108</v>
      </c>
      <c r="BC55" s="213" t="s">
        <v>240</v>
      </c>
    </row>
    <row r="56" spans="1:55" ht="49.5" customHeight="1" x14ac:dyDescent="0.25">
      <c r="A56" s="157"/>
      <c r="B56" s="102"/>
      <c r="C56" s="157"/>
      <c r="D56" s="141"/>
      <c r="E56" s="157"/>
      <c r="F56" s="102"/>
      <c r="G56" s="170"/>
      <c r="H56" s="157"/>
      <c r="I56" s="157"/>
      <c r="J56" s="182"/>
      <c r="K56" s="161"/>
      <c r="L56" s="184"/>
      <c r="M56" s="130"/>
      <c r="N56" s="107"/>
      <c r="O56" s="134"/>
      <c r="P56" s="101"/>
      <c r="Q56" s="119"/>
      <c r="R56" s="127"/>
      <c r="S56" s="111"/>
      <c r="T56" s="99"/>
      <c r="U56" s="101"/>
      <c r="V56" s="119"/>
      <c r="W56" s="127"/>
      <c r="X56" s="104"/>
      <c r="Y56" s="102"/>
      <c r="Z56" s="105"/>
      <c r="AA56" s="107"/>
      <c r="AB56" s="104"/>
      <c r="AC56" s="107"/>
      <c r="AD56" s="99"/>
      <c r="AE56" s="101"/>
      <c r="AF56" s="98"/>
      <c r="AG56" s="111"/>
      <c r="AH56" s="99"/>
      <c r="AI56" s="99"/>
      <c r="AJ56" s="98"/>
      <c r="AK56" s="111"/>
      <c r="AL56" s="99"/>
      <c r="AM56" s="99"/>
      <c r="AN56" s="98"/>
      <c r="AO56" s="103"/>
      <c r="AP56" s="143"/>
      <c r="AQ56" s="143"/>
      <c r="AR56" s="102"/>
      <c r="AS56" s="95"/>
      <c r="AT56" s="102"/>
      <c r="AU56" s="102"/>
      <c r="AV56" s="95"/>
      <c r="AW56" s="95"/>
      <c r="AX56" s="95"/>
      <c r="AY56" s="95"/>
      <c r="AZ56" s="95"/>
      <c r="BA56" s="95"/>
      <c r="BB56" s="208"/>
      <c r="BC56" s="213"/>
    </row>
    <row r="57" spans="1:55" ht="36.75" customHeight="1" x14ac:dyDescent="0.25">
      <c r="A57" s="157"/>
      <c r="B57" s="102"/>
      <c r="C57" s="157"/>
      <c r="D57" s="141"/>
      <c r="E57" s="157"/>
      <c r="F57" s="102"/>
      <c r="G57" s="170"/>
      <c r="H57" s="157"/>
      <c r="I57" s="157"/>
      <c r="J57" s="182"/>
      <c r="K57" s="161"/>
      <c r="L57" s="184"/>
      <c r="M57" s="130"/>
      <c r="N57" s="107"/>
      <c r="O57" s="134"/>
      <c r="P57" s="101"/>
      <c r="Q57" s="119"/>
      <c r="R57" s="127"/>
      <c r="S57" s="111"/>
      <c r="T57" s="99"/>
      <c r="U57" s="101"/>
      <c r="V57" s="119"/>
      <c r="W57" s="127"/>
      <c r="X57" s="104"/>
      <c r="Y57" s="102"/>
      <c r="Z57" s="105"/>
      <c r="AA57" s="107"/>
      <c r="AB57" s="104"/>
      <c r="AC57" s="107"/>
      <c r="AD57" s="99"/>
      <c r="AE57" s="101"/>
      <c r="AF57" s="98"/>
      <c r="AG57" s="111"/>
      <c r="AH57" s="99"/>
      <c r="AI57" s="99"/>
      <c r="AJ57" s="98"/>
      <c r="AK57" s="111"/>
      <c r="AL57" s="99"/>
      <c r="AM57" s="99"/>
      <c r="AN57" s="98"/>
      <c r="AO57" s="103">
        <v>4167</v>
      </c>
      <c r="AP57" s="143"/>
      <c r="AQ57" s="143"/>
      <c r="AR57" s="102"/>
      <c r="AS57" s="95"/>
      <c r="AT57" s="102"/>
      <c r="AU57" s="102"/>
      <c r="AV57" s="95"/>
      <c r="AW57" s="95"/>
      <c r="AX57" s="95"/>
      <c r="AY57" s="95"/>
      <c r="AZ57" s="95"/>
      <c r="BA57" s="95"/>
      <c r="BB57" s="208"/>
      <c r="BC57" s="213"/>
    </row>
    <row r="58" spans="1:55" ht="27.75" customHeight="1" x14ac:dyDescent="0.25">
      <c r="A58" s="157"/>
      <c r="B58" s="102"/>
      <c r="C58" s="157"/>
      <c r="D58" s="141"/>
      <c r="E58" s="157"/>
      <c r="F58" s="102"/>
      <c r="G58" s="170"/>
      <c r="H58" s="157"/>
      <c r="I58" s="157"/>
      <c r="J58" s="182"/>
      <c r="K58" s="161"/>
      <c r="L58" s="184"/>
      <c r="M58" s="130"/>
      <c r="N58" s="107"/>
      <c r="O58" s="134"/>
      <c r="P58" s="101"/>
      <c r="Q58" s="119"/>
      <c r="R58" s="127"/>
      <c r="S58" s="111"/>
      <c r="T58" s="99"/>
      <c r="U58" s="101"/>
      <c r="V58" s="119"/>
      <c r="W58" s="127"/>
      <c r="X58" s="104"/>
      <c r="Y58" s="102"/>
      <c r="Z58" s="105"/>
      <c r="AA58" s="107"/>
      <c r="AB58" s="104"/>
      <c r="AC58" s="107"/>
      <c r="AD58" s="99"/>
      <c r="AE58" s="101"/>
      <c r="AF58" s="98"/>
      <c r="AG58" s="111"/>
      <c r="AH58" s="99"/>
      <c r="AI58" s="99"/>
      <c r="AJ58" s="98"/>
      <c r="AK58" s="111"/>
      <c r="AL58" s="99"/>
      <c r="AM58" s="99"/>
      <c r="AN58" s="98"/>
      <c r="AO58" s="103"/>
      <c r="AP58" s="143"/>
      <c r="AQ58" s="143"/>
      <c r="AR58" s="102"/>
      <c r="AS58" s="95"/>
      <c r="AT58" s="102"/>
      <c r="AU58" s="102"/>
      <c r="AV58" s="95"/>
      <c r="AW58" s="95"/>
      <c r="AX58" s="95"/>
      <c r="AY58" s="95"/>
      <c r="AZ58" s="95"/>
      <c r="BA58" s="95"/>
      <c r="BB58" s="208"/>
      <c r="BC58" s="213"/>
    </row>
    <row r="59" spans="1:55" ht="15" customHeight="1" x14ac:dyDescent="0.25">
      <c r="A59" s="157"/>
      <c r="B59" s="102"/>
      <c r="C59" s="157"/>
      <c r="D59" s="141"/>
      <c r="E59" s="157"/>
      <c r="F59" s="102"/>
      <c r="G59" s="170"/>
      <c r="H59" s="157"/>
      <c r="I59" s="157"/>
      <c r="J59" s="182"/>
      <c r="K59" s="161"/>
      <c r="L59" s="184"/>
      <c r="M59" s="130"/>
      <c r="N59" s="107"/>
      <c r="O59" s="134"/>
      <c r="P59" s="101"/>
      <c r="Q59" s="119"/>
      <c r="R59" s="127"/>
      <c r="S59" s="111"/>
      <c r="T59" s="99"/>
      <c r="U59" s="101"/>
      <c r="V59" s="119"/>
      <c r="W59" s="127"/>
      <c r="X59" s="104"/>
      <c r="Y59" s="102"/>
      <c r="Z59" s="105"/>
      <c r="AA59" s="107"/>
      <c r="AB59" s="104"/>
      <c r="AC59" s="107"/>
      <c r="AD59" s="99"/>
      <c r="AE59" s="101"/>
      <c r="AF59" s="98"/>
      <c r="AG59" s="111"/>
      <c r="AH59" s="99"/>
      <c r="AI59" s="99"/>
      <c r="AJ59" s="98"/>
      <c r="AK59" s="111"/>
      <c r="AL59" s="99"/>
      <c r="AM59" s="99"/>
      <c r="AN59" s="98"/>
      <c r="AO59" s="17">
        <v>4167</v>
      </c>
      <c r="AP59" s="143"/>
      <c r="AQ59" s="143"/>
      <c r="AR59" s="102"/>
      <c r="AS59" s="95"/>
      <c r="AT59" s="102"/>
      <c r="AU59" s="102"/>
      <c r="AV59" s="95"/>
      <c r="AW59" s="95"/>
      <c r="AX59" s="95"/>
      <c r="AY59" s="95"/>
      <c r="AZ59" s="95"/>
      <c r="BA59" s="95"/>
      <c r="BB59" s="209"/>
      <c r="BC59" s="213"/>
    </row>
    <row r="60" spans="1:55" ht="15" customHeight="1" x14ac:dyDescent="0.25">
      <c r="A60" s="157"/>
      <c r="B60" s="102"/>
      <c r="C60" s="157"/>
      <c r="D60" s="141"/>
      <c r="E60" s="157"/>
      <c r="F60" s="102"/>
      <c r="G60" s="170"/>
      <c r="H60" s="157"/>
      <c r="I60" s="157"/>
      <c r="J60" s="182"/>
      <c r="K60" s="161"/>
      <c r="L60" s="184"/>
      <c r="M60" s="206">
        <v>1200</v>
      </c>
      <c r="N60" s="111">
        <v>0</v>
      </c>
      <c r="O60" s="98">
        <f>N60/M60</f>
        <v>0</v>
      </c>
      <c r="P60" s="101">
        <f>(N60+L50)/J50</f>
        <v>0.46035126876249094</v>
      </c>
      <c r="Q60" s="119"/>
      <c r="R60" s="127"/>
      <c r="S60" s="111">
        <v>0</v>
      </c>
      <c r="T60" s="98">
        <f>S60/M60</f>
        <v>0</v>
      </c>
      <c r="U60" s="101">
        <f>(S60+L50)/J50</f>
        <v>0.46035126876249094</v>
      </c>
      <c r="V60" s="119"/>
      <c r="W60" s="127"/>
      <c r="X60" s="104"/>
      <c r="Y60" s="102"/>
      <c r="Z60" s="105" t="s">
        <v>109</v>
      </c>
      <c r="AA60" s="106">
        <v>1200</v>
      </c>
      <c r="AB60" s="102" t="s">
        <v>48</v>
      </c>
      <c r="AC60" s="111">
        <v>0</v>
      </c>
      <c r="AD60" s="98">
        <f>AC60/AA60</f>
        <v>0</v>
      </c>
      <c r="AE60" s="101"/>
      <c r="AF60" s="98"/>
      <c r="AG60" s="111">
        <v>0</v>
      </c>
      <c r="AH60" s="98">
        <f>AG60/AA60</f>
        <v>0</v>
      </c>
      <c r="AI60" s="99"/>
      <c r="AJ60" s="98"/>
      <c r="AK60" s="111">
        <f>+AG60+AC60</f>
        <v>0</v>
      </c>
      <c r="AL60" s="98">
        <f>AK60/AA60</f>
        <v>0</v>
      </c>
      <c r="AM60" s="99"/>
      <c r="AN60" s="98"/>
      <c r="AO60" s="103">
        <v>400</v>
      </c>
      <c r="AP60" s="143">
        <v>43864</v>
      </c>
      <c r="AQ60" s="143">
        <v>44012</v>
      </c>
      <c r="AR60" s="102"/>
      <c r="AS60" s="95"/>
      <c r="AT60" s="102"/>
      <c r="AU60" s="102"/>
      <c r="AV60" s="95"/>
      <c r="AW60" s="95"/>
      <c r="AX60" s="95"/>
      <c r="AY60" s="95"/>
      <c r="AZ60" s="95"/>
      <c r="BA60" s="95"/>
      <c r="BB60" s="207" t="s">
        <v>110</v>
      </c>
      <c r="BC60" s="210" t="s">
        <v>110</v>
      </c>
    </row>
    <row r="61" spans="1:55" ht="45" customHeight="1" x14ac:dyDescent="0.25">
      <c r="A61" s="157"/>
      <c r="B61" s="102"/>
      <c r="C61" s="157"/>
      <c r="D61" s="141"/>
      <c r="E61" s="157"/>
      <c r="F61" s="102"/>
      <c r="G61" s="170"/>
      <c r="H61" s="157"/>
      <c r="I61" s="157"/>
      <c r="J61" s="182"/>
      <c r="K61" s="161"/>
      <c r="L61" s="184"/>
      <c r="M61" s="178"/>
      <c r="N61" s="111"/>
      <c r="O61" s="98"/>
      <c r="P61" s="101"/>
      <c r="Q61" s="119"/>
      <c r="R61" s="127"/>
      <c r="S61" s="111"/>
      <c r="T61" s="98"/>
      <c r="U61" s="101"/>
      <c r="V61" s="119"/>
      <c r="W61" s="127"/>
      <c r="X61" s="104"/>
      <c r="Y61" s="102"/>
      <c r="Z61" s="105"/>
      <c r="AA61" s="106"/>
      <c r="AB61" s="102"/>
      <c r="AC61" s="111"/>
      <c r="AD61" s="98"/>
      <c r="AE61" s="101"/>
      <c r="AF61" s="98"/>
      <c r="AG61" s="111"/>
      <c r="AH61" s="98"/>
      <c r="AI61" s="99"/>
      <c r="AJ61" s="98"/>
      <c r="AK61" s="111"/>
      <c r="AL61" s="98"/>
      <c r="AM61" s="99"/>
      <c r="AN61" s="98"/>
      <c r="AO61" s="103"/>
      <c r="AP61" s="143"/>
      <c r="AQ61" s="143"/>
      <c r="AR61" s="102"/>
      <c r="AS61" s="95"/>
      <c r="AT61" s="102"/>
      <c r="AU61" s="102"/>
      <c r="AV61" s="95"/>
      <c r="AW61" s="95"/>
      <c r="AX61" s="95"/>
      <c r="AY61" s="95"/>
      <c r="AZ61" s="95"/>
      <c r="BA61" s="95"/>
      <c r="BB61" s="208"/>
      <c r="BC61" s="211"/>
    </row>
    <row r="62" spans="1:55" ht="15" customHeight="1" x14ac:dyDescent="0.25">
      <c r="A62" s="157"/>
      <c r="B62" s="102"/>
      <c r="C62" s="157"/>
      <c r="D62" s="141"/>
      <c r="E62" s="157"/>
      <c r="F62" s="102"/>
      <c r="G62" s="170"/>
      <c r="H62" s="157"/>
      <c r="I62" s="157"/>
      <c r="J62" s="182"/>
      <c r="K62" s="161"/>
      <c r="L62" s="184"/>
      <c r="M62" s="178"/>
      <c r="N62" s="111"/>
      <c r="O62" s="98"/>
      <c r="P62" s="101"/>
      <c r="Q62" s="119"/>
      <c r="R62" s="127"/>
      <c r="S62" s="111"/>
      <c r="T62" s="98"/>
      <c r="U62" s="101"/>
      <c r="V62" s="119"/>
      <c r="W62" s="127"/>
      <c r="X62" s="104"/>
      <c r="Y62" s="102"/>
      <c r="Z62" s="105"/>
      <c r="AA62" s="106"/>
      <c r="AB62" s="102"/>
      <c r="AC62" s="111"/>
      <c r="AD62" s="98"/>
      <c r="AE62" s="101"/>
      <c r="AF62" s="98"/>
      <c r="AG62" s="111"/>
      <c r="AH62" s="98"/>
      <c r="AI62" s="99"/>
      <c r="AJ62" s="98"/>
      <c r="AK62" s="111"/>
      <c r="AL62" s="98"/>
      <c r="AM62" s="99"/>
      <c r="AN62" s="98"/>
      <c r="AO62" s="103">
        <v>400</v>
      </c>
      <c r="AP62" s="143"/>
      <c r="AQ62" s="143"/>
      <c r="AR62" s="102"/>
      <c r="AS62" s="95"/>
      <c r="AT62" s="102"/>
      <c r="AU62" s="102"/>
      <c r="AV62" s="95"/>
      <c r="AW62" s="95"/>
      <c r="AX62" s="95"/>
      <c r="AY62" s="95"/>
      <c r="AZ62" s="95"/>
      <c r="BA62" s="95"/>
      <c r="BB62" s="208"/>
      <c r="BC62" s="211"/>
    </row>
    <row r="63" spans="1:55" ht="15" customHeight="1" x14ac:dyDescent="0.25">
      <c r="A63" s="157"/>
      <c r="B63" s="102"/>
      <c r="C63" s="157"/>
      <c r="D63" s="141"/>
      <c r="E63" s="157"/>
      <c r="F63" s="102"/>
      <c r="G63" s="170"/>
      <c r="H63" s="157"/>
      <c r="I63" s="157"/>
      <c r="J63" s="182"/>
      <c r="K63" s="161"/>
      <c r="L63" s="184"/>
      <c r="M63" s="178"/>
      <c r="N63" s="111"/>
      <c r="O63" s="98"/>
      <c r="P63" s="101"/>
      <c r="Q63" s="119"/>
      <c r="R63" s="127"/>
      <c r="S63" s="111"/>
      <c r="T63" s="98"/>
      <c r="U63" s="101"/>
      <c r="V63" s="119"/>
      <c r="W63" s="127"/>
      <c r="X63" s="104"/>
      <c r="Y63" s="102"/>
      <c r="Z63" s="105"/>
      <c r="AA63" s="106"/>
      <c r="AB63" s="102"/>
      <c r="AC63" s="111"/>
      <c r="AD63" s="98"/>
      <c r="AE63" s="101"/>
      <c r="AF63" s="98"/>
      <c r="AG63" s="111"/>
      <c r="AH63" s="98"/>
      <c r="AI63" s="99"/>
      <c r="AJ63" s="98"/>
      <c r="AK63" s="111"/>
      <c r="AL63" s="98"/>
      <c r="AM63" s="99"/>
      <c r="AN63" s="98"/>
      <c r="AO63" s="103"/>
      <c r="AP63" s="143"/>
      <c r="AQ63" s="143"/>
      <c r="AR63" s="102"/>
      <c r="AS63" s="95"/>
      <c r="AT63" s="102"/>
      <c r="AU63" s="102"/>
      <c r="AV63" s="95"/>
      <c r="AW63" s="95"/>
      <c r="AX63" s="95"/>
      <c r="AY63" s="95"/>
      <c r="AZ63" s="95"/>
      <c r="BA63" s="95"/>
      <c r="BB63" s="208"/>
      <c r="BC63" s="211"/>
    </row>
    <row r="64" spans="1:55" ht="15" customHeight="1" x14ac:dyDescent="0.25">
      <c r="A64" s="157"/>
      <c r="B64" s="102"/>
      <c r="C64" s="157"/>
      <c r="D64" s="141"/>
      <c r="E64" s="157"/>
      <c r="F64" s="102"/>
      <c r="G64" s="170"/>
      <c r="H64" s="157"/>
      <c r="I64" s="157"/>
      <c r="J64" s="182"/>
      <c r="K64" s="161"/>
      <c r="L64" s="184"/>
      <c r="M64" s="178"/>
      <c r="N64" s="111"/>
      <c r="O64" s="98"/>
      <c r="P64" s="101"/>
      <c r="Q64" s="119"/>
      <c r="R64" s="127"/>
      <c r="S64" s="111"/>
      <c r="T64" s="98"/>
      <c r="U64" s="101"/>
      <c r="V64" s="119"/>
      <c r="W64" s="127"/>
      <c r="X64" s="104"/>
      <c r="Y64" s="102"/>
      <c r="Z64" s="105"/>
      <c r="AA64" s="106"/>
      <c r="AB64" s="102"/>
      <c r="AC64" s="111"/>
      <c r="AD64" s="98"/>
      <c r="AE64" s="101"/>
      <c r="AF64" s="98"/>
      <c r="AG64" s="111"/>
      <c r="AH64" s="98"/>
      <c r="AI64" s="99"/>
      <c r="AJ64" s="98"/>
      <c r="AK64" s="111"/>
      <c r="AL64" s="98"/>
      <c r="AM64" s="99"/>
      <c r="AN64" s="98"/>
      <c r="AO64" s="17">
        <v>400</v>
      </c>
      <c r="AP64" s="143"/>
      <c r="AQ64" s="143"/>
      <c r="AR64" s="102"/>
      <c r="AS64" s="95"/>
      <c r="AT64" s="102"/>
      <c r="AU64" s="102"/>
      <c r="AV64" s="95"/>
      <c r="AW64" s="95"/>
      <c r="AX64" s="95"/>
      <c r="AY64" s="95"/>
      <c r="AZ64" s="95"/>
      <c r="BA64" s="95"/>
      <c r="BB64" s="209"/>
      <c r="BC64" s="212"/>
    </row>
    <row r="65" spans="1:55" ht="15" customHeight="1" x14ac:dyDescent="0.25">
      <c r="A65" s="157"/>
      <c r="B65" s="102"/>
      <c r="C65" s="157"/>
      <c r="D65" s="141"/>
      <c r="E65" s="157"/>
      <c r="F65" s="102"/>
      <c r="G65" s="170"/>
      <c r="H65" s="157"/>
      <c r="I65" s="157"/>
      <c r="J65" s="182"/>
      <c r="K65" s="161"/>
      <c r="L65" s="184"/>
      <c r="M65" s="130">
        <v>7000</v>
      </c>
      <c r="N65" s="111">
        <v>0</v>
      </c>
      <c r="O65" s="98">
        <f>N65/M65</f>
        <v>0</v>
      </c>
      <c r="P65" s="98">
        <f>(N65+L50)/J50</f>
        <v>0.46035126876249094</v>
      </c>
      <c r="Q65" s="119"/>
      <c r="R65" s="127"/>
      <c r="S65" s="111">
        <v>0</v>
      </c>
      <c r="T65" s="98">
        <f>S65/M65</f>
        <v>0</v>
      </c>
      <c r="U65" s="98">
        <f>(S65+L50)/J50</f>
        <v>0.46035126876249094</v>
      </c>
      <c r="V65" s="119"/>
      <c r="W65" s="127"/>
      <c r="X65" s="104"/>
      <c r="Y65" s="102"/>
      <c r="Z65" s="105" t="s">
        <v>111</v>
      </c>
      <c r="AA65" s="107">
        <v>7000</v>
      </c>
      <c r="AB65" s="104" t="s">
        <v>86</v>
      </c>
      <c r="AC65" s="111">
        <v>0</v>
      </c>
      <c r="AD65" s="98">
        <f>AC65/AA65</f>
        <v>0</v>
      </c>
      <c r="AE65" s="101"/>
      <c r="AF65" s="98"/>
      <c r="AG65" s="111">
        <v>0</v>
      </c>
      <c r="AH65" s="98">
        <f>AG65/AA65</f>
        <v>0</v>
      </c>
      <c r="AI65" s="99"/>
      <c r="AJ65" s="98"/>
      <c r="AK65" s="111">
        <f>+AG65+AC65</f>
        <v>0</v>
      </c>
      <c r="AL65" s="98">
        <f>AK65/AA65</f>
        <v>0</v>
      </c>
      <c r="AM65" s="99"/>
      <c r="AN65" s="98"/>
      <c r="AO65" s="17">
        <v>2334</v>
      </c>
      <c r="AP65" s="143">
        <v>44057</v>
      </c>
      <c r="AQ65" s="143" t="s">
        <v>112</v>
      </c>
      <c r="AR65" s="102"/>
      <c r="AS65" s="95"/>
      <c r="AT65" s="102"/>
      <c r="AU65" s="102"/>
      <c r="AV65" s="95"/>
      <c r="AW65" s="95"/>
      <c r="AX65" s="95"/>
      <c r="AY65" s="95"/>
      <c r="AZ65" s="95"/>
      <c r="BA65" s="95"/>
      <c r="BB65" s="207" t="s">
        <v>113</v>
      </c>
      <c r="BC65" s="210" t="s">
        <v>235</v>
      </c>
    </row>
    <row r="66" spans="1:55" ht="15" customHeight="1" x14ac:dyDescent="0.25">
      <c r="A66" s="157"/>
      <c r="B66" s="102"/>
      <c r="C66" s="157"/>
      <c r="D66" s="141"/>
      <c r="E66" s="157"/>
      <c r="F66" s="102"/>
      <c r="G66" s="170"/>
      <c r="H66" s="157"/>
      <c r="I66" s="157"/>
      <c r="J66" s="182"/>
      <c r="K66" s="161"/>
      <c r="L66" s="184"/>
      <c r="M66" s="130"/>
      <c r="N66" s="111"/>
      <c r="O66" s="98"/>
      <c r="P66" s="98"/>
      <c r="Q66" s="119"/>
      <c r="R66" s="127"/>
      <c r="S66" s="111"/>
      <c r="T66" s="98"/>
      <c r="U66" s="98"/>
      <c r="V66" s="119"/>
      <c r="W66" s="127"/>
      <c r="X66" s="104"/>
      <c r="Y66" s="102"/>
      <c r="Z66" s="105"/>
      <c r="AA66" s="107"/>
      <c r="AB66" s="104"/>
      <c r="AC66" s="111"/>
      <c r="AD66" s="98"/>
      <c r="AE66" s="101"/>
      <c r="AF66" s="98"/>
      <c r="AG66" s="111"/>
      <c r="AH66" s="98"/>
      <c r="AI66" s="99"/>
      <c r="AJ66" s="98"/>
      <c r="AK66" s="111"/>
      <c r="AL66" s="98"/>
      <c r="AM66" s="99"/>
      <c r="AN66" s="98"/>
      <c r="AO66" s="17">
        <v>2333</v>
      </c>
      <c r="AP66" s="143"/>
      <c r="AQ66" s="143"/>
      <c r="AR66" s="102"/>
      <c r="AS66" s="95"/>
      <c r="AT66" s="102"/>
      <c r="AU66" s="102"/>
      <c r="AV66" s="95"/>
      <c r="AW66" s="95"/>
      <c r="AX66" s="95"/>
      <c r="AY66" s="95"/>
      <c r="AZ66" s="95"/>
      <c r="BA66" s="95"/>
      <c r="BB66" s="208"/>
      <c r="BC66" s="211"/>
    </row>
    <row r="67" spans="1:55" ht="15" customHeight="1" x14ac:dyDescent="0.25">
      <c r="A67" s="157"/>
      <c r="B67" s="102"/>
      <c r="C67" s="157"/>
      <c r="D67" s="141"/>
      <c r="E67" s="157"/>
      <c r="F67" s="102"/>
      <c r="G67" s="170"/>
      <c r="H67" s="157"/>
      <c r="I67" s="157"/>
      <c r="J67" s="182"/>
      <c r="K67" s="161"/>
      <c r="L67" s="184"/>
      <c r="M67" s="130"/>
      <c r="N67" s="111"/>
      <c r="O67" s="98"/>
      <c r="P67" s="98"/>
      <c r="Q67" s="119"/>
      <c r="R67" s="127"/>
      <c r="S67" s="111"/>
      <c r="T67" s="98"/>
      <c r="U67" s="98"/>
      <c r="V67" s="119"/>
      <c r="W67" s="127"/>
      <c r="X67" s="104"/>
      <c r="Y67" s="102"/>
      <c r="Z67" s="105"/>
      <c r="AA67" s="107"/>
      <c r="AB67" s="104"/>
      <c r="AC67" s="111"/>
      <c r="AD67" s="98"/>
      <c r="AE67" s="101"/>
      <c r="AF67" s="98"/>
      <c r="AG67" s="111"/>
      <c r="AH67" s="98"/>
      <c r="AI67" s="99"/>
      <c r="AJ67" s="98"/>
      <c r="AK67" s="111"/>
      <c r="AL67" s="98"/>
      <c r="AM67" s="99"/>
      <c r="AN67" s="98"/>
      <c r="AO67" s="17">
        <v>2333</v>
      </c>
      <c r="AP67" s="143"/>
      <c r="AQ67" s="143"/>
      <c r="AR67" s="102"/>
      <c r="AS67" s="95"/>
      <c r="AT67" s="102"/>
      <c r="AU67" s="102"/>
      <c r="AV67" s="95"/>
      <c r="AW67" s="95"/>
      <c r="AX67" s="95"/>
      <c r="AY67" s="95"/>
      <c r="AZ67" s="95"/>
      <c r="BA67" s="95"/>
      <c r="BB67" s="209"/>
      <c r="BC67" s="212"/>
    </row>
    <row r="68" spans="1:55" ht="15" customHeight="1" x14ac:dyDescent="0.25">
      <c r="A68" s="157"/>
      <c r="B68" s="102"/>
      <c r="C68" s="157"/>
      <c r="D68" s="141"/>
      <c r="E68" s="157"/>
      <c r="F68" s="102"/>
      <c r="G68" s="170"/>
      <c r="H68" s="157"/>
      <c r="I68" s="157"/>
      <c r="J68" s="182"/>
      <c r="K68" s="161"/>
      <c r="L68" s="184"/>
      <c r="M68" s="169">
        <v>10000</v>
      </c>
      <c r="N68" s="111">
        <v>0</v>
      </c>
      <c r="O68" s="98">
        <f>N68/M68</f>
        <v>0</v>
      </c>
      <c r="P68" s="98">
        <f>(N68+L50)/J50</f>
        <v>0.46035126876249094</v>
      </c>
      <c r="Q68" s="119"/>
      <c r="R68" s="127"/>
      <c r="S68" s="129">
        <v>0</v>
      </c>
      <c r="T68" s="98">
        <v>1</v>
      </c>
      <c r="U68" s="98">
        <f>(S68+L50)/J50</f>
        <v>0.46035126876249094</v>
      </c>
      <c r="V68" s="119"/>
      <c r="W68" s="127"/>
      <c r="X68" s="104"/>
      <c r="Y68" s="102"/>
      <c r="Z68" s="105" t="s">
        <v>114</v>
      </c>
      <c r="AA68" s="106">
        <v>10000</v>
      </c>
      <c r="AB68" s="102" t="s">
        <v>48</v>
      </c>
      <c r="AC68" s="111">
        <v>0</v>
      </c>
      <c r="AD68" s="98">
        <f>AC68/AA68</f>
        <v>0</v>
      </c>
      <c r="AE68" s="101"/>
      <c r="AF68" s="98"/>
      <c r="AG68" s="131">
        <v>4656</v>
      </c>
      <c r="AH68" s="98">
        <f>AG68/AA68</f>
        <v>0.46560000000000001</v>
      </c>
      <c r="AI68" s="99"/>
      <c r="AJ68" s="98"/>
      <c r="AK68" s="129">
        <f>+AG68+AC68</f>
        <v>4656</v>
      </c>
      <c r="AL68" s="98">
        <f>AK68/AA68</f>
        <v>0.46560000000000001</v>
      </c>
      <c r="AM68" s="99"/>
      <c r="AN68" s="98"/>
      <c r="AO68" s="17">
        <v>3334</v>
      </c>
      <c r="AP68" s="143">
        <v>43499</v>
      </c>
      <c r="AQ68" s="143">
        <v>44012</v>
      </c>
      <c r="AR68" s="102"/>
      <c r="AS68" s="95"/>
      <c r="AT68" s="102"/>
      <c r="AU68" s="102"/>
      <c r="AV68" s="95"/>
      <c r="AW68" s="95"/>
      <c r="AX68" s="95"/>
      <c r="AY68" s="95"/>
      <c r="AZ68" s="95"/>
      <c r="BA68" s="95"/>
      <c r="BB68" s="203" t="s">
        <v>115</v>
      </c>
      <c r="BC68" s="199" t="s">
        <v>248</v>
      </c>
    </row>
    <row r="69" spans="1:55" ht="15" customHeight="1" x14ac:dyDescent="0.25">
      <c r="A69" s="157"/>
      <c r="B69" s="102"/>
      <c r="C69" s="157"/>
      <c r="D69" s="141"/>
      <c r="E69" s="157"/>
      <c r="F69" s="102"/>
      <c r="G69" s="170"/>
      <c r="H69" s="157"/>
      <c r="I69" s="157"/>
      <c r="J69" s="182"/>
      <c r="K69" s="161"/>
      <c r="L69" s="184"/>
      <c r="M69" s="169"/>
      <c r="N69" s="111"/>
      <c r="O69" s="98"/>
      <c r="P69" s="98"/>
      <c r="Q69" s="119"/>
      <c r="R69" s="127"/>
      <c r="S69" s="129"/>
      <c r="T69" s="98"/>
      <c r="U69" s="98"/>
      <c r="V69" s="119"/>
      <c r="W69" s="127"/>
      <c r="X69" s="104"/>
      <c r="Y69" s="102"/>
      <c r="Z69" s="105"/>
      <c r="AA69" s="106"/>
      <c r="AB69" s="102"/>
      <c r="AC69" s="111"/>
      <c r="AD69" s="98"/>
      <c r="AE69" s="101"/>
      <c r="AF69" s="98"/>
      <c r="AG69" s="131"/>
      <c r="AH69" s="98"/>
      <c r="AI69" s="99"/>
      <c r="AJ69" s="98"/>
      <c r="AK69" s="131"/>
      <c r="AL69" s="98"/>
      <c r="AM69" s="99"/>
      <c r="AN69" s="98"/>
      <c r="AO69" s="17">
        <v>3333</v>
      </c>
      <c r="AP69" s="143"/>
      <c r="AQ69" s="143"/>
      <c r="AR69" s="102"/>
      <c r="AS69" s="95"/>
      <c r="AT69" s="102"/>
      <c r="AU69" s="102"/>
      <c r="AV69" s="95"/>
      <c r="AW69" s="95"/>
      <c r="AX69" s="95"/>
      <c r="AY69" s="95"/>
      <c r="AZ69" s="95"/>
      <c r="BA69" s="95"/>
      <c r="BB69" s="204"/>
      <c r="BC69" s="200"/>
    </row>
    <row r="70" spans="1:55" ht="75" customHeight="1" x14ac:dyDescent="0.25">
      <c r="A70" s="157"/>
      <c r="B70" s="102"/>
      <c r="C70" s="157"/>
      <c r="D70" s="141"/>
      <c r="E70" s="157"/>
      <c r="F70" s="102"/>
      <c r="G70" s="170"/>
      <c r="H70" s="157"/>
      <c r="I70" s="157"/>
      <c r="J70" s="182"/>
      <c r="K70" s="161"/>
      <c r="L70" s="184"/>
      <c r="M70" s="169"/>
      <c r="N70" s="111"/>
      <c r="O70" s="98"/>
      <c r="P70" s="98"/>
      <c r="Q70" s="120"/>
      <c r="R70" s="127"/>
      <c r="S70" s="129"/>
      <c r="T70" s="98"/>
      <c r="U70" s="98"/>
      <c r="V70" s="120"/>
      <c r="W70" s="127"/>
      <c r="X70" s="104"/>
      <c r="Y70" s="102"/>
      <c r="Z70" s="105"/>
      <c r="AA70" s="106"/>
      <c r="AB70" s="102"/>
      <c r="AC70" s="111"/>
      <c r="AD70" s="98"/>
      <c r="AE70" s="101"/>
      <c r="AF70" s="98"/>
      <c r="AG70" s="131"/>
      <c r="AH70" s="98"/>
      <c r="AI70" s="99"/>
      <c r="AJ70" s="98"/>
      <c r="AK70" s="131"/>
      <c r="AL70" s="98"/>
      <c r="AM70" s="99"/>
      <c r="AN70" s="98"/>
      <c r="AO70" s="17">
        <v>3333</v>
      </c>
      <c r="AP70" s="143"/>
      <c r="AQ70" s="143"/>
      <c r="AR70" s="102"/>
      <c r="AS70" s="95"/>
      <c r="AT70" s="102"/>
      <c r="AU70" s="102"/>
      <c r="AV70" s="95"/>
      <c r="AW70" s="95"/>
      <c r="AX70" s="95"/>
      <c r="AY70" s="95"/>
      <c r="AZ70" s="95"/>
      <c r="BA70" s="95"/>
      <c r="BB70" s="205"/>
      <c r="BC70" s="201"/>
    </row>
    <row r="71" spans="1:55" ht="15.75" x14ac:dyDescent="0.25">
      <c r="A71" s="157"/>
      <c r="B71" s="102"/>
      <c r="C71" s="157"/>
      <c r="D71" s="32"/>
      <c r="E71" s="20"/>
      <c r="F71" s="21"/>
      <c r="G71" s="22"/>
      <c r="H71" s="20"/>
      <c r="I71" s="20"/>
      <c r="J71" s="33"/>
      <c r="K71" s="34"/>
      <c r="L71" s="35"/>
      <c r="M71" s="36"/>
      <c r="N71" s="37"/>
      <c r="O71" s="27"/>
      <c r="P71" s="27"/>
      <c r="Q71" s="38"/>
      <c r="R71" s="127"/>
      <c r="S71" s="58"/>
      <c r="T71" s="27"/>
      <c r="U71" s="27"/>
      <c r="V71" s="62"/>
      <c r="W71" s="127"/>
      <c r="X71" s="29"/>
      <c r="Y71" s="21"/>
      <c r="Z71" s="24"/>
      <c r="AA71" s="39"/>
      <c r="AB71" s="21"/>
      <c r="AC71" s="68"/>
      <c r="AD71" s="27"/>
      <c r="AE71" s="27"/>
      <c r="AF71" s="98"/>
      <c r="AG71" s="68"/>
      <c r="AH71" s="27"/>
      <c r="AI71" s="27"/>
      <c r="AJ71" s="98"/>
      <c r="AK71" s="83"/>
      <c r="AL71" s="27"/>
      <c r="AM71" s="27"/>
      <c r="AN71" s="98"/>
      <c r="AO71" s="17"/>
      <c r="AP71" s="30"/>
      <c r="AQ71" s="30"/>
      <c r="AR71" s="21"/>
      <c r="AS71" s="31"/>
      <c r="AT71" s="21"/>
      <c r="AU71" s="21"/>
      <c r="AV71" s="31"/>
      <c r="AW71" s="31"/>
      <c r="AX71" s="31"/>
      <c r="AY71" s="53"/>
      <c r="AZ71" s="53"/>
      <c r="BA71" s="53"/>
      <c r="BB71" s="63"/>
      <c r="BC71" s="81"/>
    </row>
    <row r="72" spans="1:55" ht="15" customHeight="1" x14ac:dyDescent="0.25">
      <c r="A72" s="157"/>
      <c r="B72" s="102"/>
      <c r="C72" s="157"/>
      <c r="D72" s="157" t="s">
        <v>116</v>
      </c>
      <c r="E72" s="202" t="s">
        <v>117</v>
      </c>
      <c r="F72" s="102" t="s">
        <v>118</v>
      </c>
      <c r="G72" s="170">
        <v>0.14000000000000001</v>
      </c>
      <c r="H72" s="157" t="s">
        <v>119</v>
      </c>
      <c r="I72" s="157" t="s">
        <v>120</v>
      </c>
      <c r="J72" s="157">
        <v>100</v>
      </c>
      <c r="K72" s="157">
        <v>73</v>
      </c>
      <c r="L72" s="184">
        <v>83</v>
      </c>
      <c r="M72" s="190">
        <v>15</v>
      </c>
      <c r="N72" s="107">
        <v>4</v>
      </c>
      <c r="O72" s="101">
        <f>N72/L72</f>
        <v>4.8192771084337352E-2</v>
      </c>
      <c r="P72" s="98">
        <f>(N72+L72)/J72</f>
        <v>0.87</v>
      </c>
      <c r="Q72" s="118">
        <v>0.26666666666666666</v>
      </c>
      <c r="R72" s="112">
        <f>(Q72+Q75)/2</f>
        <v>0.19583333333333333</v>
      </c>
      <c r="S72" s="107">
        <v>11</v>
      </c>
      <c r="T72" s="101">
        <f>S72/M72</f>
        <v>0.73333333333333328</v>
      </c>
      <c r="U72" s="98">
        <f>(S72+L72)/J72</f>
        <v>0.94</v>
      </c>
      <c r="V72" s="118">
        <v>0.26666666666666666</v>
      </c>
      <c r="W72" s="112">
        <f>(V72+V75)/2</f>
        <v>0.19583333333333333</v>
      </c>
      <c r="X72" s="104" t="s">
        <v>121</v>
      </c>
      <c r="Y72" s="102" t="s">
        <v>122</v>
      </c>
      <c r="Z72" s="102" t="s">
        <v>123</v>
      </c>
      <c r="AA72" s="107">
        <v>15</v>
      </c>
      <c r="AB72" s="104" t="s">
        <v>48</v>
      </c>
      <c r="AC72" s="107">
        <v>4</v>
      </c>
      <c r="AD72" s="101">
        <f>AC72/AA72</f>
        <v>0.26666666666666666</v>
      </c>
      <c r="AE72" s="98">
        <f>(AD72+AD75+AD79)/3</f>
        <v>8.8888888888888892E-2</v>
      </c>
      <c r="AF72" s="98">
        <v>0.09</v>
      </c>
      <c r="AG72" s="107">
        <v>11</v>
      </c>
      <c r="AH72" s="101">
        <f>AG72/AA72</f>
        <v>0.73333333333333328</v>
      </c>
      <c r="AI72" s="98">
        <f>(AH72+AH75+AH79)/3</f>
        <v>0.24444444444444444</v>
      </c>
      <c r="AJ72" s="98">
        <v>0.09</v>
      </c>
      <c r="AK72" s="107">
        <f>+AG72+AC72</f>
        <v>15</v>
      </c>
      <c r="AL72" s="101">
        <f>AK72/AA72</f>
        <v>1</v>
      </c>
      <c r="AM72" s="98">
        <f>(AL72+AL75+AL79)/3</f>
        <v>0.33333333333333331</v>
      </c>
      <c r="AN72" s="98">
        <f>AM72</f>
        <v>0.33333333333333331</v>
      </c>
      <c r="AO72" s="17">
        <v>10000</v>
      </c>
      <c r="AP72" s="143">
        <v>43841</v>
      </c>
      <c r="AQ72" s="143">
        <v>44012</v>
      </c>
      <c r="AR72" s="102" t="s">
        <v>124</v>
      </c>
      <c r="AS72" s="95">
        <v>5295836596</v>
      </c>
      <c r="AT72" s="102" t="s">
        <v>125</v>
      </c>
      <c r="AU72" s="102" t="s">
        <v>126</v>
      </c>
      <c r="AV72" s="95">
        <v>5295836596</v>
      </c>
      <c r="AW72" s="95">
        <v>5295836596</v>
      </c>
      <c r="AX72" s="95">
        <v>881729443</v>
      </c>
      <c r="AY72" s="95">
        <v>5295836596</v>
      </c>
      <c r="AZ72" s="95">
        <v>5295836596</v>
      </c>
      <c r="BA72" s="95">
        <v>3275772862</v>
      </c>
      <c r="BB72" s="138" t="s">
        <v>127</v>
      </c>
      <c r="BC72" s="141" t="s">
        <v>271</v>
      </c>
    </row>
    <row r="73" spans="1:55" ht="232.5" customHeight="1" x14ac:dyDescent="0.25">
      <c r="A73" s="157"/>
      <c r="B73" s="102"/>
      <c r="C73" s="157"/>
      <c r="D73" s="157"/>
      <c r="E73" s="202"/>
      <c r="F73" s="102"/>
      <c r="G73" s="170"/>
      <c r="H73" s="157"/>
      <c r="I73" s="157"/>
      <c r="J73" s="157"/>
      <c r="K73" s="157"/>
      <c r="L73" s="184"/>
      <c r="M73" s="190"/>
      <c r="N73" s="107"/>
      <c r="O73" s="101"/>
      <c r="P73" s="98"/>
      <c r="Q73" s="119"/>
      <c r="R73" s="113"/>
      <c r="S73" s="107"/>
      <c r="T73" s="101"/>
      <c r="U73" s="98"/>
      <c r="V73" s="119"/>
      <c r="W73" s="113"/>
      <c r="X73" s="104"/>
      <c r="Y73" s="102"/>
      <c r="Z73" s="102"/>
      <c r="AA73" s="107"/>
      <c r="AB73" s="104"/>
      <c r="AC73" s="107"/>
      <c r="AD73" s="101"/>
      <c r="AE73" s="98"/>
      <c r="AF73" s="98"/>
      <c r="AG73" s="107"/>
      <c r="AH73" s="101"/>
      <c r="AI73" s="98"/>
      <c r="AJ73" s="98"/>
      <c r="AK73" s="107"/>
      <c r="AL73" s="101"/>
      <c r="AM73" s="98"/>
      <c r="AN73" s="98"/>
      <c r="AO73" s="17">
        <v>10000</v>
      </c>
      <c r="AP73" s="143"/>
      <c r="AQ73" s="143"/>
      <c r="AR73" s="102"/>
      <c r="AS73" s="95"/>
      <c r="AT73" s="102"/>
      <c r="AU73" s="102"/>
      <c r="AV73" s="95"/>
      <c r="AW73" s="95"/>
      <c r="AX73" s="95"/>
      <c r="AY73" s="95"/>
      <c r="AZ73" s="95"/>
      <c r="BA73" s="95"/>
      <c r="BB73" s="139"/>
      <c r="BC73" s="141"/>
    </row>
    <row r="74" spans="1:55" ht="122.25" customHeight="1" x14ac:dyDescent="0.25">
      <c r="A74" s="157"/>
      <c r="B74" s="102"/>
      <c r="C74" s="157"/>
      <c r="D74" s="157"/>
      <c r="E74" s="202"/>
      <c r="F74" s="102"/>
      <c r="G74" s="170"/>
      <c r="H74" s="157"/>
      <c r="I74" s="157"/>
      <c r="J74" s="157"/>
      <c r="K74" s="157"/>
      <c r="L74" s="184"/>
      <c r="M74" s="190"/>
      <c r="N74" s="107"/>
      <c r="O74" s="101"/>
      <c r="P74" s="98"/>
      <c r="Q74" s="120"/>
      <c r="R74" s="113"/>
      <c r="S74" s="107"/>
      <c r="T74" s="101"/>
      <c r="U74" s="98"/>
      <c r="V74" s="120"/>
      <c r="W74" s="113"/>
      <c r="X74" s="104"/>
      <c r="Y74" s="102"/>
      <c r="Z74" s="102"/>
      <c r="AA74" s="107"/>
      <c r="AB74" s="104"/>
      <c r="AC74" s="107"/>
      <c r="AD74" s="101"/>
      <c r="AE74" s="98"/>
      <c r="AF74" s="98"/>
      <c r="AG74" s="107"/>
      <c r="AH74" s="101"/>
      <c r="AI74" s="98"/>
      <c r="AJ74" s="98"/>
      <c r="AK74" s="107"/>
      <c r="AL74" s="101"/>
      <c r="AM74" s="98"/>
      <c r="AN74" s="98"/>
      <c r="AO74" s="17">
        <v>10000</v>
      </c>
      <c r="AP74" s="143"/>
      <c r="AQ74" s="143"/>
      <c r="AR74" s="102"/>
      <c r="AS74" s="95"/>
      <c r="AT74" s="102"/>
      <c r="AU74" s="102"/>
      <c r="AV74" s="95"/>
      <c r="AW74" s="95"/>
      <c r="AX74" s="95"/>
      <c r="AY74" s="95"/>
      <c r="AZ74" s="95"/>
      <c r="BA74" s="95"/>
      <c r="BB74" s="140"/>
      <c r="BC74" s="141"/>
    </row>
    <row r="75" spans="1:55" ht="105" customHeight="1" x14ac:dyDescent="0.25">
      <c r="A75" s="157"/>
      <c r="B75" s="102"/>
      <c r="C75" s="157"/>
      <c r="D75" s="157"/>
      <c r="E75" s="202"/>
      <c r="F75" s="102"/>
      <c r="G75" s="195">
        <v>0.31</v>
      </c>
      <c r="H75" s="157"/>
      <c r="I75" s="157" t="s">
        <v>128</v>
      </c>
      <c r="J75" s="196">
        <v>72</v>
      </c>
      <c r="K75" s="197">
        <v>32</v>
      </c>
      <c r="L75" s="184">
        <v>9</v>
      </c>
      <c r="M75" s="198">
        <v>2</v>
      </c>
      <c r="N75" s="109">
        <v>0</v>
      </c>
      <c r="O75" s="98">
        <f>N75/L75</f>
        <v>0</v>
      </c>
      <c r="P75" s="98">
        <f>(N75+L75)/J75</f>
        <v>0.125</v>
      </c>
      <c r="Q75" s="118">
        <f>(P75+P79)/2</f>
        <v>0.125</v>
      </c>
      <c r="R75" s="113"/>
      <c r="S75" s="109">
        <v>0</v>
      </c>
      <c r="T75" s="98">
        <f>S75/M75</f>
        <v>0</v>
      </c>
      <c r="U75" s="98">
        <f>(S75+L75)/J75</f>
        <v>0.125</v>
      </c>
      <c r="V75" s="118">
        <f>(U75+U79)/2</f>
        <v>0.125</v>
      </c>
      <c r="W75" s="113"/>
      <c r="X75" s="104"/>
      <c r="Y75" s="102"/>
      <c r="Z75" s="104" t="s">
        <v>129</v>
      </c>
      <c r="AA75" s="191">
        <v>2</v>
      </c>
      <c r="AB75" s="168" t="s">
        <v>48</v>
      </c>
      <c r="AC75" s="109">
        <v>0</v>
      </c>
      <c r="AD75" s="98">
        <f>AC75/AA75</f>
        <v>0</v>
      </c>
      <c r="AE75" s="98"/>
      <c r="AF75" s="98"/>
      <c r="AG75" s="109">
        <v>0</v>
      </c>
      <c r="AH75" s="98">
        <f>0/AA75</f>
        <v>0</v>
      </c>
      <c r="AI75" s="98"/>
      <c r="AJ75" s="98"/>
      <c r="AK75" s="109">
        <f>+AG75+AC75</f>
        <v>0</v>
      </c>
      <c r="AL75" s="98">
        <f>AK75/AA75</f>
        <v>0</v>
      </c>
      <c r="AM75" s="98"/>
      <c r="AN75" s="98"/>
      <c r="AO75" s="108">
        <v>5000</v>
      </c>
      <c r="AP75" s="143"/>
      <c r="AQ75" s="143"/>
      <c r="AR75" s="102"/>
      <c r="AS75" s="95"/>
      <c r="AT75" s="102"/>
      <c r="AU75" s="102"/>
      <c r="AV75" s="95"/>
      <c r="AW75" s="95"/>
      <c r="AX75" s="95"/>
      <c r="AY75" s="95"/>
      <c r="AZ75" s="95"/>
      <c r="BA75" s="95"/>
      <c r="BB75" s="172" t="s">
        <v>130</v>
      </c>
      <c r="BC75" s="142" t="s">
        <v>241</v>
      </c>
    </row>
    <row r="76" spans="1:55" ht="15" customHeight="1" x14ac:dyDescent="0.25">
      <c r="A76" s="157"/>
      <c r="B76" s="102"/>
      <c r="C76" s="157"/>
      <c r="D76" s="157"/>
      <c r="E76" s="202"/>
      <c r="F76" s="102"/>
      <c r="G76" s="195"/>
      <c r="H76" s="157"/>
      <c r="I76" s="157"/>
      <c r="J76" s="196"/>
      <c r="K76" s="197"/>
      <c r="L76" s="184"/>
      <c r="M76" s="198"/>
      <c r="N76" s="109"/>
      <c r="O76" s="98"/>
      <c r="P76" s="98"/>
      <c r="Q76" s="119"/>
      <c r="R76" s="113"/>
      <c r="S76" s="109"/>
      <c r="T76" s="98"/>
      <c r="U76" s="98"/>
      <c r="V76" s="119"/>
      <c r="W76" s="113"/>
      <c r="X76" s="104"/>
      <c r="Y76" s="102"/>
      <c r="Z76" s="104"/>
      <c r="AA76" s="191"/>
      <c r="AB76" s="168"/>
      <c r="AC76" s="109"/>
      <c r="AD76" s="98"/>
      <c r="AE76" s="98"/>
      <c r="AF76" s="98"/>
      <c r="AG76" s="109"/>
      <c r="AH76" s="98"/>
      <c r="AI76" s="98"/>
      <c r="AJ76" s="98"/>
      <c r="AK76" s="109"/>
      <c r="AL76" s="98"/>
      <c r="AM76" s="98"/>
      <c r="AN76" s="98"/>
      <c r="AO76" s="108"/>
      <c r="AP76" s="143"/>
      <c r="AQ76" s="143"/>
      <c r="AR76" s="102"/>
      <c r="AS76" s="95"/>
      <c r="AT76" s="102"/>
      <c r="AU76" s="102"/>
      <c r="AV76" s="95"/>
      <c r="AW76" s="95"/>
      <c r="AX76" s="95"/>
      <c r="AY76" s="95"/>
      <c r="AZ76" s="95"/>
      <c r="BA76" s="95"/>
      <c r="BB76" s="179"/>
      <c r="BC76" s="142"/>
    </row>
    <row r="77" spans="1:55" ht="15" customHeight="1" x14ac:dyDescent="0.25">
      <c r="A77" s="157"/>
      <c r="B77" s="102"/>
      <c r="C77" s="157"/>
      <c r="D77" s="157"/>
      <c r="E77" s="202"/>
      <c r="F77" s="102"/>
      <c r="G77" s="195"/>
      <c r="H77" s="157"/>
      <c r="I77" s="157"/>
      <c r="J77" s="196"/>
      <c r="K77" s="197"/>
      <c r="L77" s="184"/>
      <c r="M77" s="198"/>
      <c r="N77" s="109"/>
      <c r="O77" s="98"/>
      <c r="P77" s="98"/>
      <c r="Q77" s="119"/>
      <c r="R77" s="113"/>
      <c r="S77" s="109"/>
      <c r="T77" s="98"/>
      <c r="U77" s="98"/>
      <c r="V77" s="119"/>
      <c r="W77" s="113"/>
      <c r="X77" s="104"/>
      <c r="Y77" s="102"/>
      <c r="Z77" s="104"/>
      <c r="AA77" s="191"/>
      <c r="AB77" s="168"/>
      <c r="AC77" s="109"/>
      <c r="AD77" s="98"/>
      <c r="AE77" s="98"/>
      <c r="AF77" s="98"/>
      <c r="AG77" s="109"/>
      <c r="AH77" s="98"/>
      <c r="AI77" s="98"/>
      <c r="AJ77" s="98"/>
      <c r="AK77" s="109"/>
      <c r="AL77" s="98"/>
      <c r="AM77" s="98"/>
      <c r="AN77" s="98"/>
      <c r="AO77" s="14">
        <v>5000</v>
      </c>
      <c r="AP77" s="143"/>
      <c r="AQ77" s="143"/>
      <c r="AR77" s="102"/>
      <c r="AS77" s="95"/>
      <c r="AT77" s="102"/>
      <c r="AU77" s="102"/>
      <c r="AV77" s="95"/>
      <c r="AW77" s="95"/>
      <c r="AX77" s="95"/>
      <c r="AY77" s="95"/>
      <c r="AZ77" s="95"/>
      <c r="BA77" s="95"/>
      <c r="BB77" s="179"/>
      <c r="BC77" s="142"/>
    </row>
    <row r="78" spans="1:55" ht="69" customHeight="1" x14ac:dyDescent="0.25">
      <c r="A78" s="157"/>
      <c r="B78" s="102"/>
      <c r="C78" s="157"/>
      <c r="D78" s="157"/>
      <c r="E78" s="202"/>
      <c r="F78" s="102"/>
      <c r="G78" s="195"/>
      <c r="H78" s="157"/>
      <c r="I78" s="157"/>
      <c r="J78" s="196"/>
      <c r="K78" s="197"/>
      <c r="L78" s="184"/>
      <c r="M78" s="198"/>
      <c r="N78" s="109"/>
      <c r="O78" s="98"/>
      <c r="P78" s="98"/>
      <c r="Q78" s="119"/>
      <c r="R78" s="113"/>
      <c r="S78" s="109"/>
      <c r="T78" s="98"/>
      <c r="U78" s="98"/>
      <c r="V78" s="119"/>
      <c r="W78" s="113"/>
      <c r="X78" s="104"/>
      <c r="Y78" s="102"/>
      <c r="Z78" s="104"/>
      <c r="AA78" s="191"/>
      <c r="AB78" s="168"/>
      <c r="AC78" s="109"/>
      <c r="AD78" s="98"/>
      <c r="AE78" s="98"/>
      <c r="AF78" s="98"/>
      <c r="AG78" s="109"/>
      <c r="AH78" s="98"/>
      <c r="AI78" s="98"/>
      <c r="AJ78" s="98"/>
      <c r="AK78" s="109"/>
      <c r="AL78" s="98"/>
      <c r="AM78" s="98"/>
      <c r="AN78" s="98"/>
      <c r="AO78" s="14">
        <v>5000</v>
      </c>
      <c r="AP78" s="143"/>
      <c r="AQ78" s="143"/>
      <c r="AR78" s="102"/>
      <c r="AS78" s="95"/>
      <c r="AT78" s="102"/>
      <c r="AU78" s="102"/>
      <c r="AV78" s="95"/>
      <c r="AW78" s="95"/>
      <c r="AX78" s="95"/>
      <c r="AY78" s="95"/>
      <c r="AZ78" s="95"/>
      <c r="BA78" s="95"/>
      <c r="BB78" s="173"/>
      <c r="BC78" s="142"/>
    </row>
    <row r="79" spans="1:55" ht="15" customHeight="1" x14ac:dyDescent="0.25">
      <c r="A79" s="157"/>
      <c r="B79" s="102"/>
      <c r="C79" s="157"/>
      <c r="D79" s="157"/>
      <c r="E79" s="202"/>
      <c r="F79" s="102"/>
      <c r="G79" s="195"/>
      <c r="H79" s="157"/>
      <c r="I79" s="157"/>
      <c r="J79" s="196"/>
      <c r="K79" s="197"/>
      <c r="L79" s="184"/>
      <c r="M79" s="198">
        <v>6</v>
      </c>
      <c r="N79" s="109">
        <v>0</v>
      </c>
      <c r="O79" s="98">
        <f>N79/M79</f>
        <v>0</v>
      </c>
      <c r="P79" s="98">
        <f>(N79+L75)/J75</f>
        <v>0.125</v>
      </c>
      <c r="Q79" s="119"/>
      <c r="R79" s="113"/>
      <c r="S79" s="109">
        <v>0</v>
      </c>
      <c r="T79" s="98">
        <f>S79/M79</f>
        <v>0</v>
      </c>
      <c r="U79" s="98">
        <f>(S79+L75)/J75</f>
        <v>0.125</v>
      </c>
      <c r="V79" s="119"/>
      <c r="W79" s="113"/>
      <c r="X79" s="104"/>
      <c r="Y79" s="102"/>
      <c r="Z79" s="102" t="s">
        <v>131</v>
      </c>
      <c r="AA79" s="191">
        <v>6</v>
      </c>
      <c r="AB79" s="168" t="s">
        <v>86</v>
      </c>
      <c r="AC79" s="109">
        <v>0</v>
      </c>
      <c r="AD79" s="98">
        <f>AC79/AA79</f>
        <v>0</v>
      </c>
      <c r="AE79" s="98"/>
      <c r="AF79" s="98"/>
      <c r="AG79" s="109">
        <v>0</v>
      </c>
      <c r="AH79" s="98">
        <f>AG79/AA79</f>
        <v>0</v>
      </c>
      <c r="AI79" s="98"/>
      <c r="AJ79" s="98"/>
      <c r="AK79" s="109">
        <f>+AG79+AC79</f>
        <v>0</v>
      </c>
      <c r="AL79" s="98">
        <f>AK79/AA79</f>
        <v>0</v>
      </c>
      <c r="AM79" s="98"/>
      <c r="AN79" s="98"/>
      <c r="AO79" s="14">
        <v>16667</v>
      </c>
      <c r="AP79" s="143"/>
      <c r="AQ79" s="143"/>
      <c r="AR79" s="102"/>
      <c r="AS79" s="95"/>
      <c r="AT79" s="102"/>
      <c r="AU79" s="102"/>
      <c r="AV79" s="95"/>
      <c r="AW79" s="95"/>
      <c r="AX79" s="95"/>
      <c r="AY79" s="95"/>
      <c r="AZ79" s="95"/>
      <c r="BA79" s="95"/>
      <c r="BB79" s="138" t="s">
        <v>132</v>
      </c>
      <c r="BC79" s="176" t="s">
        <v>266</v>
      </c>
    </row>
    <row r="80" spans="1:55" ht="15" customHeight="1" x14ac:dyDescent="0.25">
      <c r="A80" s="157"/>
      <c r="B80" s="102"/>
      <c r="C80" s="157"/>
      <c r="D80" s="157"/>
      <c r="E80" s="202"/>
      <c r="F80" s="102"/>
      <c r="G80" s="195"/>
      <c r="H80" s="157"/>
      <c r="I80" s="157"/>
      <c r="J80" s="196"/>
      <c r="K80" s="197"/>
      <c r="L80" s="184"/>
      <c r="M80" s="198"/>
      <c r="N80" s="109"/>
      <c r="O80" s="98"/>
      <c r="P80" s="98"/>
      <c r="Q80" s="119"/>
      <c r="R80" s="113"/>
      <c r="S80" s="109"/>
      <c r="T80" s="98"/>
      <c r="U80" s="98"/>
      <c r="V80" s="119"/>
      <c r="W80" s="113"/>
      <c r="X80" s="104"/>
      <c r="Y80" s="102"/>
      <c r="Z80" s="102"/>
      <c r="AA80" s="191"/>
      <c r="AB80" s="168"/>
      <c r="AC80" s="109"/>
      <c r="AD80" s="98"/>
      <c r="AE80" s="98"/>
      <c r="AF80" s="98"/>
      <c r="AG80" s="109"/>
      <c r="AH80" s="98"/>
      <c r="AI80" s="98"/>
      <c r="AJ80" s="98"/>
      <c r="AK80" s="109"/>
      <c r="AL80" s="98"/>
      <c r="AM80" s="98"/>
      <c r="AN80" s="98"/>
      <c r="AO80" s="108">
        <v>16667</v>
      </c>
      <c r="AP80" s="143"/>
      <c r="AQ80" s="143"/>
      <c r="AR80" s="102"/>
      <c r="AS80" s="95"/>
      <c r="AT80" s="102"/>
      <c r="AU80" s="102"/>
      <c r="AV80" s="95"/>
      <c r="AW80" s="95"/>
      <c r="AX80" s="95"/>
      <c r="AY80" s="95"/>
      <c r="AZ80" s="95"/>
      <c r="BA80" s="95"/>
      <c r="BB80" s="139"/>
      <c r="BC80" s="189"/>
    </row>
    <row r="81" spans="1:55" ht="15" customHeight="1" x14ac:dyDescent="0.25">
      <c r="A81" s="157"/>
      <c r="B81" s="102"/>
      <c r="C81" s="157"/>
      <c r="D81" s="157"/>
      <c r="E81" s="202"/>
      <c r="F81" s="102"/>
      <c r="G81" s="195"/>
      <c r="H81" s="157"/>
      <c r="I81" s="157"/>
      <c r="J81" s="196"/>
      <c r="K81" s="197"/>
      <c r="L81" s="184"/>
      <c r="M81" s="198"/>
      <c r="N81" s="109"/>
      <c r="O81" s="98"/>
      <c r="P81" s="98"/>
      <c r="Q81" s="119"/>
      <c r="R81" s="113"/>
      <c r="S81" s="109"/>
      <c r="T81" s="98"/>
      <c r="U81" s="98"/>
      <c r="V81" s="119"/>
      <c r="W81" s="113"/>
      <c r="X81" s="104"/>
      <c r="Y81" s="102"/>
      <c r="Z81" s="102"/>
      <c r="AA81" s="191"/>
      <c r="AB81" s="168"/>
      <c r="AC81" s="109"/>
      <c r="AD81" s="98"/>
      <c r="AE81" s="98"/>
      <c r="AF81" s="98"/>
      <c r="AG81" s="109"/>
      <c r="AH81" s="98"/>
      <c r="AI81" s="98"/>
      <c r="AJ81" s="98"/>
      <c r="AK81" s="109"/>
      <c r="AL81" s="98"/>
      <c r="AM81" s="98"/>
      <c r="AN81" s="98"/>
      <c r="AO81" s="108"/>
      <c r="AP81" s="143"/>
      <c r="AQ81" s="143"/>
      <c r="AR81" s="102"/>
      <c r="AS81" s="95"/>
      <c r="AT81" s="102"/>
      <c r="AU81" s="102"/>
      <c r="AV81" s="95"/>
      <c r="AW81" s="95"/>
      <c r="AX81" s="95"/>
      <c r="AY81" s="95"/>
      <c r="AZ81" s="95"/>
      <c r="BA81" s="95"/>
      <c r="BB81" s="139"/>
      <c r="BC81" s="189"/>
    </row>
    <row r="82" spans="1:55" ht="15" customHeight="1" x14ac:dyDescent="0.25">
      <c r="A82" s="157"/>
      <c r="B82" s="102"/>
      <c r="C82" s="157"/>
      <c r="D82" s="157"/>
      <c r="E82" s="202"/>
      <c r="F82" s="102"/>
      <c r="G82" s="195"/>
      <c r="H82" s="157"/>
      <c r="I82" s="157"/>
      <c r="J82" s="196"/>
      <c r="K82" s="197"/>
      <c r="L82" s="184"/>
      <c r="M82" s="198"/>
      <c r="N82" s="109"/>
      <c r="O82" s="98"/>
      <c r="P82" s="98"/>
      <c r="Q82" s="120"/>
      <c r="R82" s="114"/>
      <c r="S82" s="109"/>
      <c r="T82" s="98"/>
      <c r="U82" s="98"/>
      <c r="V82" s="120"/>
      <c r="W82" s="114"/>
      <c r="X82" s="104"/>
      <c r="Y82" s="102"/>
      <c r="Z82" s="102"/>
      <c r="AA82" s="191"/>
      <c r="AB82" s="168"/>
      <c r="AC82" s="109"/>
      <c r="AD82" s="98"/>
      <c r="AE82" s="98"/>
      <c r="AF82" s="98"/>
      <c r="AG82" s="109"/>
      <c r="AH82" s="98"/>
      <c r="AI82" s="98"/>
      <c r="AJ82" s="98"/>
      <c r="AK82" s="109"/>
      <c r="AL82" s="98"/>
      <c r="AM82" s="98"/>
      <c r="AN82" s="98"/>
      <c r="AO82" s="14">
        <v>16666</v>
      </c>
      <c r="AP82" s="143"/>
      <c r="AQ82" s="143"/>
      <c r="AR82" s="102"/>
      <c r="AS82" s="95"/>
      <c r="AT82" s="102"/>
      <c r="AU82" s="102"/>
      <c r="AV82" s="95"/>
      <c r="AW82" s="95"/>
      <c r="AX82" s="95"/>
      <c r="AY82" s="95"/>
      <c r="AZ82" s="95"/>
      <c r="BA82" s="95"/>
      <c r="BB82" s="140"/>
      <c r="BC82" s="177"/>
    </row>
    <row r="83" spans="1:55" ht="15" customHeight="1" x14ac:dyDescent="0.25">
      <c r="A83" s="157"/>
      <c r="B83" s="102"/>
      <c r="C83" s="157"/>
      <c r="D83" s="233" t="s">
        <v>133</v>
      </c>
      <c r="E83" s="104" t="s">
        <v>134</v>
      </c>
      <c r="F83" s="104" t="s">
        <v>135</v>
      </c>
      <c r="G83" s="127">
        <v>7.0000000000000007E-2</v>
      </c>
      <c r="H83" s="104" t="s">
        <v>136</v>
      </c>
      <c r="I83" s="104" t="s">
        <v>137</v>
      </c>
      <c r="J83" s="105">
        <v>40000</v>
      </c>
      <c r="K83" s="184">
        <v>29378</v>
      </c>
      <c r="L83" s="105">
        <v>51086</v>
      </c>
      <c r="M83" s="190">
        <v>300</v>
      </c>
      <c r="N83" s="191">
        <f>144+66</f>
        <v>210</v>
      </c>
      <c r="O83" s="98">
        <f>N83/M83</f>
        <v>0.7</v>
      </c>
      <c r="P83" s="98">
        <v>1</v>
      </c>
      <c r="Q83" s="121">
        <f>(P83+P86+P89+P92+P95+P98+P101+P104)/8</f>
        <v>1</v>
      </c>
      <c r="R83" s="185">
        <f>(Q83+Q108)/2</f>
        <v>0.90326254232071412</v>
      </c>
      <c r="S83" s="109">
        <v>0</v>
      </c>
      <c r="T83" s="98">
        <f>S83/M83</f>
        <v>0</v>
      </c>
      <c r="U83" s="98">
        <v>1</v>
      </c>
      <c r="V83" s="121">
        <f>(U83+U86+U89+U92+U95+U98+U101+U104)/8</f>
        <v>1</v>
      </c>
      <c r="W83" s="192">
        <f>(V83+V108)/2</f>
        <v>0.90326254232071412</v>
      </c>
      <c r="X83" s="104" t="s">
        <v>138</v>
      </c>
      <c r="Y83" s="104" t="s">
        <v>139</v>
      </c>
      <c r="Z83" s="104" t="s">
        <v>140</v>
      </c>
      <c r="AA83" s="107">
        <v>300</v>
      </c>
      <c r="AB83" s="104" t="s">
        <v>86</v>
      </c>
      <c r="AC83" s="191">
        <f>144+66</f>
        <v>210</v>
      </c>
      <c r="AD83" s="98">
        <f>AC83/AA83</f>
        <v>0.7</v>
      </c>
      <c r="AE83" s="98">
        <f>(AD83+AD86+AD89+AD92+AD95+AD98+AD101+AD104)/8</f>
        <v>0.39142156862745098</v>
      </c>
      <c r="AF83" s="99">
        <f>(AE83+AE108)/2</f>
        <v>0.19571078431372549</v>
      </c>
      <c r="AG83" s="109">
        <v>0</v>
      </c>
      <c r="AH83" s="98">
        <f>AG83/AA83</f>
        <v>0</v>
      </c>
      <c r="AI83" s="98">
        <f>(AH83+AH86+AH89+AH92+AH95+AH98+AH101+AH104)/8</f>
        <v>1.511437908496732E-2</v>
      </c>
      <c r="AJ83" s="99">
        <f>(AI83+AI108)/2</f>
        <v>7.5571895424836602E-3</v>
      </c>
      <c r="AK83" s="109">
        <f>+AG83+AC83</f>
        <v>210</v>
      </c>
      <c r="AL83" s="98">
        <f>AK83/AA83</f>
        <v>0.7</v>
      </c>
      <c r="AM83" s="98">
        <f>(AL83+AL86+AL89+AL92+AL95+AL98+AL101+AL104)/8</f>
        <v>0.4065359477124183</v>
      </c>
      <c r="AN83" s="99">
        <f>(AM83+AM108)/2</f>
        <v>0.20326797385620915</v>
      </c>
      <c r="AO83" s="14">
        <v>100</v>
      </c>
      <c r="AP83" s="143">
        <v>43864</v>
      </c>
      <c r="AQ83" s="143">
        <v>44012</v>
      </c>
      <c r="AR83" s="104" t="s">
        <v>141</v>
      </c>
      <c r="AS83" s="100">
        <v>300000000</v>
      </c>
      <c r="AT83" s="104" t="s">
        <v>142</v>
      </c>
      <c r="AU83" s="104" t="s">
        <v>143</v>
      </c>
      <c r="AV83" s="100">
        <v>300000000</v>
      </c>
      <c r="AW83" s="100">
        <v>300000000</v>
      </c>
      <c r="AX83" s="96">
        <v>0</v>
      </c>
      <c r="AY83" s="100">
        <v>300000000</v>
      </c>
      <c r="AZ83" s="100">
        <v>300000000</v>
      </c>
      <c r="BA83" s="96">
        <v>44050000</v>
      </c>
      <c r="BB83" s="172" t="s">
        <v>144</v>
      </c>
      <c r="BC83" s="174" t="s">
        <v>253</v>
      </c>
    </row>
    <row r="84" spans="1:55" ht="15" customHeight="1" x14ac:dyDescent="0.25">
      <c r="A84" s="157"/>
      <c r="B84" s="102"/>
      <c r="C84" s="157"/>
      <c r="D84" s="233"/>
      <c r="E84" s="104"/>
      <c r="F84" s="104"/>
      <c r="G84" s="127"/>
      <c r="H84" s="104"/>
      <c r="I84" s="104"/>
      <c r="J84" s="105"/>
      <c r="K84" s="184"/>
      <c r="L84" s="105"/>
      <c r="M84" s="190"/>
      <c r="N84" s="191"/>
      <c r="O84" s="98"/>
      <c r="P84" s="98"/>
      <c r="Q84" s="122"/>
      <c r="R84" s="186"/>
      <c r="S84" s="109"/>
      <c r="T84" s="98"/>
      <c r="U84" s="98"/>
      <c r="V84" s="122"/>
      <c r="W84" s="193"/>
      <c r="X84" s="104"/>
      <c r="Y84" s="104"/>
      <c r="Z84" s="104"/>
      <c r="AA84" s="107"/>
      <c r="AB84" s="104"/>
      <c r="AC84" s="191"/>
      <c r="AD84" s="98"/>
      <c r="AE84" s="98"/>
      <c r="AF84" s="99"/>
      <c r="AG84" s="109"/>
      <c r="AH84" s="98"/>
      <c r="AI84" s="98"/>
      <c r="AJ84" s="99"/>
      <c r="AK84" s="109"/>
      <c r="AL84" s="98"/>
      <c r="AM84" s="98"/>
      <c r="AN84" s="99"/>
      <c r="AO84" s="14">
        <v>100</v>
      </c>
      <c r="AP84" s="143"/>
      <c r="AQ84" s="143"/>
      <c r="AR84" s="104"/>
      <c r="AS84" s="100"/>
      <c r="AT84" s="104"/>
      <c r="AU84" s="104"/>
      <c r="AV84" s="100"/>
      <c r="AW84" s="100"/>
      <c r="AX84" s="96"/>
      <c r="AY84" s="100"/>
      <c r="AZ84" s="100"/>
      <c r="BA84" s="96"/>
      <c r="BB84" s="179"/>
      <c r="BC84" s="180"/>
    </row>
    <row r="85" spans="1:55" ht="72" customHeight="1" x14ac:dyDescent="0.25">
      <c r="A85" s="157"/>
      <c r="B85" s="102"/>
      <c r="C85" s="157"/>
      <c r="D85" s="233"/>
      <c r="E85" s="104"/>
      <c r="F85" s="104"/>
      <c r="G85" s="127"/>
      <c r="H85" s="104"/>
      <c r="I85" s="104"/>
      <c r="J85" s="105"/>
      <c r="K85" s="184"/>
      <c r="L85" s="105"/>
      <c r="M85" s="190"/>
      <c r="N85" s="191"/>
      <c r="O85" s="98"/>
      <c r="P85" s="98"/>
      <c r="Q85" s="122"/>
      <c r="R85" s="186"/>
      <c r="S85" s="109"/>
      <c r="T85" s="98"/>
      <c r="U85" s="98"/>
      <c r="V85" s="122"/>
      <c r="W85" s="193"/>
      <c r="X85" s="104"/>
      <c r="Y85" s="104"/>
      <c r="Z85" s="104"/>
      <c r="AA85" s="107"/>
      <c r="AB85" s="104"/>
      <c r="AC85" s="191"/>
      <c r="AD85" s="98"/>
      <c r="AE85" s="98"/>
      <c r="AF85" s="99"/>
      <c r="AG85" s="109"/>
      <c r="AH85" s="98"/>
      <c r="AI85" s="98"/>
      <c r="AJ85" s="99"/>
      <c r="AK85" s="109"/>
      <c r="AL85" s="98"/>
      <c r="AM85" s="98"/>
      <c r="AN85" s="99"/>
      <c r="AO85" s="19">
        <v>100</v>
      </c>
      <c r="AP85" s="143"/>
      <c r="AQ85" s="143"/>
      <c r="AR85" s="104"/>
      <c r="AS85" s="100"/>
      <c r="AT85" s="104"/>
      <c r="AU85" s="104"/>
      <c r="AV85" s="100"/>
      <c r="AW85" s="100"/>
      <c r="AX85" s="96"/>
      <c r="AY85" s="100"/>
      <c r="AZ85" s="100"/>
      <c r="BA85" s="96"/>
      <c r="BB85" s="173"/>
      <c r="BC85" s="175"/>
    </row>
    <row r="86" spans="1:55" ht="15" customHeight="1" x14ac:dyDescent="0.25">
      <c r="A86" s="157"/>
      <c r="B86" s="102"/>
      <c r="C86" s="157"/>
      <c r="D86" s="233"/>
      <c r="E86" s="104"/>
      <c r="F86" s="104"/>
      <c r="G86" s="127"/>
      <c r="H86" s="104"/>
      <c r="I86" s="104"/>
      <c r="J86" s="105"/>
      <c r="K86" s="184"/>
      <c r="L86" s="105"/>
      <c r="M86" s="190">
        <v>100</v>
      </c>
      <c r="N86" s="107">
        <v>1212</v>
      </c>
      <c r="O86" s="98">
        <v>1</v>
      </c>
      <c r="P86" s="98">
        <v>1</v>
      </c>
      <c r="Q86" s="122"/>
      <c r="R86" s="186"/>
      <c r="S86" s="129">
        <v>0</v>
      </c>
      <c r="T86" s="98">
        <v>0</v>
      </c>
      <c r="U86" s="98">
        <v>1</v>
      </c>
      <c r="V86" s="122"/>
      <c r="W86" s="193"/>
      <c r="X86" s="104"/>
      <c r="Y86" s="104"/>
      <c r="Z86" s="104" t="s">
        <v>145</v>
      </c>
      <c r="AA86" s="107">
        <v>100</v>
      </c>
      <c r="AB86" s="104" t="s">
        <v>86</v>
      </c>
      <c r="AC86" s="107">
        <v>1212</v>
      </c>
      <c r="AD86" s="98">
        <v>1</v>
      </c>
      <c r="AE86" s="98"/>
      <c r="AF86" s="99"/>
      <c r="AG86" s="107">
        <v>0</v>
      </c>
      <c r="AH86" s="98">
        <v>0</v>
      </c>
      <c r="AI86" s="98"/>
      <c r="AJ86" s="99"/>
      <c r="AK86" s="107">
        <f>+AG86+AC86</f>
        <v>1212</v>
      </c>
      <c r="AL86" s="98">
        <v>1</v>
      </c>
      <c r="AM86" s="98"/>
      <c r="AN86" s="99"/>
      <c r="AO86" s="19">
        <v>34</v>
      </c>
      <c r="AP86" s="143"/>
      <c r="AQ86" s="143"/>
      <c r="AR86" s="104"/>
      <c r="AS86" s="100"/>
      <c r="AT86" s="104"/>
      <c r="AU86" s="104"/>
      <c r="AV86" s="100"/>
      <c r="AW86" s="100"/>
      <c r="AX86" s="96"/>
      <c r="AY86" s="100"/>
      <c r="AZ86" s="100"/>
      <c r="BA86" s="96"/>
      <c r="BB86" s="172" t="s">
        <v>146</v>
      </c>
      <c r="BC86" s="142" t="s">
        <v>254</v>
      </c>
    </row>
    <row r="87" spans="1:55" ht="47.25" customHeight="1" x14ac:dyDescent="0.25">
      <c r="A87" s="157"/>
      <c r="B87" s="102"/>
      <c r="C87" s="157"/>
      <c r="D87" s="233"/>
      <c r="E87" s="104"/>
      <c r="F87" s="104"/>
      <c r="G87" s="127"/>
      <c r="H87" s="104"/>
      <c r="I87" s="104"/>
      <c r="J87" s="105"/>
      <c r="K87" s="184"/>
      <c r="L87" s="105"/>
      <c r="M87" s="190"/>
      <c r="N87" s="107"/>
      <c r="O87" s="98"/>
      <c r="P87" s="98"/>
      <c r="Q87" s="122"/>
      <c r="R87" s="186"/>
      <c r="S87" s="129"/>
      <c r="T87" s="98"/>
      <c r="U87" s="98"/>
      <c r="V87" s="122"/>
      <c r="W87" s="193"/>
      <c r="X87" s="104"/>
      <c r="Y87" s="104"/>
      <c r="Z87" s="104"/>
      <c r="AA87" s="107"/>
      <c r="AB87" s="104"/>
      <c r="AC87" s="107"/>
      <c r="AD87" s="98"/>
      <c r="AE87" s="98"/>
      <c r="AF87" s="99"/>
      <c r="AG87" s="107"/>
      <c r="AH87" s="98"/>
      <c r="AI87" s="98"/>
      <c r="AJ87" s="99"/>
      <c r="AK87" s="107"/>
      <c r="AL87" s="98"/>
      <c r="AM87" s="98"/>
      <c r="AN87" s="99"/>
      <c r="AO87" s="19">
        <v>33</v>
      </c>
      <c r="AP87" s="143"/>
      <c r="AQ87" s="143"/>
      <c r="AR87" s="104"/>
      <c r="AS87" s="100"/>
      <c r="AT87" s="104"/>
      <c r="AU87" s="104"/>
      <c r="AV87" s="100"/>
      <c r="AW87" s="100"/>
      <c r="AX87" s="96"/>
      <c r="AY87" s="100"/>
      <c r="AZ87" s="100"/>
      <c r="BA87" s="96"/>
      <c r="BB87" s="179"/>
      <c r="BC87" s="142"/>
    </row>
    <row r="88" spans="1:55" ht="93.75" customHeight="1" x14ac:dyDescent="0.25">
      <c r="A88" s="157"/>
      <c r="B88" s="102"/>
      <c r="C88" s="157"/>
      <c r="D88" s="233"/>
      <c r="E88" s="104"/>
      <c r="F88" s="104"/>
      <c r="G88" s="127"/>
      <c r="H88" s="104"/>
      <c r="I88" s="104"/>
      <c r="J88" s="105"/>
      <c r="K88" s="184"/>
      <c r="L88" s="105"/>
      <c r="M88" s="190"/>
      <c r="N88" s="107"/>
      <c r="O88" s="98"/>
      <c r="P88" s="98"/>
      <c r="Q88" s="122"/>
      <c r="R88" s="186"/>
      <c r="S88" s="129"/>
      <c r="T88" s="98"/>
      <c r="U88" s="98"/>
      <c r="V88" s="122"/>
      <c r="W88" s="193"/>
      <c r="X88" s="104"/>
      <c r="Y88" s="104"/>
      <c r="Z88" s="104"/>
      <c r="AA88" s="107"/>
      <c r="AB88" s="104"/>
      <c r="AC88" s="107"/>
      <c r="AD88" s="98"/>
      <c r="AE88" s="98"/>
      <c r="AF88" s="99"/>
      <c r="AG88" s="107"/>
      <c r="AH88" s="98"/>
      <c r="AI88" s="98"/>
      <c r="AJ88" s="99"/>
      <c r="AK88" s="107"/>
      <c r="AL88" s="98"/>
      <c r="AM88" s="98"/>
      <c r="AN88" s="99"/>
      <c r="AO88" s="19">
        <v>33</v>
      </c>
      <c r="AP88" s="143"/>
      <c r="AQ88" s="143"/>
      <c r="AR88" s="104"/>
      <c r="AS88" s="100"/>
      <c r="AT88" s="104"/>
      <c r="AU88" s="104"/>
      <c r="AV88" s="100"/>
      <c r="AW88" s="100"/>
      <c r="AX88" s="96"/>
      <c r="AY88" s="100"/>
      <c r="AZ88" s="100"/>
      <c r="BA88" s="96"/>
      <c r="BB88" s="173"/>
      <c r="BC88" s="142"/>
    </row>
    <row r="89" spans="1:55" ht="15" customHeight="1" x14ac:dyDescent="0.25">
      <c r="A89" s="157"/>
      <c r="B89" s="102"/>
      <c r="C89" s="157"/>
      <c r="D89" s="233"/>
      <c r="E89" s="104"/>
      <c r="F89" s="104"/>
      <c r="G89" s="127"/>
      <c r="H89" s="104"/>
      <c r="I89" s="104"/>
      <c r="J89" s="105"/>
      <c r="K89" s="184"/>
      <c r="L89" s="105"/>
      <c r="M89" s="190">
        <v>100</v>
      </c>
      <c r="N89" s="111">
        <v>0</v>
      </c>
      <c r="O89" s="98">
        <f>N89/M89</f>
        <v>0</v>
      </c>
      <c r="P89" s="98">
        <v>1</v>
      </c>
      <c r="Q89" s="122"/>
      <c r="R89" s="186"/>
      <c r="S89" s="111">
        <v>0</v>
      </c>
      <c r="T89" s="98">
        <f>S89/M89</f>
        <v>0</v>
      </c>
      <c r="U89" s="98">
        <v>1</v>
      </c>
      <c r="V89" s="122"/>
      <c r="W89" s="193"/>
      <c r="X89" s="104"/>
      <c r="Y89" s="104"/>
      <c r="Z89" s="105" t="s">
        <v>147</v>
      </c>
      <c r="AA89" s="107">
        <v>100</v>
      </c>
      <c r="AB89" s="104" t="s">
        <v>86</v>
      </c>
      <c r="AC89" s="111">
        <v>0</v>
      </c>
      <c r="AD89" s="98">
        <f>AC89/AA89</f>
        <v>0</v>
      </c>
      <c r="AE89" s="98"/>
      <c r="AF89" s="99"/>
      <c r="AG89" s="111">
        <v>0</v>
      </c>
      <c r="AH89" s="98">
        <f>AG89/AA89</f>
        <v>0</v>
      </c>
      <c r="AI89" s="98"/>
      <c r="AJ89" s="99"/>
      <c r="AK89" s="237">
        <v>0</v>
      </c>
      <c r="AL89" s="234">
        <v>0</v>
      </c>
      <c r="AM89" s="98"/>
      <c r="AN89" s="99"/>
      <c r="AO89" s="19">
        <v>34</v>
      </c>
      <c r="AP89" s="143"/>
      <c r="AQ89" s="143"/>
      <c r="AR89" s="104"/>
      <c r="AS89" s="100"/>
      <c r="AT89" s="104"/>
      <c r="AU89" s="104"/>
      <c r="AV89" s="100"/>
      <c r="AW89" s="100"/>
      <c r="AX89" s="96"/>
      <c r="AY89" s="100"/>
      <c r="AZ89" s="100"/>
      <c r="BA89" s="96"/>
      <c r="BB89" s="172" t="s">
        <v>148</v>
      </c>
      <c r="BC89" s="174" t="s">
        <v>148</v>
      </c>
    </row>
    <row r="90" spans="1:55" ht="15" customHeight="1" x14ac:dyDescent="0.25">
      <c r="A90" s="157"/>
      <c r="B90" s="102"/>
      <c r="C90" s="157"/>
      <c r="D90" s="233"/>
      <c r="E90" s="104"/>
      <c r="F90" s="104"/>
      <c r="G90" s="127"/>
      <c r="H90" s="104"/>
      <c r="I90" s="104"/>
      <c r="J90" s="105"/>
      <c r="K90" s="184"/>
      <c r="L90" s="105"/>
      <c r="M90" s="190"/>
      <c r="N90" s="111"/>
      <c r="O90" s="98"/>
      <c r="P90" s="98"/>
      <c r="Q90" s="122"/>
      <c r="R90" s="186"/>
      <c r="S90" s="111"/>
      <c r="T90" s="98"/>
      <c r="U90" s="98"/>
      <c r="V90" s="122"/>
      <c r="W90" s="193"/>
      <c r="X90" s="104"/>
      <c r="Y90" s="104"/>
      <c r="Z90" s="105"/>
      <c r="AA90" s="107"/>
      <c r="AB90" s="104"/>
      <c r="AC90" s="111"/>
      <c r="AD90" s="98"/>
      <c r="AE90" s="98"/>
      <c r="AF90" s="99"/>
      <c r="AG90" s="111"/>
      <c r="AH90" s="98"/>
      <c r="AI90" s="98"/>
      <c r="AJ90" s="99"/>
      <c r="AK90" s="238"/>
      <c r="AL90" s="235"/>
      <c r="AM90" s="98"/>
      <c r="AN90" s="99"/>
      <c r="AO90" s="19">
        <v>33</v>
      </c>
      <c r="AP90" s="143"/>
      <c r="AQ90" s="143"/>
      <c r="AR90" s="104"/>
      <c r="AS90" s="100"/>
      <c r="AT90" s="104"/>
      <c r="AU90" s="104"/>
      <c r="AV90" s="100"/>
      <c r="AW90" s="100"/>
      <c r="AX90" s="96"/>
      <c r="AY90" s="100"/>
      <c r="AZ90" s="100"/>
      <c r="BA90" s="96"/>
      <c r="BB90" s="179"/>
      <c r="BC90" s="180"/>
    </row>
    <row r="91" spans="1:55" ht="42.75" customHeight="1" x14ac:dyDescent="0.25">
      <c r="A91" s="157"/>
      <c r="B91" s="102"/>
      <c r="C91" s="157"/>
      <c r="D91" s="233"/>
      <c r="E91" s="104"/>
      <c r="F91" s="104"/>
      <c r="G91" s="127"/>
      <c r="H91" s="104"/>
      <c r="I91" s="104"/>
      <c r="J91" s="105"/>
      <c r="K91" s="184"/>
      <c r="L91" s="105"/>
      <c r="M91" s="190"/>
      <c r="N91" s="111"/>
      <c r="O91" s="98"/>
      <c r="P91" s="98"/>
      <c r="Q91" s="122"/>
      <c r="R91" s="186"/>
      <c r="S91" s="111"/>
      <c r="T91" s="98"/>
      <c r="U91" s="98"/>
      <c r="V91" s="122"/>
      <c r="W91" s="193"/>
      <c r="X91" s="104"/>
      <c r="Y91" s="104"/>
      <c r="Z91" s="105"/>
      <c r="AA91" s="107"/>
      <c r="AB91" s="104"/>
      <c r="AC91" s="111"/>
      <c r="AD91" s="98"/>
      <c r="AE91" s="98"/>
      <c r="AF91" s="99"/>
      <c r="AG91" s="111"/>
      <c r="AH91" s="98"/>
      <c r="AI91" s="98"/>
      <c r="AJ91" s="99"/>
      <c r="AK91" s="239"/>
      <c r="AL91" s="236"/>
      <c r="AM91" s="98"/>
      <c r="AN91" s="99"/>
      <c r="AO91" s="19">
        <v>33</v>
      </c>
      <c r="AP91" s="143"/>
      <c r="AQ91" s="143"/>
      <c r="AR91" s="104"/>
      <c r="AS91" s="100"/>
      <c r="AT91" s="104"/>
      <c r="AU91" s="104"/>
      <c r="AV91" s="100"/>
      <c r="AW91" s="100"/>
      <c r="AX91" s="96"/>
      <c r="AY91" s="100"/>
      <c r="AZ91" s="100"/>
      <c r="BA91" s="96"/>
      <c r="BB91" s="173"/>
      <c r="BC91" s="175"/>
    </row>
    <row r="92" spans="1:55" ht="15" customHeight="1" x14ac:dyDescent="0.25">
      <c r="A92" s="157"/>
      <c r="B92" s="102"/>
      <c r="C92" s="157"/>
      <c r="D92" s="233"/>
      <c r="E92" s="104"/>
      <c r="F92" s="104"/>
      <c r="G92" s="127"/>
      <c r="H92" s="104"/>
      <c r="I92" s="104"/>
      <c r="J92" s="105"/>
      <c r="K92" s="184"/>
      <c r="L92" s="105"/>
      <c r="M92" s="190">
        <v>100</v>
      </c>
      <c r="N92" s="111">
        <v>0</v>
      </c>
      <c r="O92" s="98">
        <f>N92/M92</f>
        <v>0</v>
      </c>
      <c r="P92" s="98">
        <v>1</v>
      </c>
      <c r="Q92" s="122"/>
      <c r="R92" s="186"/>
      <c r="S92" s="111">
        <v>0</v>
      </c>
      <c r="T92" s="98">
        <f>S92/M92</f>
        <v>0</v>
      </c>
      <c r="U92" s="98">
        <v>1</v>
      </c>
      <c r="V92" s="122"/>
      <c r="W92" s="193"/>
      <c r="X92" s="104"/>
      <c r="Y92" s="104"/>
      <c r="Z92" s="104" t="s">
        <v>149</v>
      </c>
      <c r="AA92" s="107">
        <v>100</v>
      </c>
      <c r="AB92" s="104" t="s">
        <v>86</v>
      </c>
      <c r="AC92" s="111">
        <v>0</v>
      </c>
      <c r="AD92" s="98">
        <f>AC92/AA92</f>
        <v>0</v>
      </c>
      <c r="AE92" s="98"/>
      <c r="AF92" s="99"/>
      <c r="AG92" s="111">
        <v>0</v>
      </c>
      <c r="AH92" s="98">
        <f>AG92/AA92</f>
        <v>0</v>
      </c>
      <c r="AI92" s="98"/>
      <c r="AJ92" s="99"/>
      <c r="AK92" s="237">
        <v>0</v>
      </c>
      <c r="AL92" s="234">
        <v>0</v>
      </c>
      <c r="AM92" s="98"/>
      <c r="AN92" s="99"/>
      <c r="AO92" s="19">
        <v>34</v>
      </c>
      <c r="AP92" s="143"/>
      <c r="AQ92" s="143"/>
      <c r="AR92" s="104"/>
      <c r="AS92" s="100"/>
      <c r="AT92" s="104"/>
      <c r="AU92" s="104"/>
      <c r="AV92" s="100"/>
      <c r="AW92" s="100"/>
      <c r="AX92" s="96"/>
      <c r="AY92" s="100"/>
      <c r="AZ92" s="100"/>
      <c r="BA92" s="96"/>
      <c r="BB92" s="172" t="s">
        <v>148</v>
      </c>
      <c r="BC92" s="174" t="s">
        <v>148</v>
      </c>
    </row>
    <row r="93" spans="1:55" ht="15" customHeight="1" x14ac:dyDescent="0.25">
      <c r="A93" s="157"/>
      <c r="B93" s="102"/>
      <c r="C93" s="157"/>
      <c r="D93" s="233"/>
      <c r="E93" s="104"/>
      <c r="F93" s="104"/>
      <c r="G93" s="127"/>
      <c r="H93" s="104"/>
      <c r="I93" s="104"/>
      <c r="J93" s="105"/>
      <c r="K93" s="184"/>
      <c r="L93" s="105"/>
      <c r="M93" s="190"/>
      <c r="N93" s="111"/>
      <c r="O93" s="98"/>
      <c r="P93" s="98"/>
      <c r="Q93" s="122"/>
      <c r="R93" s="186"/>
      <c r="S93" s="111"/>
      <c r="T93" s="98"/>
      <c r="U93" s="98"/>
      <c r="V93" s="122"/>
      <c r="W93" s="193"/>
      <c r="X93" s="104"/>
      <c r="Y93" s="104"/>
      <c r="Z93" s="104"/>
      <c r="AA93" s="107"/>
      <c r="AB93" s="104"/>
      <c r="AC93" s="111"/>
      <c r="AD93" s="98"/>
      <c r="AE93" s="98"/>
      <c r="AF93" s="99"/>
      <c r="AG93" s="111"/>
      <c r="AH93" s="98"/>
      <c r="AI93" s="98"/>
      <c r="AJ93" s="99"/>
      <c r="AK93" s="238"/>
      <c r="AL93" s="235"/>
      <c r="AM93" s="98"/>
      <c r="AN93" s="99"/>
      <c r="AO93" s="19">
        <v>33</v>
      </c>
      <c r="AP93" s="143"/>
      <c r="AQ93" s="143"/>
      <c r="AR93" s="104"/>
      <c r="AS93" s="100"/>
      <c r="AT93" s="104"/>
      <c r="AU93" s="104"/>
      <c r="AV93" s="100"/>
      <c r="AW93" s="100"/>
      <c r="AX93" s="96"/>
      <c r="AY93" s="100"/>
      <c r="AZ93" s="100"/>
      <c r="BA93" s="96"/>
      <c r="BB93" s="179"/>
      <c r="BC93" s="180"/>
    </row>
    <row r="94" spans="1:55" ht="15" customHeight="1" x14ac:dyDescent="0.25">
      <c r="A94" s="157"/>
      <c r="B94" s="102"/>
      <c r="C94" s="157"/>
      <c r="D94" s="233"/>
      <c r="E94" s="104"/>
      <c r="F94" s="104"/>
      <c r="G94" s="127"/>
      <c r="H94" s="104"/>
      <c r="I94" s="104"/>
      <c r="J94" s="105"/>
      <c r="K94" s="184"/>
      <c r="L94" s="105"/>
      <c r="M94" s="190"/>
      <c r="N94" s="111"/>
      <c r="O94" s="98"/>
      <c r="P94" s="98"/>
      <c r="Q94" s="122"/>
      <c r="R94" s="186"/>
      <c r="S94" s="111"/>
      <c r="T94" s="98"/>
      <c r="U94" s="98"/>
      <c r="V94" s="122"/>
      <c r="W94" s="193"/>
      <c r="X94" s="104"/>
      <c r="Y94" s="104"/>
      <c r="Z94" s="104"/>
      <c r="AA94" s="107"/>
      <c r="AB94" s="104"/>
      <c r="AC94" s="111"/>
      <c r="AD94" s="98"/>
      <c r="AE94" s="98"/>
      <c r="AF94" s="99"/>
      <c r="AG94" s="111"/>
      <c r="AH94" s="98"/>
      <c r="AI94" s="98"/>
      <c r="AJ94" s="99"/>
      <c r="AK94" s="239"/>
      <c r="AL94" s="236"/>
      <c r="AM94" s="98"/>
      <c r="AN94" s="99"/>
      <c r="AO94" s="19">
        <v>33</v>
      </c>
      <c r="AP94" s="143"/>
      <c r="AQ94" s="143"/>
      <c r="AR94" s="104"/>
      <c r="AS94" s="100"/>
      <c r="AT94" s="104"/>
      <c r="AU94" s="104"/>
      <c r="AV94" s="100"/>
      <c r="AW94" s="100"/>
      <c r="AX94" s="96"/>
      <c r="AY94" s="100"/>
      <c r="AZ94" s="100"/>
      <c r="BA94" s="96"/>
      <c r="BB94" s="173"/>
      <c r="BC94" s="175"/>
    </row>
    <row r="95" spans="1:55" ht="15" customHeight="1" x14ac:dyDescent="0.25">
      <c r="A95" s="157"/>
      <c r="B95" s="102"/>
      <c r="C95" s="157"/>
      <c r="D95" s="233"/>
      <c r="E95" s="104"/>
      <c r="F95" s="104"/>
      <c r="G95" s="127"/>
      <c r="H95" s="104"/>
      <c r="I95" s="104"/>
      <c r="J95" s="105"/>
      <c r="K95" s="184"/>
      <c r="L95" s="105"/>
      <c r="M95" s="190">
        <v>100</v>
      </c>
      <c r="N95" s="111">
        <v>0</v>
      </c>
      <c r="O95" s="98">
        <f>N95/M95</f>
        <v>0</v>
      </c>
      <c r="P95" s="98">
        <v>1</v>
      </c>
      <c r="Q95" s="122"/>
      <c r="R95" s="186"/>
      <c r="S95" s="111">
        <v>0</v>
      </c>
      <c r="T95" s="98">
        <f>S95/M95</f>
        <v>0</v>
      </c>
      <c r="U95" s="98">
        <v>1</v>
      </c>
      <c r="V95" s="122"/>
      <c r="W95" s="193"/>
      <c r="X95" s="104"/>
      <c r="Y95" s="104"/>
      <c r="Z95" s="104" t="s">
        <v>150</v>
      </c>
      <c r="AA95" s="107">
        <v>100</v>
      </c>
      <c r="AB95" s="104" t="s">
        <v>86</v>
      </c>
      <c r="AC95" s="111">
        <v>0</v>
      </c>
      <c r="AD95" s="98">
        <f>AC95/AA95</f>
        <v>0</v>
      </c>
      <c r="AE95" s="98"/>
      <c r="AF95" s="99"/>
      <c r="AG95" s="111">
        <v>0</v>
      </c>
      <c r="AH95" s="98">
        <f>AG95/AA95</f>
        <v>0</v>
      </c>
      <c r="AI95" s="98"/>
      <c r="AJ95" s="99"/>
      <c r="AK95" s="237">
        <v>0</v>
      </c>
      <c r="AL95" s="234">
        <v>0</v>
      </c>
      <c r="AM95" s="98"/>
      <c r="AN95" s="99"/>
      <c r="AO95" s="19">
        <v>33</v>
      </c>
      <c r="AP95" s="143"/>
      <c r="AQ95" s="143"/>
      <c r="AR95" s="104"/>
      <c r="AS95" s="100"/>
      <c r="AT95" s="104"/>
      <c r="AU95" s="104"/>
      <c r="AV95" s="100"/>
      <c r="AW95" s="100"/>
      <c r="AX95" s="96"/>
      <c r="AY95" s="100"/>
      <c r="AZ95" s="100"/>
      <c r="BA95" s="96"/>
      <c r="BB95" s="172" t="s">
        <v>148</v>
      </c>
      <c r="BC95" s="174" t="s">
        <v>148</v>
      </c>
    </row>
    <row r="96" spans="1:55" ht="15" customHeight="1" x14ac:dyDescent="0.25">
      <c r="A96" s="157"/>
      <c r="B96" s="102"/>
      <c r="C96" s="157"/>
      <c r="D96" s="233"/>
      <c r="E96" s="104"/>
      <c r="F96" s="104"/>
      <c r="G96" s="127"/>
      <c r="H96" s="104"/>
      <c r="I96" s="104"/>
      <c r="J96" s="105"/>
      <c r="K96" s="184"/>
      <c r="L96" s="105"/>
      <c r="M96" s="190"/>
      <c r="N96" s="111"/>
      <c r="O96" s="98"/>
      <c r="P96" s="98"/>
      <c r="Q96" s="122"/>
      <c r="R96" s="186"/>
      <c r="S96" s="111"/>
      <c r="T96" s="98"/>
      <c r="U96" s="98"/>
      <c r="V96" s="122"/>
      <c r="W96" s="193"/>
      <c r="X96" s="104"/>
      <c r="Y96" s="104"/>
      <c r="Z96" s="104"/>
      <c r="AA96" s="107"/>
      <c r="AB96" s="104"/>
      <c r="AC96" s="111"/>
      <c r="AD96" s="98"/>
      <c r="AE96" s="98"/>
      <c r="AF96" s="99"/>
      <c r="AG96" s="111"/>
      <c r="AH96" s="98"/>
      <c r="AI96" s="98"/>
      <c r="AJ96" s="99"/>
      <c r="AK96" s="238"/>
      <c r="AL96" s="235"/>
      <c r="AM96" s="98"/>
      <c r="AN96" s="99"/>
      <c r="AO96" s="19">
        <v>67</v>
      </c>
      <c r="AP96" s="143"/>
      <c r="AQ96" s="143"/>
      <c r="AR96" s="104"/>
      <c r="AS96" s="100"/>
      <c r="AT96" s="104"/>
      <c r="AU96" s="104"/>
      <c r="AV96" s="100"/>
      <c r="AW96" s="100"/>
      <c r="AX96" s="96"/>
      <c r="AY96" s="100"/>
      <c r="AZ96" s="100"/>
      <c r="BA96" s="96"/>
      <c r="BB96" s="179"/>
      <c r="BC96" s="180"/>
    </row>
    <row r="97" spans="1:55" ht="15" customHeight="1" x14ac:dyDescent="0.25">
      <c r="A97" s="157"/>
      <c r="B97" s="102"/>
      <c r="C97" s="157"/>
      <c r="D97" s="233"/>
      <c r="E97" s="104"/>
      <c r="F97" s="104"/>
      <c r="G97" s="127"/>
      <c r="H97" s="104"/>
      <c r="I97" s="104"/>
      <c r="J97" s="105"/>
      <c r="K97" s="184"/>
      <c r="L97" s="105"/>
      <c r="M97" s="190"/>
      <c r="N97" s="111"/>
      <c r="O97" s="98"/>
      <c r="P97" s="98"/>
      <c r="Q97" s="122"/>
      <c r="R97" s="186"/>
      <c r="S97" s="111"/>
      <c r="T97" s="98"/>
      <c r="U97" s="98"/>
      <c r="V97" s="122"/>
      <c r="W97" s="193"/>
      <c r="X97" s="104"/>
      <c r="Y97" s="104"/>
      <c r="Z97" s="104"/>
      <c r="AA97" s="107"/>
      <c r="AB97" s="104"/>
      <c r="AC97" s="111"/>
      <c r="AD97" s="98"/>
      <c r="AE97" s="98"/>
      <c r="AF97" s="99"/>
      <c r="AG97" s="111"/>
      <c r="AH97" s="98"/>
      <c r="AI97" s="98"/>
      <c r="AJ97" s="99"/>
      <c r="AK97" s="239"/>
      <c r="AL97" s="236"/>
      <c r="AM97" s="98"/>
      <c r="AN97" s="99"/>
      <c r="AO97" s="19">
        <v>67</v>
      </c>
      <c r="AP97" s="143"/>
      <c r="AQ97" s="143"/>
      <c r="AR97" s="104"/>
      <c r="AS97" s="100"/>
      <c r="AT97" s="104"/>
      <c r="AU97" s="104"/>
      <c r="AV97" s="100"/>
      <c r="AW97" s="100"/>
      <c r="AX97" s="96"/>
      <c r="AY97" s="100"/>
      <c r="AZ97" s="100"/>
      <c r="BA97" s="96"/>
      <c r="BB97" s="173"/>
      <c r="BC97" s="175"/>
    </row>
    <row r="98" spans="1:55" ht="15" customHeight="1" x14ac:dyDescent="0.25">
      <c r="A98" s="157"/>
      <c r="B98" s="102"/>
      <c r="C98" s="157"/>
      <c r="D98" s="233"/>
      <c r="E98" s="104"/>
      <c r="F98" s="104"/>
      <c r="G98" s="127"/>
      <c r="H98" s="104"/>
      <c r="I98" s="104"/>
      <c r="J98" s="105"/>
      <c r="K98" s="184"/>
      <c r="L98" s="105"/>
      <c r="M98" s="190">
        <v>100</v>
      </c>
      <c r="N98" s="111">
        <v>0</v>
      </c>
      <c r="O98" s="98">
        <f>N98/M98</f>
        <v>0</v>
      </c>
      <c r="P98" s="98">
        <v>1</v>
      </c>
      <c r="Q98" s="122"/>
      <c r="R98" s="186"/>
      <c r="S98" s="111">
        <v>0</v>
      </c>
      <c r="T98" s="98">
        <f>S98/M98</f>
        <v>0</v>
      </c>
      <c r="U98" s="98">
        <v>1</v>
      </c>
      <c r="V98" s="122"/>
      <c r="W98" s="193"/>
      <c r="X98" s="104"/>
      <c r="Y98" s="104"/>
      <c r="Z98" s="104" t="s">
        <v>151</v>
      </c>
      <c r="AA98" s="107">
        <v>100</v>
      </c>
      <c r="AB98" s="104" t="s">
        <v>86</v>
      </c>
      <c r="AC98" s="111">
        <v>0</v>
      </c>
      <c r="AD98" s="98">
        <f>AC98/AA98</f>
        <v>0</v>
      </c>
      <c r="AE98" s="98"/>
      <c r="AF98" s="99"/>
      <c r="AG98" s="111">
        <v>0</v>
      </c>
      <c r="AH98" s="98">
        <f>AG98/AA98</f>
        <v>0</v>
      </c>
      <c r="AI98" s="98"/>
      <c r="AJ98" s="99"/>
      <c r="AK98" s="237">
        <v>0</v>
      </c>
      <c r="AL98" s="234">
        <v>0</v>
      </c>
      <c r="AM98" s="98"/>
      <c r="AN98" s="99"/>
      <c r="AO98" s="19">
        <v>33</v>
      </c>
      <c r="AP98" s="143"/>
      <c r="AQ98" s="143"/>
      <c r="AR98" s="104"/>
      <c r="AS98" s="100"/>
      <c r="AT98" s="104"/>
      <c r="AU98" s="104"/>
      <c r="AV98" s="100"/>
      <c r="AW98" s="100"/>
      <c r="AX98" s="96"/>
      <c r="AY98" s="100"/>
      <c r="AZ98" s="100"/>
      <c r="BA98" s="96"/>
      <c r="BB98" s="172" t="s">
        <v>148</v>
      </c>
      <c r="BC98" s="174" t="s">
        <v>148</v>
      </c>
    </row>
    <row r="99" spans="1:55" ht="15" customHeight="1" x14ac:dyDescent="0.25">
      <c r="A99" s="157"/>
      <c r="B99" s="102"/>
      <c r="C99" s="157"/>
      <c r="D99" s="233"/>
      <c r="E99" s="104"/>
      <c r="F99" s="104"/>
      <c r="G99" s="127"/>
      <c r="H99" s="104"/>
      <c r="I99" s="104"/>
      <c r="J99" s="105"/>
      <c r="K99" s="184"/>
      <c r="L99" s="105"/>
      <c r="M99" s="190"/>
      <c r="N99" s="111"/>
      <c r="O99" s="98"/>
      <c r="P99" s="98"/>
      <c r="Q99" s="122"/>
      <c r="R99" s="186"/>
      <c r="S99" s="111"/>
      <c r="T99" s="98"/>
      <c r="U99" s="98"/>
      <c r="V99" s="122"/>
      <c r="W99" s="193"/>
      <c r="X99" s="104"/>
      <c r="Y99" s="104"/>
      <c r="Z99" s="104"/>
      <c r="AA99" s="107"/>
      <c r="AB99" s="104"/>
      <c r="AC99" s="111"/>
      <c r="AD99" s="98"/>
      <c r="AE99" s="98"/>
      <c r="AF99" s="99"/>
      <c r="AG99" s="111"/>
      <c r="AH99" s="98"/>
      <c r="AI99" s="98"/>
      <c r="AJ99" s="99"/>
      <c r="AK99" s="238"/>
      <c r="AL99" s="235"/>
      <c r="AM99" s="98"/>
      <c r="AN99" s="99"/>
      <c r="AO99" s="19">
        <v>34</v>
      </c>
      <c r="AP99" s="143"/>
      <c r="AQ99" s="143"/>
      <c r="AR99" s="104"/>
      <c r="AS99" s="100"/>
      <c r="AT99" s="104"/>
      <c r="AU99" s="104"/>
      <c r="AV99" s="100"/>
      <c r="AW99" s="100"/>
      <c r="AX99" s="96"/>
      <c r="AY99" s="100"/>
      <c r="AZ99" s="100"/>
      <c r="BA99" s="96"/>
      <c r="BB99" s="179"/>
      <c r="BC99" s="180"/>
    </row>
    <row r="100" spans="1:55" ht="15" customHeight="1" x14ac:dyDescent="0.25">
      <c r="A100" s="157"/>
      <c r="B100" s="102"/>
      <c r="C100" s="157"/>
      <c r="D100" s="233"/>
      <c r="E100" s="104"/>
      <c r="F100" s="104"/>
      <c r="G100" s="127"/>
      <c r="H100" s="104"/>
      <c r="I100" s="104"/>
      <c r="J100" s="105"/>
      <c r="K100" s="184"/>
      <c r="L100" s="105"/>
      <c r="M100" s="190"/>
      <c r="N100" s="111"/>
      <c r="O100" s="98"/>
      <c r="P100" s="98"/>
      <c r="Q100" s="122"/>
      <c r="R100" s="186"/>
      <c r="S100" s="111"/>
      <c r="T100" s="98"/>
      <c r="U100" s="98"/>
      <c r="V100" s="122"/>
      <c r="W100" s="193"/>
      <c r="X100" s="104"/>
      <c r="Y100" s="104"/>
      <c r="Z100" s="104"/>
      <c r="AA100" s="107"/>
      <c r="AB100" s="104"/>
      <c r="AC100" s="111"/>
      <c r="AD100" s="98"/>
      <c r="AE100" s="98"/>
      <c r="AF100" s="99"/>
      <c r="AG100" s="111"/>
      <c r="AH100" s="98"/>
      <c r="AI100" s="98"/>
      <c r="AJ100" s="99"/>
      <c r="AK100" s="239"/>
      <c r="AL100" s="236"/>
      <c r="AM100" s="98"/>
      <c r="AN100" s="99"/>
      <c r="AO100" s="19">
        <v>33</v>
      </c>
      <c r="AP100" s="143"/>
      <c r="AQ100" s="143"/>
      <c r="AR100" s="104"/>
      <c r="AS100" s="100"/>
      <c r="AT100" s="104"/>
      <c r="AU100" s="104"/>
      <c r="AV100" s="100"/>
      <c r="AW100" s="100"/>
      <c r="AX100" s="96"/>
      <c r="AY100" s="100"/>
      <c r="AZ100" s="100"/>
      <c r="BA100" s="96"/>
      <c r="BB100" s="173"/>
      <c r="BC100" s="175"/>
    </row>
    <row r="101" spans="1:55" ht="15" customHeight="1" x14ac:dyDescent="0.25">
      <c r="A101" s="157"/>
      <c r="B101" s="102"/>
      <c r="C101" s="157"/>
      <c r="D101" s="233"/>
      <c r="E101" s="104"/>
      <c r="F101" s="104"/>
      <c r="G101" s="127"/>
      <c r="H101" s="104"/>
      <c r="I101" s="104"/>
      <c r="J101" s="105"/>
      <c r="K101" s="184"/>
      <c r="L101" s="105"/>
      <c r="M101" s="190">
        <v>612</v>
      </c>
      <c r="N101" s="103">
        <v>264</v>
      </c>
      <c r="O101" s="98">
        <f>N101/M101</f>
        <v>0.43137254901960786</v>
      </c>
      <c r="P101" s="98">
        <v>1</v>
      </c>
      <c r="Q101" s="122"/>
      <c r="R101" s="186"/>
      <c r="S101" s="130">
        <v>74</v>
      </c>
      <c r="T101" s="98">
        <f>S101/M101</f>
        <v>0.12091503267973856</v>
      </c>
      <c r="U101" s="98">
        <v>1</v>
      </c>
      <c r="V101" s="122"/>
      <c r="W101" s="193"/>
      <c r="X101" s="104"/>
      <c r="Y101" s="104"/>
      <c r="Z101" s="104" t="s">
        <v>152</v>
      </c>
      <c r="AA101" s="107">
        <v>612</v>
      </c>
      <c r="AB101" s="104" t="s">
        <v>86</v>
      </c>
      <c r="AC101" s="103">
        <v>264</v>
      </c>
      <c r="AD101" s="98">
        <f>AC101/AA101</f>
        <v>0.43137254901960786</v>
      </c>
      <c r="AE101" s="98"/>
      <c r="AF101" s="99"/>
      <c r="AG101" s="103">
        <v>74</v>
      </c>
      <c r="AH101" s="98">
        <f>AG101/AA101</f>
        <v>0.12091503267973856</v>
      </c>
      <c r="AI101" s="98"/>
      <c r="AJ101" s="99"/>
      <c r="AK101" s="103">
        <f>+AC101+AG101</f>
        <v>338</v>
      </c>
      <c r="AL101" s="98">
        <f>AK101/AA101</f>
        <v>0.55228758169934644</v>
      </c>
      <c r="AM101" s="98"/>
      <c r="AN101" s="99"/>
      <c r="AO101" s="19">
        <v>204</v>
      </c>
      <c r="AP101" s="143"/>
      <c r="AQ101" s="143"/>
      <c r="AR101" s="104"/>
      <c r="AS101" s="100"/>
      <c r="AT101" s="104"/>
      <c r="AU101" s="104"/>
      <c r="AV101" s="100"/>
      <c r="AW101" s="100"/>
      <c r="AX101" s="96"/>
      <c r="AY101" s="100"/>
      <c r="AZ101" s="100"/>
      <c r="BA101" s="96"/>
      <c r="BB101" s="172" t="s">
        <v>153</v>
      </c>
      <c r="BC101" s="142" t="s">
        <v>249</v>
      </c>
    </row>
    <row r="102" spans="1:55" ht="54.75" customHeight="1" x14ac:dyDescent="0.25">
      <c r="A102" s="157"/>
      <c r="B102" s="102"/>
      <c r="C102" s="157"/>
      <c r="D102" s="233"/>
      <c r="E102" s="104"/>
      <c r="F102" s="104"/>
      <c r="G102" s="127"/>
      <c r="H102" s="104"/>
      <c r="I102" s="104"/>
      <c r="J102" s="105"/>
      <c r="K102" s="184"/>
      <c r="L102" s="105"/>
      <c r="M102" s="190"/>
      <c r="N102" s="103"/>
      <c r="O102" s="98"/>
      <c r="P102" s="98"/>
      <c r="Q102" s="122"/>
      <c r="R102" s="186"/>
      <c r="S102" s="130"/>
      <c r="T102" s="98"/>
      <c r="U102" s="98"/>
      <c r="V102" s="122"/>
      <c r="W102" s="193"/>
      <c r="X102" s="104"/>
      <c r="Y102" s="104"/>
      <c r="Z102" s="104"/>
      <c r="AA102" s="107"/>
      <c r="AB102" s="104"/>
      <c r="AC102" s="103"/>
      <c r="AD102" s="98"/>
      <c r="AE102" s="98"/>
      <c r="AF102" s="99"/>
      <c r="AG102" s="103"/>
      <c r="AH102" s="98"/>
      <c r="AI102" s="98"/>
      <c r="AJ102" s="99"/>
      <c r="AK102" s="103"/>
      <c r="AL102" s="98"/>
      <c r="AM102" s="98"/>
      <c r="AN102" s="99"/>
      <c r="AO102" s="19">
        <v>204</v>
      </c>
      <c r="AP102" s="143"/>
      <c r="AQ102" s="143"/>
      <c r="AR102" s="104"/>
      <c r="AS102" s="100"/>
      <c r="AT102" s="104"/>
      <c r="AU102" s="104"/>
      <c r="AV102" s="100"/>
      <c r="AW102" s="100"/>
      <c r="AX102" s="96"/>
      <c r="AY102" s="100"/>
      <c r="AZ102" s="100"/>
      <c r="BA102" s="96"/>
      <c r="BB102" s="179"/>
      <c r="BC102" s="142"/>
    </row>
    <row r="103" spans="1:55" ht="91.5" customHeight="1" x14ac:dyDescent="0.25">
      <c r="A103" s="157"/>
      <c r="B103" s="102"/>
      <c r="C103" s="157"/>
      <c r="D103" s="233"/>
      <c r="E103" s="104"/>
      <c r="F103" s="104"/>
      <c r="G103" s="127"/>
      <c r="H103" s="104"/>
      <c r="I103" s="104"/>
      <c r="J103" s="105"/>
      <c r="K103" s="184"/>
      <c r="L103" s="105"/>
      <c r="M103" s="190"/>
      <c r="N103" s="103"/>
      <c r="O103" s="98"/>
      <c r="P103" s="98"/>
      <c r="Q103" s="122"/>
      <c r="R103" s="186"/>
      <c r="S103" s="130"/>
      <c r="T103" s="98"/>
      <c r="U103" s="98"/>
      <c r="V103" s="122"/>
      <c r="W103" s="193"/>
      <c r="X103" s="104"/>
      <c r="Y103" s="104"/>
      <c r="Z103" s="104"/>
      <c r="AA103" s="107"/>
      <c r="AB103" s="104"/>
      <c r="AC103" s="103"/>
      <c r="AD103" s="98"/>
      <c r="AE103" s="98"/>
      <c r="AF103" s="99"/>
      <c r="AG103" s="103"/>
      <c r="AH103" s="98"/>
      <c r="AI103" s="98"/>
      <c r="AJ103" s="99"/>
      <c r="AK103" s="103"/>
      <c r="AL103" s="98"/>
      <c r="AM103" s="98"/>
      <c r="AN103" s="99"/>
      <c r="AO103" s="19">
        <v>204</v>
      </c>
      <c r="AP103" s="143"/>
      <c r="AQ103" s="143"/>
      <c r="AR103" s="104"/>
      <c r="AS103" s="100"/>
      <c r="AT103" s="104"/>
      <c r="AU103" s="104"/>
      <c r="AV103" s="100"/>
      <c r="AW103" s="100"/>
      <c r="AX103" s="96"/>
      <c r="AY103" s="100"/>
      <c r="AZ103" s="100"/>
      <c r="BA103" s="96"/>
      <c r="BB103" s="173"/>
      <c r="BC103" s="142"/>
    </row>
    <row r="104" spans="1:55" ht="15" customHeight="1" x14ac:dyDescent="0.25">
      <c r="A104" s="157"/>
      <c r="B104" s="102"/>
      <c r="C104" s="157"/>
      <c r="D104" s="233"/>
      <c r="E104" s="104"/>
      <c r="F104" s="104"/>
      <c r="G104" s="127"/>
      <c r="H104" s="104"/>
      <c r="I104" s="104"/>
      <c r="J104" s="105"/>
      <c r="K104" s="184"/>
      <c r="L104" s="105"/>
      <c r="M104" s="190">
        <v>100</v>
      </c>
      <c r="N104" s="107">
        <v>172</v>
      </c>
      <c r="O104" s="98">
        <v>1</v>
      </c>
      <c r="P104" s="128">
        <v>1</v>
      </c>
      <c r="Q104" s="122"/>
      <c r="R104" s="186"/>
      <c r="S104" s="111">
        <v>0</v>
      </c>
      <c r="T104" s="98">
        <f>S104/M104</f>
        <v>0</v>
      </c>
      <c r="U104" s="128">
        <v>1</v>
      </c>
      <c r="V104" s="122"/>
      <c r="W104" s="193"/>
      <c r="X104" s="104"/>
      <c r="Y104" s="104"/>
      <c r="Z104" s="104" t="s">
        <v>154</v>
      </c>
      <c r="AA104" s="107">
        <v>100</v>
      </c>
      <c r="AB104" s="104" t="s">
        <v>86</v>
      </c>
      <c r="AC104" s="107">
        <v>172</v>
      </c>
      <c r="AD104" s="98">
        <v>1</v>
      </c>
      <c r="AE104" s="98"/>
      <c r="AF104" s="99"/>
      <c r="AG104" s="111">
        <v>0</v>
      </c>
      <c r="AH104" s="98">
        <f>AG104/AA104</f>
        <v>0</v>
      </c>
      <c r="AI104" s="98"/>
      <c r="AJ104" s="99"/>
      <c r="AK104" s="111">
        <f>+AC104+AG104</f>
        <v>172</v>
      </c>
      <c r="AL104" s="98">
        <v>1</v>
      </c>
      <c r="AM104" s="98"/>
      <c r="AN104" s="99"/>
      <c r="AO104" s="19">
        <v>33</v>
      </c>
      <c r="AP104" s="143"/>
      <c r="AQ104" s="143"/>
      <c r="AR104" s="104"/>
      <c r="AS104" s="100"/>
      <c r="AT104" s="104"/>
      <c r="AU104" s="104"/>
      <c r="AV104" s="100"/>
      <c r="AW104" s="100"/>
      <c r="AX104" s="96"/>
      <c r="AY104" s="100"/>
      <c r="AZ104" s="100"/>
      <c r="BA104" s="96"/>
      <c r="BB104" s="172" t="s">
        <v>155</v>
      </c>
      <c r="BC104" s="174" t="s">
        <v>242</v>
      </c>
    </row>
    <row r="105" spans="1:55" ht="15" customHeight="1" x14ac:dyDescent="0.25">
      <c r="A105" s="157"/>
      <c r="B105" s="102"/>
      <c r="C105" s="157"/>
      <c r="D105" s="233"/>
      <c r="E105" s="104"/>
      <c r="F105" s="104"/>
      <c r="G105" s="127"/>
      <c r="H105" s="104"/>
      <c r="I105" s="104"/>
      <c r="J105" s="105"/>
      <c r="K105" s="184"/>
      <c r="L105" s="105"/>
      <c r="M105" s="190"/>
      <c r="N105" s="107"/>
      <c r="O105" s="98"/>
      <c r="P105" s="128"/>
      <c r="Q105" s="122"/>
      <c r="R105" s="186"/>
      <c r="S105" s="111"/>
      <c r="T105" s="98"/>
      <c r="U105" s="128"/>
      <c r="V105" s="122"/>
      <c r="W105" s="193"/>
      <c r="X105" s="104"/>
      <c r="Y105" s="104"/>
      <c r="Z105" s="104"/>
      <c r="AA105" s="107"/>
      <c r="AB105" s="104"/>
      <c r="AC105" s="107"/>
      <c r="AD105" s="98"/>
      <c r="AE105" s="98"/>
      <c r="AF105" s="99"/>
      <c r="AG105" s="111"/>
      <c r="AH105" s="98"/>
      <c r="AI105" s="98"/>
      <c r="AJ105" s="99"/>
      <c r="AK105" s="111"/>
      <c r="AL105" s="98"/>
      <c r="AM105" s="98"/>
      <c r="AN105" s="99"/>
      <c r="AO105" s="19">
        <v>33</v>
      </c>
      <c r="AP105" s="143"/>
      <c r="AQ105" s="143"/>
      <c r="AR105" s="104"/>
      <c r="AS105" s="100"/>
      <c r="AT105" s="104"/>
      <c r="AU105" s="104"/>
      <c r="AV105" s="100"/>
      <c r="AW105" s="100"/>
      <c r="AX105" s="96"/>
      <c r="AY105" s="100"/>
      <c r="AZ105" s="100"/>
      <c r="BA105" s="96"/>
      <c r="BB105" s="179"/>
      <c r="BC105" s="180"/>
    </row>
    <row r="106" spans="1:55" ht="36" customHeight="1" x14ac:dyDescent="0.25">
      <c r="A106" s="157"/>
      <c r="B106" s="102"/>
      <c r="C106" s="157"/>
      <c r="D106" s="233"/>
      <c r="E106" s="104"/>
      <c r="F106" s="104"/>
      <c r="G106" s="127"/>
      <c r="H106" s="104"/>
      <c r="I106" s="104"/>
      <c r="J106" s="105"/>
      <c r="K106" s="184"/>
      <c r="L106" s="105"/>
      <c r="M106" s="190"/>
      <c r="N106" s="107"/>
      <c r="O106" s="98"/>
      <c r="P106" s="128"/>
      <c r="Q106" s="123"/>
      <c r="R106" s="186"/>
      <c r="S106" s="111"/>
      <c r="T106" s="98"/>
      <c r="U106" s="128"/>
      <c r="V106" s="123"/>
      <c r="W106" s="193"/>
      <c r="X106" s="104"/>
      <c r="Y106" s="104"/>
      <c r="Z106" s="104"/>
      <c r="AA106" s="107"/>
      <c r="AB106" s="104"/>
      <c r="AC106" s="107"/>
      <c r="AD106" s="98"/>
      <c r="AE106" s="98"/>
      <c r="AF106" s="99"/>
      <c r="AG106" s="111"/>
      <c r="AH106" s="98"/>
      <c r="AI106" s="98"/>
      <c r="AJ106" s="99"/>
      <c r="AK106" s="111"/>
      <c r="AL106" s="98"/>
      <c r="AM106" s="98"/>
      <c r="AN106" s="99"/>
      <c r="AO106" s="19">
        <v>34</v>
      </c>
      <c r="AP106" s="143"/>
      <c r="AQ106" s="143"/>
      <c r="AR106" s="104"/>
      <c r="AS106" s="100"/>
      <c r="AT106" s="104"/>
      <c r="AU106" s="104"/>
      <c r="AV106" s="100"/>
      <c r="AW106" s="100"/>
      <c r="AX106" s="96"/>
      <c r="AY106" s="100"/>
      <c r="AZ106" s="100"/>
      <c r="BA106" s="96"/>
      <c r="BB106" s="173"/>
      <c r="BC106" s="175"/>
    </row>
    <row r="107" spans="1:55" ht="15.75" x14ac:dyDescent="0.25">
      <c r="A107" s="157"/>
      <c r="B107" s="102"/>
      <c r="C107" s="157"/>
      <c r="D107" s="233"/>
      <c r="E107" s="29"/>
      <c r="F107" s="29"/>
      <c r="G107" s="28"/>
      <c r="H107" s="29"/>
      <c r="I107" s="29"/>
      <c r="J107" s="24"/>
      <c r="K107" s="35"/>
      <c r="L107" s="24"/>
      <c r="M107" s="40"/>
      <c r="N107" s="26"/>
      <c r="O107" s="27"/>
      <c r="P107" s="27"/>
      <c r="Q107" s="41"/>
      <c r="R107" s="186"/>
      <c r="S107" s="55"/>
      <c r="T107" s="27"/>
      <c r="U107" s="27"/>
      <c r="V107" s="41"/>
      <c r="W107" s="193"/>
      <c r="X107" s="29"/>
      <c r="Y107" s="29"/>
      <c r="Z107" s="29"/>
      <c r="AA107" s="26"/>
      <c r="AB107" s="29"/>
      <c r="AC107" s="64"/>
      <c r="AD107" s="27"/>
      <c r="AE107" s="27"/>
      <c r="AF107" s="99"/>
      <c r="AG107" s="64"/>
      <c r="AH107" s="27"/>
      <c r="AI107" s="27"/>
      <c r="AJ107" s="99"/>
      <c r="AK107" s="85"/>
      <c r="AL107" s="27"/>
      <c r="AM107" s="27"/>
      <c r="AN107" s="99"/>
      <c r="AO107" s="19"/>
      <c r="AP107" s="30"/>
      <c r="AQ107" s="30"/>
      <c r="AR107" s="29"/>
      <c r="AS107" s="42"/>
      <c r="AT107" s="29"/>
      <c r="AU107" s="29"/>
      <c r="AV107" s="42"/>
      <c r="AW107" s="42"/>
      <c r="AX107" s="43"/>
      <c r="AY107" s="60"/>
      <c r="AZ107" s="60"/>
      <c r="BA107" s="61"/>
      <c r="BB107" s="56"/>
      <c r="BC107" s="82"/>
    </row>
    <row r="108" spans="1:55" ht="15" customHeight="1" x14ac:dyDescent="0.25">
      <c r="A108" s="157"/>
      <c r="B108" s="102"/>
      <c r="C108" s="157"/>
      <c r="D108" s="233"/>
      <c r="E108" s="157" t="s">
        <v>156</v>
      </c>
      <c r="F108" s="102" t="s">
        <v>157</v>
      </c>
      <c r="G108" s="170">
        <v>0.1</v>
      </c>
      <c r="H108" s="157" t="s">
        <v>158</v>
      </c>
      <c r="I108" s="157" t="s">
        <v>159</v>
      </c>
      <c r="J108" s="182">
        <v>81225</v>
      </c>
      <c r="K108" s="166">
        <v>45059</v>
      </c>
      <c r="L108" s="167">
        <v>49795</v>
      </c>
      <c r="M108" s="169">
        <v>4300</v>
      </c>
      <c r="N108" s="111">
        <v>0</v>
      </c>
      <c r="O108" s="98">
        <f>N108/L108</f>
        <v>0</v>
      </c>
      <c r="P108" s="98">
        <f>(N108+L108)/J108</f>
        <v>0.61305016928285627</v>
      </c>
      <c r="Q108" s="124">
        <f>(((P108+P111+P114+P119)/4)+(P122))/2</f>
        <v>0.80652508464142814</v>
      </c>
      <c r="R108" s="186"/>
      <c r="S108" s="111">
        <v>0</v>
      </c>
      <c r="T108" s="98">
        <f>S108/Q108</f>
        <v>0</v>
      </c>
      <c r="U108" s="98">
        <f>(S108+L108)/J108</f>
        <v>0.61305016928285627</v>
      </c>
      <c r="V108" s="124">
        <f>(((U108+U111+U114+U119)/4)+(U122))/2</f>
        <v>0.80652508464142814</v>
      </c>
      <c r="W108" s="193"/>
      <c r="X108" s="104" t="s">
        <v>160</v>
      </c>
      <c r="Y108" s="102" t="s">
        <v>161</v>
      </c>
      <c r="Z108" s="102" t="s">
        <v>162</v>
      </c>
      <c r="AA108" s="106">
        <v>4300</v>
      </c>
      <c r="AB108" s="102" t="s">
        <v>86</v>
      </c>
      <c r="AC108" s="111">
        <v>0</v>
      </c>
      <c r="AD108" s="98">
        <f>AC108/AA108</f>
        <v>0</v>
      </c>
      <c r="AE108" s="98">
        <f>(AD108+AD111+AD114+AD119+AD122)/5</f>
        <v>0</v>
      </c>
      <c r="AF108" s="99"/>
      <c r="AG108" s="111">
        <v>0</v>
      </c>
      <c r="AH108" s="98">
        <f>AG108/AA108</f>
        <v>0</v>
      </c>
      <c r="AI108" s="98">
        <f>(AH108+AH111+AH114+AH119+AH122)/5</f>
        <v>0</v>
      </c>
      <c r="AJ108" s="99"/>
      <c r="AK108" s="237">
        <v>0</v>
      </c>
      <c r="AL108" s="234">
        <v>0</v>
      </c>
      <c r="AM108" s="98">
        <f>(AL108+AL111+AL114+AL119+AL122)/5</f>
        <v>0</v>
      </c>
      <c r="AN108" s="99"/>
      <c r="AO108" s="147">
        <v>1433</v>
      </c>
      <c r="AP108" s="143">
        <v>43864</v>
      </c>
      <c r="AQ108" s="143">
        <v>44012</v>
      </c>
      <c r="AR108" s="102" t="s">
        <v>163</v>
      </c>
      <c r="AS108" s="97">
        <v>2939397252</v>
      </c>
      <c r="AT108" s="102" t="s">
        <v>164</v>
      </c>
      <c r="AU108" s="102" t="s">
        <v>165</v>
      </c>
      <c r="AV108" s="97">
        <v>2939397252</v>
      </c>
      <c r="AW108" s="97">
        <v>2939397252</v>
      </c>
      <c r="AX108" s="97">
        <v>88418700</v>
      </c>
      <c r="AY108" s="97">
        <v>2939397252</v>
      </c>
      <c r="AZ108" s="97">
        <v>2939397252</v>
      </c>
      <c r="BA108" s="97">
        <v>351644375</v>
      </c>
      <c r="BB108" s="172" t="s">
        <v>148</v>
      </c>
      <c r="BC108" s="174" t="s">
        <v>148</v>
      </c>
    </row>
    <row r="109" spans="1:55" ht="15" customHeight="1" x14ac:dyDescent="0.25">
      <c r="A109" s="157"/>
      <c r="B109" s="102"/>
      <c r="C109" s="157"/>
      <c r="D109" s="233"/>
      <c r="E109" s="157"/>
      <c r="F109" s="102"/>
      <c r="G109" s="170"/>
      <c r="H109" s="157"/>
      <c r="I109" s="157"/>
      <c r="J109" s="182"/>
      <c r="K109" s="166"/>
      <c r="L109" s="167"/>
      <c r="M109" s="169"/>
      <c r="N109" s="111"/>
      <c r="O109" s="98"/>
      <c r="P109" s="98"/>
      <c r="Q109" s="125"/>
      <c r="R109" s="186"/>
      <c r="S109" s="111"/>
      <c r="T109" s="98"/>
      <c r="U109" s="98"/>
      <c r="V109" s="125"/>
      <c r="W109" s="193"/>
      <c r="X109" s="104"/>
      <c r="Y109" s="102"/>
      <c r="Z109" s="102"/>
      <c r="AA109" s="106"/>
      <c r="AB109" s="102"/>
      <c r="AC109" s="111"/>
      <c r="AD109" s="98"/>
      <c r="AE109" s="98"/>
      <c r="AF109" s="99"/>
      <c r="AG109" s="111"/>
      <c r="AH109" s="98"/>
      <c r="AI109" s="98"/>
      <c r="AJ109" s="99"/>
      <c r="AK109" s="238"/>
      <c r="AL109" s="235"/>
      <c r="AM109" s="98"/>
      <c r="AN109" s="99"/>
      <c r="AO109" s="147"/>
      <c r="AP109" s="143"/>
      <c r="AQ109" s="143"/>
      <c r="AR109" s="102"/>
      <c r="AS109" s="97"/>
      <c r="AT109" s="102"/>
      <c r="AU109" s="102"/>
      <c r="AV109" s="97"/>
      <c r="AW109" s="97"/>
      <c r="AX109" s="97"/>
      <c r="AY109" s="97"/>
      <c r="AZ109" s="97"/>
      <c r="BA109" s="97"/>
      <c r="BB109" s="179"/>
      <c r="BC109" s="180"/>
    </row>
    <row r="110" spans="1:55" ht="15" customHeight="1" x14ac:dyDescent="0.25">
      <c r="A110" s="157"/>
      <c r="B110" s="102"/>
      <c r="C110" s="157"/>
      <c r="D110" s="233"/>
      <c r="E110" s="157"/>
      <c r="F110" s="102"/>
      <c r="G110" s="170"/>
      <c r="H110" s="157"/>
      <c r="I110" s="157"/>
      <c r="J110" s="182"/>
      <c r="K110" s="166"/>
      <c r="L110" s="167"/>
      <c r="M110" s="169"/>
      <c r="N110" s="111"/>
      <c r="O110" s="98"/>
      <c r="P110" s="98"/>
      <c r="Q110" s="125"/>
      <c r="R110" s="186"/>
      <c r="S110" s="111"/>
      <c r="T110" s="98"/>
      <c r="U110" s="98"/>
      <c r="V110" s="125"/>
      <c r="W110" s="193"/>
      <c r="X110" s="104"/>
      <c r="Y110" s="102"/>
      <c r="Z110" s="102"/>
      <c r="AA110" s="106"/>
      <c r="AB110" s="102"/>
      <c r="AC110" s="111"/>
      <c r="AD110" s="98"/>
      <c r="AE110" s="98"/>
      <c r="AF110" s="99"/>
      <c r="AG110" s="111"/>
      <c r="AH110" s="98"/>
      <c r="AI110" s="98"/>
      <c r="AJ110" s="99"/>
      <c r="AK110" s="239"/>
      <c r="AL110" s="236"/>
      <c r="AM110" s="98"/>
      <c r="AN110" s="99"/>
      <c r="AO110" s="147"/>
      <c r="AP110" s="143"/>
      <c r="AQ110" s="143"/>
      <c r="AR110" s="102"/>
      <c r="AS110" s="97"/>
      <c r="AT110" s="102"/>
      <c r="AU110" s="102"/>
      <c r="AV110" s="97"/>
      <c r="AW110" s="97"/>
      <c r="AX110" s="97"/>
      <c r="AY110" s="97"/>
      <c r="AZ110" s="97"/>
      <c r="BA110" s="97"/>
      <c r="BB110" s="173"/>
      <c r="BC110" s="175"/>
    </row>
    <row r="111" spans="1:55" ht="15" customHeight="1" x14ac:dyDescent="0.25">
      <c r="A111" s="157"/>
      <c r="B111" s="102"/>
      <c r="C111" s="157"/>
      <c r="D111" s="233"/>
      <c r="E111" s="157"/>
      <c r="F111" s="102"/>
      <c r="G111" s="170"/>
      <c r="H111" s="157"/>
      <c r="I111" s="157"/>
      <c r="J111" s="182"/>
      <c r="K111" s="166"/>
      <c r="L111" s="167"/>
      <c r="M111" s="169">
        <v>1000</v>
      </c>
      <c r="N111" s="111">
        <v>0</v>
      </c>
      <c r="O111" s="98">
        <f>N111/M111</f>
        <v>0</v>
      </c>
      <c r="P111" s="98">
        <f>(N111+L108)/J108</f>
        <v>0.61305016928285627</v>
      </c>
      <c r="Q111" s="125"/>
      <c r="R111" s="186"/>
      <c r="S111" s="111">
        <v>0</v>
      </c>
      <c r="T111" s="98">
        <f>S111/M111</f>
        <v>0</v>
      </c>
      <c r="U111" s="98">
        <f>(S111+L108)/J108</f>
        <v>0.61305016928285627</v>
      </c>
      <c r="V111" s="125"/>
      <c r="W111" s="193"/>
      <c r="X111" s="104"/>
      <c r="Y111" s="102"/>
      <c r="Z111" s="102" t="s">
        <v>166</v>
      </c>
      <c r="AA111" s="103">
        <v>1000</v>
      </c>
      <c r="AB111" s="102" t="s">
        <v>86</v>
      </c>
      <c r="AC111" s="111">
        <v>0</v>
      </c>
      <c r="AD111" s="98">
        <f>AC111/AA111</f>
        <v>0</v>
      </c>
      <c r="AE111" s="98"/>
      <c r="AF111" s="99"/>
      <c r="AG111" s="111">
        <v>0</v>
      </c>
      <c r="AH111" s="98">
        <f>AG111/AA111</f>
        <v>0</v>
      </c>
      <c r="AI111" s="98"/>
      <c r="AJ111" s="99"/>
      <c r="AK111" s="237">
        <v>0</v>
      </c>
      <c r="AL111" s="234">
        <v>0</v>
      </c>
      <c r="AM111" s="98"/>
      <c r="AN111" s="99"/>
      <c r="AO111" s="19">
        <v>111</v>
      </c>
      <c r="AP111" s="143"/>
      <c r="AQ111" s="143"/>
      <c r="AR111" s="102"/>
      <c r="AS111" s="97"/>
      <c r="AT111" s="102"/>
      <c r="AU111" s="102"/>
      <c r="AV111" s="97"/>
      <c r="AW111" s="97"/>
      <c r="AX111" s="97"/>
      <c r="AY111" s="97"/>
      <c r="AZ111" s="97"/>
      <c r="BA111" s="97"/>
      <c r="BB111" s="172" t="s">
        <v>148</v>
      </c>
      <c r="BC111" s="174" t="s">
        <v>148</v>
      </c>
    </row>
    <row r="112" spans="1:55" ht="15" customHeight="1" x14ac:dyDescent="0.25">
      <c r="A112" s="157"/>
      <c r="B112" s="102"/>
      <c r="C112" s="157"/>
      <c r="D112" s="233"/>
      <c r="E112" s="157"/>
      <c r="F112" s="102"/>
      <c r="G112" s="170"/>
      <c r="H112" s="157"/>
      <c r="I112" s="157"/>
      <c r="J112" s="182"/>
      <c r="K112" s="166"/>
      <c r="L112" s="167"/>
      <c r="M112" s="169"/>
      <c r="N112" s="111"/>
      <c r="O112" s="98"/>
      <c r="P112" s="98"/>
      <c r="Q112" s="125"/>
      <c r="R112" s="186"/>
      <c r="S112" s="111"/>
      <c r="T112" s="98"/>
      <c r="U112" s="98"/>
      <c r="V112" s="125"/>
      <c r="W112" s="193"/>
      <c r="X112" s="104"/>
      <c r="Y112" s="102"/>
      <c r="Z112" s="102"/>
      <c r="AA112" s="103"/>
      <c r="AB112" s="102"/>
      <c r="AC112" s="111"/>
      <c r="AD112" s="98"/>
      <c r="AE112" s="98"/>
      <c r="AF112" s="99"/>
      <c r="AG112" s="111"/>
      <c r="AH112" s="98"/>
      <c r="AI112" s="98"/>
      <c r="AJ112" s="99"/>
      <c r="AK112" s="238"/>
      <c r="AL112" s="235"/>
      <c r="AM112" s="98"/>
      <c r="AN112" s="99"/>
      <c r="AO112" s="19">
        <v>111</v>
      </c>
      <c r="AP112" s="143"/>
      <c r="AQ112" s="143"/>
      <c r="AR112" s="102"/>
      <c r="AS112" s="97"/>
      <c r="AT112" s="102"/>
      <c r="AU112" s="102"/>
      <c r="AV112" s="97"/>
      <c r="AW112" s="97"/>
      <c r="AX112" s="97"/>
      <c r="AY112" s="97"/>
      <c r="AZ112" s="97"/>
      <c r="BA112" s="97"/>
      <c r="BB112" s="179"/>
      <c r="BC112" s="180"/>
    </row>
    <row r="113" spans="1:55" ht="15" customHeight="1" x14ac:dyDescent="0.25">
      <c r="A113" s="157"/>
      <c r="B113" s="102"/>
      <c r="C113" s="157"/>
      <c r="D113" s="233"/>
      <c r="E113" s="157"/>
      <c r="F113" s="102"/>
      <c r="G113" s="170"/>
      <c r="H113" s="157"/>
      <c r="I113" s="157"/>
      <c r="J113" s="182"/>
      <c r="K113" s="166"/>
      <c r="L113" s="167"/>
      <c r="M113" s="169"/>
      <c r="N113" s="111"/>
      <c r="O113" s="98"/>
      <c r="P113" s="98"/>
      <c r="Q113" s="125"/>
      <c r="R113" s="186"/>
      <c r="S113" s="111"/>
      <c r="T113" s="98"/>
      <c r="U113" s="98"/>
      <c r="V113" s="125"/>
      <c r="W113" s="193"/>
      <c r="X113" s="104"/>
      <c r="Y113" s="102"/>
      <c r="Z113" s="102"/>
      <c r="AA113" s="103"/>
      <c r="AB113" s="102"/>
      <c r="AC113" s="111"/>
      <c r="AD113" s="98"/>
      <c r="AE113" s="98"/>
      <c r="AF113" s="99"/>
      <c r="AG113" s="111"/>
      <c r="AH113" s="98"/>
      <c r="AI113" s="98"/>
      <c r="AJ113" s="99"/>
      <c r="AK113" s="239"/>
      <c r="AL113" s="236"/>
      <c r="AM113" s="98"/>
      <c r="AN113" s="99"/>
      <c r="AO113" s="19">
        <v>111</v>
      </c>
      <c r="AP113" s="143"/>
      <c r="AQ113" s="143"/>
      <c r="AR113" s="102"/>
      <c r="AS113" s="97"/>
      <c r="AT113" s="102"/>
      <c r="AU113" s="102"/>
      <c r="AV113" s="97"/>
      <c r="AW113" s="97"/>
      <c r="AX113" s="97"/>
      <c r="AY113" s="97"/>
      <c r="AZ113" s="97"/>
      <c r="BA113" s="97"/>
      <c r="BB113" s="173"/>
      <c r="BC113" s="175"/>
    </row>
    <row r="114" spans="1:55" ht="15" customHeight="1" x14ac:dyDescent="0.25">
      <c r="A114" s="157"/>
      <c r="B114" s="102"/>
      <c r="C114" s="157"/>
      <c r="D114" s="233"/>
      <c r="E114" s="157"/>
      <c r="F114" s="102"/>
      <c r="G114" s="170"/>
      <c r="H114" s="157"/>
      <c r="I114" s="157"/>
      <c r="J114" s="182"/>
      <c r="K114" s="166"/>
      <c r="L114" s="167"/>
      <c r="M114" s="188">
        <v>1000</v>
      </c>
      <c r="N114" s="111">
        <v>0</v>
      </c>
      <c r="O114" s="98">
        <f>N114/M114</f>
        <v>0</v>
      </c>
      <c r="P114" s="98">
        <f>(N114+L108)/J108</f>
        <v>0.61305016928285627</v>
      </c>
      <c r="Q114" s="125"/>
      <c r="R114" s="186"/>
      <c r="S114" s="111">
        <v>0</v>
      </c>
      <c r="T114" s="98">
        <f>S114/M114</f>
        <v>0</v>
      </c>
      <c r="U114" s="98">
        <f>(S114+L108)/J108</f>
        <v>0.61305016928285627</v>
      </c>
      <c r="V114" s="125"/>
      <c r="W114" s="193"/>
      <c r="X114" s="104"/>
      <c r="Y114" s="102"/>
      <c r="Z114" s="102" t="s">
        <v>167</v>
      </c>
      <c r="AA114" s="103">
        <v>1000</v>
      </c>
      <c r="AB114" s="104" t="s">
        <v>86</v>
      </c>
      <c r="AC114" s="111">
        <v>0</v>
      </c>
      <c r="AD114" s="99">
        <f>AC114/AA114</f>
        <v>0</v>
      </c>
      <c r="AE114" s="98"/>
      <c r="AF114" s="99"/>
      <c r="AG114" s="111">
        <v>0</v>
      </c>
      <c r="AH114" s="98">
        <f>AG114/AA114</f>
        <v>0</v>
      </c>
      <c r="AI114" s="98"/>
      <c r="AJ114" s="99"/>
      <c r="AK114" s="237">
        <v>0</v>
      </c>
      <c r="AL114" s="234">
        <v>0</v>
      </c>
      <c r="AM114" s="98"/>
      <c r="AN114" s="99"/>
      <c r="AO114" s="19">
        <v>333</v>
      </c>
      <c r="AP114" s="143"/>
      <c r="AQ114" s="143"/>
      <c r="AR114" s="102"/>
      <c r="AS114" s="97"/>
      <c r="AT114" s="102"/>
      <c r="AU114" s="102"/>
      <c r="AV114" s="97"/>
      <c r="AW114" s="97"/>
      <c r="AX114" s="97"/>
      <c r="AY114" s="97"/>
      <c r="AZ114" s="97"/>
      <c r="BA114" s="97"/>
      <c r="BB114" s="172" t="s">
        <v>148</v>
      </c>
      <c r="BC114" s="174" t="s">
        <v>148</v>
      </c>
    </row>
    <row r="115" spans="1:55" ht="15" customHeight="1" x14ac:dyDescent="0.25">
      <c r="A115" s="157"/>
      <c r="B115" s="102"/>
      <c r="C115" s="157"/>
      <c r="D115" s="233"/>
      <c r="E115" s="157"/>
      <c r="F115" s="102"/>
      <c r="G115" s="170"/>
      <c r="H115" s="157"/>
      <c r="I115" s="157"/>
      <c r="J115" s="182"/>
      <c r="K115" s="166"/>
      <c r="L115" s="167"/>
      <c r="M115" s="188"/>
      <c r="N115" s="111"/>
      <c r="O115" s="98"/>
      <c r="P115" s="98"/>
      <c r="Q115" s="125"/>
      <c r="R115" s="186"/>
      <c r="S115" s="111"/>
      <c r="T115" s="98"/>
      <c r="U115" s="98"/>
      <c r="V115" s="125"/>
      <c r="W115" s="193"/>
      <c r="X115" s="104"/>
      <c r="Y115" s="102"/>
      <c r="Z115" s="102"/>
      <c r="AA115" s="103"/>
      <c r="AB115" s="104"/>
      <c r="AC115" s="111"/>
      <c r="AD115" s="99"/>
      <c r="AE115" s="98"/>
      <c r="AF115" s="99"/>
      <c r="AG115" s="111"/>
      <c r="AH115" s="98"/>
      <c r="AI115" s="98"/>
      <c r="AJ115" s="99"/>
      <c r="AK115" s="238"/>
      <c r="AL115" s="235"/>
      <c r="AM115" s="98"/>
      <c r="AN115" s="99"/>
      <c r="AO115" s="19">
        <v>334</v>
      </c>
      <c r="AP115" s="143"/>
      <c r="AQ115" s="143"/>
      <c r="AR115" s="102"/>
      <c r="AS115" s="97"/>
      <c r="AT115" s="102"/>
      <c r="AU115" s="102"/>
      <c r="AV115" s="97"/>
      <c r="AW115" s="97"/>
      <c r="AX115" s="97"/>
      <c r="AY115" s="97"/>
      <c r="AZ115" s="97"/>
      <c r="BA115" s="97"/>
      <c r="BB115" s="179"/>
      <c r="BC115" s="180"/>
    </row>
    <row r="116" spans="1:55" ht="15" customHeight="1" x14ac:dyDescent="0.25">
      <c r="A116" s="157"/>
      <c r="B116" s="102"/>
      <c r="C116" s="157"/>
      <c r="D116" s="233"/>
      <c r="E116" s="157"/>
      <c r="F116" s="102"/>
      <c r="G116" s="170"/>
      <c r="H116" s="157"/>
      <c r="I116" s="157"/>
      <c r="J116" s="182"/>
      <c r="K116" s="166"/>
      <c r="L116" s="167"/>
      <c r="M116" s="188"/>
      <c r="N116" s="111"/>
      <c r="O116" s="98"/>
      <c r="P116" s="98"/>
      <c r="Q116" s="125"/>
      <c r="R116" s="186"/>
      <c r="S116" s="111"/>
      <c r="T116" s="98"/>
      <c r="U116" s="98"/>
      <c r="V116" s="125"/>
      <c r="W116" s="193"/>
      <c r="X116" s="104"/>
      <c r="Y116" s="102"/>
      <c r="Z116" s="102"/>
      <c r="AA116" s="103"/>
      <c r="AB116" s="104"/>
      <c r="AC116" s="111"/>
      <c r="AD116" s="99"/>
      <c r="AE116" s="98"/>
      <c r="AF116" s="99"/>
      <c r="AG116" s="111"/>
      <c r="AH116" s="98"/>
      <c r="AI116" s="98"/>
      <c r="AJ116" s="99"/>
      <c r="AK116" s="238"/>
      <c r="AL116" s="235"/>
      <c r="AM116" s="98"/>
      <c r="AN116" s="99"/>
      <c r="AO116" s="19">
        <v>111</v>
      </c>
      <c r="AP116" s="143"/>
      <c r="AQ116" s="143"/>
      <c r="AR116" s="102"/>
      <c r="AS116" s="97"/>
      <c r="AT116" s="102"/>
      <c r="AU116" s="102"/>
      <c r="AV116" s="97"/>
      <c r="AW116" s="97"/>
      <c r="AX116" s="97"/>
      <c r="AY116" s="97"/>
      <c r="AZ116" s="97"/>
      <c r="BA116" s="97"/>
      <c r="BB116" s="179"/>
      <c r="BC116" s="180"/>
    </row>
    <row r="117" spans="1:55" ht="15" customHeight="1" x14ac:dyDescent="0.25">
      <c r="A117" s="157"/>
      <c r="B117" s="102"/>
      <c r="C117" s="157"/>
      <c r="D117" s="233"/>
      <c r="E117" s="157"/>
      <c r="F117" s="102"/>
      <c r="G117" s="170"/>
      <c r="H117" s="157"/>
      <c r="I117" s="157"/>
      <c r="J117" s="182"/>
      <c r="K117" s="166"/>
      <c r="L117" s="167"/>
      <c r="M117" s="188"/>
      <c r="N117" s="111"/>
      <c r="O117" s="98"/>
      <c r="P117" s="98"/>
      <c r="Q117" s="125"/>
      <c r="R117" s="186"/>
      <c r="S117" s="111"/>
      <c r="T117" s="98"/>
      <c r="U117" s="98"/>
      <c r="V117" s="125"/>
      <c r="W117" s="193"/>
      <c r="X117" s="104"/>
      <c r="Y117" s="102"/>
      <c r="Z117" s="102"/>
      <c r="AA117" s="103"/>
      <c r="AB117" s="104"/>
      <c r="AC117" s="111"/>
      <c r="AD117" s="99"/>
      <c r="AE117" s="98"/>
      <c r="AF117" s="99"/>
      <c r="AG117" s="111"/>
      <c r="AH117" s="98"/>
      <c r="AI117" s="98"/>
      <c r="AJ117" s="99"/>
      <c r="AK117" s="238"/>
      <c r="AL117" s="235"/>
      <c r="AM117" s="98"/>
      <c r="AN117" s="99"/>
      <c r="AO117" s="103">
        <v>333</v>
      </c>
      <c r="AP117" s="143"/>
      <c r="AQ117" s="143"/>
      <c r="AR117" s="102"/>
      <c r="AS117" s="97"/>
      <c r="AT117" s="102"/>
      <c r="AU117" s="102"/>
      <c r="AV117" s="97"/>
      <c r="AW117" s="97"/>
      <c r="AX117" s="97"/>
      <c r="AY117" s="97"/>
      <c r="AZ117" s="97"/>
      <c r="BA117" s="97"/>
      <c r="BB117" s="179"/>
      <c r="BC117" s="180"/>
    </row>
    <row r="118" spans="1:55" ht="15" customHeight="1" x14ac:dyDescent="0.25">
      <c r="A118" s="157"/>
      <c r="B118" s="102"/>
      <c r="C118" s="157"/>
      <c r="D118" s="233"/>
      <c r="E118" s="157"/>
      <c r="F118" s="102"/>
      <c r="G118" s="170"/>
      <c r="H118" s="157"/>
      <c r="I118" s="157"/>
      <c r="J118" s="182"/>
      <c r="K118" s="166"/>
      <c r="L118" s="167"/>
      <c r="M118" s="188"/>
      <c r="N118" s="111"/>
      <c r="O118" s="98"/>
      <c r="P118" s="98"/>
      <c r="Q118" s="125"/>
      <c r="R118" s="186"/>
      <c r="S118" s="111"/>
      <c r="T118" s="98"/>
      <c r="U118" s="98"/>
      <c r="V118" s="125"/>
      <c r="W118" s="193"/>
      <c r="X118" s="104"/>
      <c r="Y118" s="102"/>
      <c r="Z118" s="102"/>
      <c r="AA118" s="103"/>
      <c r="AB118" s="104"/>
      <c r="AC118" s="111"/>
      <c r="AD118" s="99"/>
      <c r="AE118" s="98"/>
      <c r="AF118" s="99"/>
      <c r="AG118" s="111"/>
      <c r="AH118" s="98"/>
      <c r="AI118" s="98"/>
      <c r="AJ118" s="99"/>
      <c r="AK118" s="239"/>
      <c r="AL118" s="236"/>
      <c r="AM118" s="98"/>
      <c r="AN118" s="99"/>
      <c r="AO118" s="103"/>
      <c r="AP118" s="143"/>
      <c r="AQ118" s="143"/>
      <c r="AR118" s="102"/>
      <c r="AS118" s="97"/>
      <c r="AT118" s="102"/>
      <c r="AU118" s="102"/>
      <c r="AV118" s="97"/>
      <c r="AW118" s="97"/>
      <c r="AX118" s="97"/>
      <c r="AY118" s="97"/>
      <c r="AZ118" s="97"/>
      <c r="BA118" s="97"/>
      <c r="BB118" s="173"/>
      <c r="BC118" s="175"/>
    </row>
    <row r="119" spans="1:55" ht="15" customHeight="1" x14ac:dyDescent="0.25">
      <c r="A119" s="157"/>
      <c r="B119" s="102"/>
      <c r="C119" s="157"/>
      <c r="D119" s="233"/>
      <c r="E119" s="157"/>
      <c r="F119" s="102"/>
      <c r="G119" s="170"/>
      <c r="H119" s="157"/>
      <c r="I119" s="157"/>
      <c r="J119" s="182"/>
      <c r="K119" s="166"/>
      <c r="L119" s="167"/>
      <c r="M119" s="169">
        <v>1043</v>
      </c>
      <c r="N119" s="111">
        <v>0</v>
      </c>
      <c r="O119" s="98">
        <f>N119/M119</f>
        <v>0</v>
      </c>
      <c r="P119" s="98">
        <f>(N119+L108)/J108</f>
        <v>0.61305016928285627</v>
      </c>
      <c r="Q119" s="125"/>
      <c r="R119" s="186"/>
      <c r="S119" s="111">
        <v>0</v>
      </c>
      <c r="T119" s="98">
        <f>S119/M119</f>
        <v>0</v>
      </c>
      <c r="U119" s="98">
        <f>(S119+L108)/J108</f>
        <v>0.61305016928285627</v>
      </c>
      <c r="V119" s="125"/>
      <c r="W119" s="193"/>
      <c r="X119" s="104"/>
      <c r="Y119" s="102"/>
      <c r="Z119" s="102" t="s">
        <v>168</v>
      </c>
      <c r="AA119" s="181">
        <v>1043</v>
      </c>
      <c r="AB119" s="102" t="s">
        <v>86</v>
      </c>
      <c r="AC119" s="111">
        <v>0</v>
      </c>
      <c r="AD119" s="98">
        <f>AC119/AA119</f>
        <v>0</v>
      </c>
      <c r="AE119" s="98"/>
      <c r="AF119" s="99"/>
      <c r="AG119" s="111">
        <v>0</v>
      </c>
      <c r="AH119" s="98">
        <f>AG119/AA119</f>
        <v>0</v>
      </c>
      <c r="AI119" s="98"/>
      <c r="AJ119" s="99"/>
      <c r="AK119" s="237">
        <v>0</v>
      </c>
      <c r="AL119" s="234">
        <v>0</v>
      </c>
      <c r="AM119" s="98"/>
      <c r="AN119" s="99"/>
      <c r="AO119" s="19">
        <v>1043</v>
      </c>
      <c r="AP119" s="143"/>
      <c r="AQ119" s="143"/>
      <c r="AR119" s="102"/>
      <c r="AS119" s="97"/>
      <c r="AT119" s="102"/>
      <c r="AU119" s="102"/>
      <c r="AV119" s="97"/>
      <c r="AW119" s="97"/>
      <c r="AX119" s="97"/>
      <c r="AY119" s="97"/>
      <c r="AZ119" s="97"/>
      <c r="BA119" s="97"/>
      <c r="BB119" s="172" t="s">
        <v>148</v>
      </c>
      <c r="BC119" s="174" t="s">
        <v>148</v>
      </c>
    </row>
    <row r="120" spans="1:55" ht="15" customHeight="1" x14ac:dyDescent="0.25">
      <c r="A120" s="157"/>
      <c r="B120" s="102"/>
      <c r="C120" s="157"/>
      <c r="D120" s="233"/>
      <c r="E120" s="157"/>
      <c r="F120" s="102"/>
      <c r="G120" s="170"/>
      <c r="H120" s="157"/>
      <c r="I120" s="157"/>
      <c r="J120" s="182"/>
      <c r="K120" s="166"/>
      <c r="L120" s="167"/>
      <c r="M120" s="169"/>
      <c r="N120" s="111"/>
      <c r="O120" s="98"/>
      <c r="P120" s="98"/>
      <c r="Q120" s="125"/>
      <c r="R120" s="186"/>
      <c r="S120" s="111"/>
      <c r="T120" s="98"/>
      <c r="U120" s="98"/>
      <c r="V120" s="125"/>
      <c r="W120" s="193"/>
      <c r="X120" s="104"/>
      <c r="Y120" s="102"/>
      <c r="Z120" s="102"/>
      <c r="AA120" s="181"/>
      <c r="AB120" s="102"/>
      <c r="AC120" s="111"/>
      <c r="AD120" s="98"/>
      <c r="AE120" s="98"/>
      <c r="AF120" s="99"/>
      <c r="AG120" s="111"/>
      <c r="AH120" s="98"/>
      <c r="AI120" s="98"/>
      <c r="AJ120" s="99"/>
      <c r="AK120" s="238"/>
      <c r="AL120" s="235"/>
      <c r="AM120" s="98"/>
      <c r="AN120" s="99"/>
      <c r="AO120" s="19">
        <v>47</v>
      </c>
      <c r="AP120" s="143"/>
      <c r="AQ120" s="143"/>
      <c r="AR120" s="102"/>
      <c r="AS120" s="97"/>
      <c r="AT120" s="102"/>
      <c r="AU120" s="102"/>
      <c r="AV120" s="97"/>
      <c r="AW120" s="97"/>
      <c r="AX120" s="97"/>
      <c r="AY120" s="97"/>
      <c r="AZ120" s="97"/>
      <c r="BA120" s="97"/>
      <c r="BB120" s="179"/>
      <c r="BC120" s="180"/>
    </row>
    <row r="121" spans="1:55" ht="15" customHeight="1" x14ac:dyDescent="0.25">
      <c r="A121" s="157"/>
      <c r="B121" s="102"/>
      <c r="C121" s="157"/>
      <c r="D121" s="233"/>
      <c r="E121" s="157"/>
      <c r="F121" s="102"/>
      <c r="G121" s="170"/>
      <c r="H121" s="157"/>
      <c r="I121" s="157"/>
      <c r="J121" s="182"/>
      <c r="K121" s="166"/>
      <c r="L121" s="167"/>
      <c r="M121" s="169"/>
      <c r="N121" s="111"/>
      <c r="O121" s="98"/>
      <c r="P121" s="98"/>
      <c r="Q121" s="125"/>
      <c r="R121" s="186"/>
      <c r="S121" s="111"/>
      <c r="T121" s="98"/>
      <c r="U121" s="98"/>
      <c r="V121" s="125"/>
      <c r="W121" s="193"/>
      <c r="X121" s="104"/>
      <c r="Y121" s="102"/>
      <c r="Z121" s="102"/>
      <c r="AA121" s="181"/>
      <c r="AB121" s="102"/>
      <c r="AC121" s="111"/>
      <c r="AD121" s="98"/>
      <c r="AE121" s="98"/>
      <c r="AF121" s="99"/>
      <c r="AG121" s="111"/>
      <c r="AH121" s="98"/>
      <c r="AI121" s="98"/>
      <c r="AJ121" s="99"/>
      <c r="AK121" s="239"/>
      <c r="AL121" s="236"/>
      <c r="AM121" s="98"/>
      <c r="AN121" s="99"/>
      <c r="AO121" s="19">
        <v>200</v>
      </c>
      <c r="AP121" s="143"/>
      <c r="AQ121" s="143"/>
      <c r="AR121" s="102"/>
      <c r="AS121" s="97"/>
      <c r="AT121" s="102"/>
      <c r="AU121" s="102"/>
      <c r="AV121" s="97"/>
      <c r="AW121" s="97"/>
      <c r="AX121" s="97"/>
      <c r="AY121" s="97"/>
      <c r="AZ121" s="97"/>
      <c r="BA121" s="97"/>
      <c r="BB121" s="173"/>
      <c r="BC121" s="175"/>
    </row>
    <row r="122" spans="1:55" ht="15" customHeight="1" x14ac:dyDescent="0.25">
      <c r="A122" s="157"/>
      <c r="B122" s="102"/>
      <c r="C122" s="157"/>
      <c r="D122" s="233"/>
      <c r="E122" s="157" t="s">
        <v>169</v>
      </c>
      <c r="F122" s="102" t="s">
        <v>170</v>
      </c>
      <c r="G122" s="170">
        <v>1</v>
      </c>
      <c r="H122" s="157"/>
      <c r="I122" s="157" t="s">
        <v>171</v>
      </c>
      <c r="J122" s="157">
        <v>100</v>
      </c>
      <c r="K122" s="161">
        <v>100</v>
      </c>
      <c r="L122" s="161">
        <v>362</v>
      </c>
      <c r="M122" s="183">
        <v>50</v>
      </c>
      <c r="N122" s="111">
        <v>0</v>
      </c>
      <c r="O122" s="98">
        <f>N122/L122</f>
        <v>0</v>
      </c>
      <c r="P122" s="98">
        <v>1</v>
      </c>
      <c r="Q122" s="125"/>
      <c r="R122" s="186"/>
      <c r="S122" s="111">
        <v>0</v>
      </c>
      <c r="T122" s="98">
        <f>S122/M122</f>
        <v>0</v>
      </c>
      <c r="U122" s="98">
        <v>1</v>
      </c>
      <c r="V122" s="125"/>
      <c r="W122" s="193"/>
      <c r="X122" s="104"/>
      <c r="Y122" s="102"/>
      <c r="Z122" s="102" t="s">
        <v>172</v>
      </c>
      <c r="AA122" s="181">
        <v>50</v>
      </c>
      <c r="AB122" s="102" t="s">
        <v>48</v>
      </c>
      <c r="AC122" s="111">
        <v>0</v>
      </c>
      <c r="AD122" s="98">
        <f>AC122/AA122</f>
        <v>0</v>
      </c>
      <c r="AE122" s="98"/>
      <c r="AF122" s="99"/>
      <c r="AG122" s="111">
        <v>0</v>
      </c>
      <c r="AH122" s="98">
        <f>AG122/AA122</f>
        <v>0</v>
      </c>
      <c r="AI122" s="98"/>
      <c r="AJ122" s="99"/>
      <c r="AK122" s="237">
        <v>0</v>
      </c>
      <c r="AL122" s="234">
        <v>0</v>
      </c>
      <c r="AM122" s="98"/>
      <c r="AN122" s="99"/>
      <c r="AO122" s="17">
        <v>1334</v>
      </c>
      <c r="AP122" s="143"/>
      <c r="AQ122" s="143"/>
      <c r="AR122" s="102"/>
      <c r="AS122" s="97"/>
      <c r="AT122" s="102"/>
      <c r="AU122" s="102"/>
      <c r="AV122" s="97"/>
      <c r="AW122" s="97"/>
      <c r="AX122" s="97"/>
      <c r="AY122" s="97"/>
      <c r="AZ122" s="97"/>
      <c r="BA122" s="97"/>
      <c r="BB122" s="138" t="s">
        <v>148</v>
      </c>
      <c r="BC122" s="176" t="s">
        <v>148</v>
      </c>
    </row>
    <row r="123" spans="1:55" ht="15" customHeight="1" x14ac:dyDescent="0.25">
      <c r="A123" s="157"/>
      <c r="B123" s="102"/>
      <c r="C123" s="157"/>
      <c r="D123" s="233"/>
      <c r="E123" s="157"/>
      <c r="F123" s="102"/>
      <c r="G123" s="170"/>
      <c r="H123" s="157"/>
      <c r="I123" s="157"/>
      <c r="J123" s="157"/>
      <c r="K123" s="161"/>
      <c r="L123" s="161"/>
      <c r="M123" s="183"/>
      <c r="N123" s="111"/>
      <c r="O123" s="98"/>
      <c r="P123" s="98"/>
      <c r="Q123" s="125"/>
      <c r="R123" s="186"/>
      <c r="S123" s="111"/>
      <c r="T123" s="98"/>
      <c r="U123" s="98"/>
      <c r="V123" s="125"/>
      <c r="W123" s="193"/>
      <c r="X123" s="104"/>
      <c r="Y123" s="102"/>
      <c r="Z123" s="102"/>
      <c r="AA123" s="181"/>
      <c r="AB123" s="102"/>
      <c r="AC123" s="111"/>
      <c r="AD123" s="98"/>
      <c r="AE123" s="98"/>
      <c r="AF123" s="99"/>
      <c r="AG123" s="111"/>
      <c r="AH123" s="98"/>
      <c r="AI123" s="98"/>
      <c r="AJ123" s="99"/>
      <c r="AK123" s="238"/>
      <c r="AL123" s="235"/>
      <c r="AM123" s="98"/>
      <c r="AN123" s="99"/>
      <c r="AO123" s="17">
        <v>1333</v>
      </c>
      <c r="AP123" s="143"/>
      <c r="AQ123" s="143"/>
      <c r="AR123" s="102"/>
      <c r="AS123" s="97"/>
      <c r="AT123" s="102"/>
      <c r="AU123" s="102"/>
      <c r="AV123" s="97"/>
      <c r="AW123" s="97"/>
      <c r="AX123" s="97"/>
      <c r="AY123" s="97"/>
      <c r="AZ123" s="97"/>
      <c r="BA123" s="97"/>
      <c r="BB123" s="139"/>
      <c r="BC123" s="189"/>
    </row>
    <row r="124" spans="1:55" ht="15" customHeight="1" x14ac:dyDescent="0.25">
      <c r="A124" s="157"/>
      <c r="B124" s="102"/>
      <c r="C124" s="157"/>
      <c r="D124" s="233"/>
      <c r="E124" s="157"/>
      <c r="F124" s="102"/>
      <c r="G124" s="170"/>
      <c r="H124" s="157"/>
      <c r="I124" s="157"/>
      <c r="J124" s="157"/>
      <c r="K124" s="161"/>
      <c r="L124" s="161"/>
      <c r="M124" s="183"/>
      <c r="N124" s="111"/>
      <c r="O124" s="98"/>
      <c r="P124" s="98"/>
      <c r="Q124" s="125"/>
      <c r="R124" s="186"/>
      <c r="S124" s="111"/>
      <c r="T124" s="98"/>
      <c r="U124" s="98"/>
      <c r="V124" s="125"/>
      <c r="W124" s="193"/>
      <c r="X124" s="104"/>
      <c r="Y124" s="102"/>
      <c r="Z124" s="102"/>
      <c r="AA124" s="181"/>
      <c r="AB124" s="102"/>
      <c r="AC124" s="111"/>
      <c r="AD124" s="98"/>
      <c r="AE124" s="98"/>
      <c r="AF124" s="99"/>
      <c r="AG124" s="111"/>
      <c r="AH124" s="98"/>
      <c r="AI124" s="98"/>
      <c r="AJ124" s="99"/>
      <c r="AK124" s="238"/>
      <c r="AL124" s="235"/>
      <c r="AM124" s="98"/>
      <c r="AN124" s="99"/>
      <c r="AO124" s="103">
        <v>1333</v>
      </c>
      <c r="AP124" s="143"/>
      <c r="AQ124" s="143"/>
      <c r="AR124" s="102"/>
      <c r="AS124" s="97"/>
      <c r="AT124" s="102"/>
      <c r="AU124" s="102"/>
      <c r="AV124" s="97"/>
      <c r="AW124" s="97"/>
      <c r="AX124" s="97"/>
      <c r="AY124" s="97"/>
      <c r="AZ124" s="97"/>
      <c r="BA124" s="97"/>
      <c r="BB124" s="139"/>
      <c r="BC124" s="189"/>
    </row>
    <row r="125" spans="1:55" ht="15" customHeight="1" x14ac:dyDescent="0.25">
      <c r="A125" s="157"/>
      <c r="B125" s="102"/>
      <c r="C125" s="157"/>
      <c r="D125" s="233"/>
      <c r="E125" s="157"/>
      <c r="F125" s="102"/>
      <c r="G125" s="170"/>
      <c r="H125" s="157"/>
      <c r="I125" s="157"/>
      <c r="J125" s="157"/>
      <c r="K125" s="161"/>
      <c r="L125" s="161"/>
      <c r="M125" s="183"/>
      <c r="N125" s="111"/>
      <c r="O125" s="98"/>
      <c r="P125" s="98"/>
      <c r="Q125" s="125"/>
      <c r="R125" s="186"/>
      <c r="S125" s="111"/>
      <c r="T125" s="98"/>
      <c r="U125" s="98"/>
      <c r="V125" s="125"/>
      <c r="W125" s="193"/>
      <c r="X125" s="104"/>
      <c r="Y125" s="102"/>
      <c r="Z125" s="102"/>
      <c r="AA125" s="181"/>
      <c r="AB125" s="102"/>
      <c r="AC125" s="111"/>
      <c r="AD125" s="98"/>
      <c r="AE125" s="98"/>
      <c r="AF125" s="99"/>
      <c r="AG125" s="111"/>
      <c r="AH125" s="98"/>
      <c r="AI125" s="98"/>
      <c r="AJ125" s="99"/>
      <c r="AK125" s="238"/>
      <c r="AL125" s="235"/>
      <c r="AM125" s="98"/>
      <c r="AN125" s="99"/>
      <c r="AO125" s="103"/>
      <c r="AP125" s="143"/>
      <c r="AQ125" s="143"/>
      <c r="AR125" s="102"/>
      <c r="AS125" s="97"/>
      <c r="AT125" s="102"/>
      <c r="AU125" s="102"/>
      <c r="AV125" s="97"/>
      <c r="AW125" s="97"/>
      <c r="AX125" s="97"/>
      <c r="AY125" s="97"/>
      <c r="AZ125" s="97"/>
      <c r="BA125" s="97"/>
      <c r="BB125" s="139"/>
      <c r="BC125" s="189"/>
    </row>
    <row r="126" spans="1:55" ht="15" customHeight="1" x14ac:dyDescent="0.25">
      <c r="A126" s="157"/>
      <c r="B126" s="102"/>
      <c r="C126" s="157"/>
      <c r="D126" s="233"/>
      <c r="E126" s="157"/>
      <c r="F126" s="102"/>
      <c r="G126" s="170"/>
      <c r="H126" s="157"/>
      <c r="I126" s="157"/>
      <c r="J126" s="157"/>
      <c r="K126" s="161"/>
      <c r="L126" s="161"/>
      <c r="M126" s="183"/>
      <c r="N126" s="111"/>
      <c r="O126" s="98"/>
      <c r="P126" s="98"/>
      <c r="Q126" s="125"/>
      <c r="R126" s="186"/>
      <c r="S126" s="111"/>
      <c r="T126" s="98"/>
      <c r="U126" s="98"/>
      <c r="V126" s="125"/>
      <c r="W126" s="193"/>
      <c r="X126" s="104"/>
      <c r="Y126" s="102"/>
      <c r="Z126" s="102"/>
      <c r="AA126" s="181"/>
      <c r="AB126" s="102"/>
      <c r="AC126" s="111"/>
      <c r="AD126" s="98"/>
      <c r="AE126" s="98"/>
      <c r="AF126" s="99"/>
      <c r="AG126" s="111"/>
      <c r="AH126" s="98"/>
      <c r="AI126" s="98"/>
      <c r="AJ126" s="99"/>
      <c r="AK126" s="238"/>
      <c r="AL126" s="235"/>
      <c r="AM126" s="98"/>
      <c r="AN126" s="99"/>
      <c r="AO126" s="103"/>
      <c r="AP126" s="143"/>
      <c r="AQ126" s="143"/>
      <c r="AR126" s="102"/>
      <c r="AS126" s="97"/>
      <c r="AT126" s="102"/>
      <c r="AU126" s="102"/>
      <c r="AV126" s="97"/>
      <c r="AW126" s="97"/>
      <c r="AX126" s="97"/>
      <c r="AY126" s="97"/>
      <c r="AZ126" s="97"/>
      <c r="BA126" s="97"/>
      <c r="BB126" s="139"/>
      <c r="BC126" s="189"/>
    </row>
    <row r="127" spans="1:55" ht="15" customHeight="1" x14ac:dyDescent="0.25">
      <c r="A127" s="157"/>
      <c r="B127" s="102"/>
      <c r="C127" s="157"/>
      <c r="D127" s="233"/>
      <c r="E127" s="157"/>
      <c r="F127" s="102"/>
      <c r="G127" s="170"/>
      <c r="H127" s="157"/>
      <c r="I127" s="157"/>
      <c r="J127" s="157"/>
      <c r="K127" s="161"/>
      <c r="L127" s="161"/>
      <c r="M127" s="183"/>
      <c r="N127" s="111"/>
      <c r="O127" s="98"/>
      <c r="P127" s="98"/>
      <c r="Q127" s="125"/>
      <c r="R127" s="186"/>
      <c r="S127" s="111"/>
      <c r="T127" s="98"/>
      <c r="U127" s="98"/>
      <c r="V127" s="125"/>
      <c r="W127" s="193"/>
      <c r="X127" s="104"/>
      <c r="Y127" s="102"/>
      <c r="Z127" s="102"/>
      <c r="AA127" s="181"/>
      <c r="AB127" s="102"/>
      <c r="AC127" s="111"/>
      <c r="AD127" s="98"/>
      <c r="AE127" s="98"/>
      <c r="AF127" s="99"/>
      <c r="AG127" s="111"/>
      <c r="AH127" s="98"/>
      <c r="AI127" s="98"/>
      <c r="AJ127" s="99"/>
      <c r="AK127" s="238"/>
      <c r="AL127" s="235"/>
      <c r="AM127" s="98"/>
      <c r="AN127" s="99"/>
      <c r="AO127" s="103"/>
      <c r="AP127" s="143"/>
      <c r="AQ127" s="143"/>
      <c r="AR127" s="102"/>
      <c r="AS127" s="97"/>
      <c r="AT127" s="102"/>
      <c r="AU127" s="102"/>
      <c r="AV127" s="97"/>
      <c r="AW127" s="97"/>
      <c r="AX127" s="97"/>
      <c r="AY127" s="97"/>
      <c r="AZ127" s="97"/>
      <c r="BA127" s="97"/>
      <c r="BB127" s="139"/>
      <c r="BC127" s="189"/>
    </row>
    <row r="128" spans="1:55" ht="15" customHeight="1" x14ac:dyDescent="0.25">
      <c r="A128" s="157"/>
      <c r="B128" s="102"/>
      <c r="C128" s="157"/>
      <c r="D128" s="233"/>
      <c r="E128" s="157"/>
      <c r="F128" s="102"/>
      <c r="G128" s="170"/>
      <c r="H128" s="157"/>
      <c r="I128" s="157"/>
      <c r="J128" s="157"/>
      <c r="K128" s="161"/>
      <c r="L128" s="161"/>
      <c r="M128" s="183"/>
      <c r="N128" s="111"/>
      <c r="O128" s="98"/>
      <c r="P128" s="98"/>
      <c r="Q128" s="126"/>
      <c r="R128" s="186"/>
      <c r="S128" s="111"/>
      <c r="T128" s="98"/>
      <c r="U128" s="98"/>
      <c r="V128" s="126"/>
      <c r="W128" s="193"/>
      <c r="X128" s="104"/>
      <c r="Y128" s="102"/>
      <c r="Z128" s="102"/>
      <c r="AA128" s="181"/>
      <c r="AB128" s="102"/>
      <c r="AC128" s="111"/>
      <c r="AD128" s="98"/>
      <c r="AE128" s="98"/>
      <c r="AF128" s="99"/>
      <c r="AG128" s="111"/>
      <c r="AH128" s="98"/>
      <c r="AI128" s="98"/>
      <c r="AJ128" s="99"/>
      <c r="AK128" s="239"/>
      <c r="AL128" s="236"/>
      <c r="AM128" s="98"/>
      <c r="AN128" s="99"/>
      <c r="AO128" s="103"/>
      <c r="AP128" s="143"/>
      <c r="AQ128" s="143"/>
      <c r="AR128" s="102"/>
      <c r="AS128" s="97"/>
      <c r="AT128" s="102"/>
      <c r="AU128" s="102"/>
      <c r="AV128" s="97"/>
      <c r="AW128" s="97"/>
      <c r="AX128" s="97"/>
      <c r="AY128" s="97"/>
      <c r="AZ128" s="97"/>
      <c r="BA128" s="97"/>
      <c r="BB128" s="140"/>
      <c r="BC128" s="177"/>
    </row>
    <row r="129" spans="1:55" ht="15.75" x14ac:dyDescent="0.25">
      <c r="A129" s="157"/>
      <c r="B129" s="102"/>
      <c r="C129" s="157"/>
      <c r="D129" s="44"/>
      <c r="E129" s="20"/>
      <c r="F129" s="21"/>
      <c r="G129" s="22"/>
      <c r="H129" s="20"/>
      <c r="I129" s="20"/>
      <c r="J129" s="20"/>
      <c r="K129" s="34"/>
      <c r="L129" s="34"/>
      <c r="M129" s="45"/>
      <c r="N129" s="37"/>
      <c r="O129" s="27"/>
      <c r="P129" s="27"/>
      <c r="Q129" s="28"/>
      <c r="R129" s="187"/>
      <c r="S129" s="58"/>
      <c r="T129" s="27"/>
      <c r="U129" s="27"/>
      <c r="V129" s="57"/>
      <c r="W129" s="194"/>
      <c r="X129" s="29"/>
      <c r="Y129" s="21"/>
      <c r="Z129" s="21"/>
      <c r="AA129" s="46"/>
      <c r="AB129" s="21"/>
      <c r="AC129" s="68"/>
      <c r="AD129" s="27"/>
      <c r="AE129" s="27"/>
      <c r="AF129" s="99"/>
      <c r="AG129" s="68"/>
      <c r="AH129" s="27"/>
      <c r="AI129" s="27"/>
      <c r="AJ129" s="99"/>
      <c r="AK129" s="83"/>
      <c r="AL129" s="27"/>
      <c r="AM129" s="27"/>
      <c r="AN129" s="99"/>
      <c r="AO129" s="18"/>
      <c r="AP129" s="30"/>
      <c r="AQ129" s="30"/>
      <c r="AR129" s="21"/>
      <c r="AS129" s="47"/>
      <c r="AT129" s="21"/>
      <c r="AU129" s="21"/>
      <c r="AV129" s="47"/>
      <c r="AW129" s="47"/>
      <c r="AX129" s="47"/>
      <c r="AY129" s="59"/>
      <c r="AZ129" s="59"/>
      <c r="BA129" s="59"/>
      <c r="BB129" s="54"/>
      <c r="BC129" s="80"/>
    </row>
    <row r="130" spans="1:55" ht="15" customHeight="1" x14ac:dyDescent="0.25">
      <c r="A130" s="157"/>
      <c r="B130" s="102"/>
      <c r="C130" s="157"/>
      <c r="D130" s="157" t="s">
        <v>173</v>
      </c>
      <c r="E130" s="157" t="s">
        <v>174</v>
      </c>
      <c r="F130" s="102" t="s">
        <v>175</v>
      </c>
      <c r="G130" s="170">
        <v>0.16</v>
      </c>
      <c r="H130" s="157" t="s">
        <v>176</v>
      </c>
      <c r="I130" s="157" t="s">
        <v>177</v>
      </c>
      <c r="J130" s="157">
        <v>48</v>
      </c>
      <c r="K130" s="161">
        <v>39</v>
      </c>
      <c r="L130" s="168">
        <v>49</v>
      </c>
      <c r="M130" s="178">
        <v>2</v>
      </c>
      <c r="N130" s="111">
        <v>0</v>
      </c>
      <c r="O130" s="98">
        <f>N130/L130</f>
        <v>0</v>
      </c>
      <c r="P130" s="98">
        <v>1</v>
      </c>
      <c r="Q130" s="112">
        <v>1</v>
      </c>
      <c r="R130" s="112">
        <f>(Q130+Q132+Q134)/3</f>
        <v>0.95666666666666667</v>
      </c>
      <c r="S130" s="111">
        <v>0</v>
      </c>
      <c r="T130" s="98">
        <f>S130/Q130</f>
        <v>0</v>
      </c>
      <c r="U130" s="98">
        <v>1</v>
      </c>
      <c r="V130" s="112">
        <v>1</v>
      </c>
      <c r="W130" s="112">
        <f>(V130+V132+V134)/3</f>
        <v>0.95666666666666667</v>
      </c>
      <c r="X130" s="104" t="s">
        <v>178</v>
      </c>
      <c r="Y130" s="102" t="s">
        <v>179</v>
      </c>
      <c r="Z130" s="102" t="s">
        <v>180</v>
      </c>
      <c r="AA130" s="106">
        <v>2</v>
      </c>
      <c r="AB130" s="102" t="s">
        <v>48</v>
      </c>
      <c r="AC130" s="111">
        <v>0</v>
      </c>
      <c r="AD130" s="98">
        <f>AC130/AA130</f>
        <v>0</v>
      </c>
      <c r="AE130" s="98">
        <v>0</v>
      </c>
      <c r="AF130" s="98">
        <f>(AE130+AE132)/2</f>
        <v>0</v>
      </c>
      <c r="AG130" s="111">
        <v>0</v>
      </c>
      <c r="AH130" s="98">
        <v>0</v>
      </c>
      <c r="AI130" s="98">
        <v>0</v>
      </c>
      <c r="AJ130" s="98">
        <f>(AI130+AI132)/2</f>
        <v>0</v>
      </c>
      <c r="AK130" s="98">
        <v>0</v>
      </c>
      <c r="AL130" s="98">
        <v>0</v>
      </c>
      <c r="AM130" s="98">
        <v>0</v>
      </c>
      <c r="AN130" s="98">
        <f>(AM130+AM132)/2</f>
        <v>0</v>
      </c>
      <c r="AO130" s="147">
        <v>15000</v>
      </c>
      <c r="AP130" s="143">
        <v>43864</v>
      </c>
      <c r="AQ130" s="143">
        <v>44012</v>
      </c>
      <c r="AR130" s="102" t="s">
        <v>163</v>
      </c>
      <c r="AS130" s="95">
        <v>760000000</v>
      </c>
      <c r="AT130" s="102" t="s">
        <v>181</v>
      </c>
      <c r="AU130" s="102" t="s">
        <v>182</v>
      </c>
      <c r="AV130" s="95">
        <v>760000000</v>
      </c>
      <c r="AW130" s="95">
        <v>760000000</v>
      </c>
      <c r="AX130" s="94">
        <v>0</v>
      </c>
      <c r="AY130" s="95">
        <v>760000000</v>
      </c>
      <c r="AZ130" s="95">
        <v>760000000</v>
      </c>
      <c r="BA130" s="94">
        <v>0</v>
      </c>
      <c r="BB130" s="172" t="s">
        <v>183</v>
      </c>
      <c r="BC130" s="174" t="s">
        <v>243</v>
      </c>
    </row>
    <row r="131" spans="1:55" ht="72.75" customHeight="1" x14ac:dyDescent="0.25">
      <c r="A131" s="157"/>
      <c r="B131" s="102"/>
      <c r="C131" s="157"/>
      <c r="D131" s="157"/>
      <c r="E131" s="157"/>
      <c r="F131" s="102"/>
      <c r="G131" s="170"/>
      <c r="H131" s="157"/>
      <c r="I131" s="157"/>
      <c r="J131" s="157"/>
      <c r="K131" s="161"/>
      <c r="L131" s="168"/>
      <c r="M131" s="178"/>
      <c r="N131" s="111"/>
      <c r="O131" s="98"/>
      <c r="P131" s="98"/>
      <c r="Q131" s="114"/>
      <c r="R131" s="113"/>
      <c r="S131" s="111"/>
      <c r="T131" s="98"/>
      <c r="U131" s="98"/>
      <c r="V131" s="114"/>
      <c r="W131" s="113"/>
      <c r="X131" s="104"/>
      <c r="Y131" s="102"/>
      <c r="Z131" s="102"/>
      <c r="AA131" s="106"/>
      <c r="AB131" s="102"/>
      <c r="AC131" s="111"/>
      <c r="AD131" s="98"/>
      <c r="AE131" s="98"/>
      <c r="AF131" s="98"/>
      <c r="AG131" s="111"/>
      <c r="AH131" s="98"/>
      <c r="AI131" s="98"/>
      <c r="AJ131" s="98"/>
      <c r="AK131" s="98"/>
      <c r="AL131" s="98"/>
      <c r="AM131" s="98"/>
      <c r="AN131" s="98"/>
      <c r="AO131" s="147"/>
      <c r="AP131" s="143"/>
      <c r="AQ131" s="143"/>
      <c r="AR131" s="102"/>
      <c r="AS131" s="95"/>
      <c r="AT131" s="102"/>
      <c r="AU131" s="102"/>
      <c r="AV131" s="95"/>
      <c r="AW131" s="95"/>
      <c r="AX131" s="94"/>
      <c r="AY131" s="95"/>
      <c r="AZ131" s="95"/>
      <c r="BA131" s="94"/>
      <c r="BB131" s="173"/>
      <c r="BC131" s="175"/>
    </row>
    <row r="132" spans="1:55" ht="124.5" customHeight="1" x14ac:dyDescent="0.25">
      <c r="A132" s="157"/>
      <c r="B132" s="102"/>
      <c r="C132" s="157"/>
      <c r="D132" s="157"/>
      <c r="E132" s="157"/>
      <c r="F132" s="102"/>
      <c r="G132" s="170"/>
      <c r="H132" s="157" t="s">
        <v>184</v>
      </c>
      <c r="I132" s="157" t="s">
        <v>185</v>
      </c>
      <c r="J132" s="157">
        <v>100</v>
      </c>
      <c r="K132" s="161">
        <v>16</v>
      </c>
      <c r="L132" s="161">
        <v>288</v>
      </c>
      <c r="M132" s="104">
        <v>10</v>
      </c>
      <c r="N132" s="111">
        <v>0</v>
      </c>
      <c r="O132" s="98">
        <f>N132/L132</f>
        <v>0</v>
      </c>
      <c r="P132" s="171">
        <v>1</v>
      </c>
      <c r="Q132" s="127">
        <v>1</v>
      </c>
      <c r="R132" s="113"/>
      <c r="S132" s="111">
        <v>0</v>
      </c>
      <c r="T132" s="98">
        <f>S132/Q132</f>
        <v>0</v>
      </c>
      <c r="U132" s="98">
        <v>1</v>
      </c>
      <c r="V132" s="127">
        <v>1</v>
      </c>
      <c r="W132" s="113"/>
      <c r="X132" s="104" t="s">
        <v>186</v>
      </c>
      <c r="Y132" s="102" t="s">
        <v>187</v>
      </c>
      <c r="Z132" s="102" t="s">
        <v>188</v>
      </c>
      <c r="AA132" s="103">
        <v>10</v>
      </c>
      <c r="AB132" s="104" t="s">
        <v>107</v>
      </c>
      <c r="AC132" s="111">
        <v>0</v>
      </c>
      <c r="AD132" s="98">
        <f>AC132/AA132</f>
        <v>0</v>
      </c>
      <c r="AE132" s="98">
        <f>(AD132+AD134)/2</f>
        <v>0</v>
      </c>
      <c r="AF132" s="98"/>
      <c r="AG132" s="111">
        <v>0</v>
      </c>
      <c r="AH132" s="98">
        <f>AG132/AA132</f>
        <v>0</v>
      </c>
      <c r="AI132" s="98">
        <f>(AH132+AH134)/2</f>
        <v>0</v>
      </c>
      <c r="AJ132" s="98"/>
      <c r="AK132" s="98">
        <v>0</v>
      </c>
      <c r="AL132" s="98">
        <f>(AK132+AK134)/2</f>
        <v>0</v>
      </c>
      <c r="AM132" s="98">
        <f>(AL132+AL134)/2</f>
        <v>0</v>
      </c>
      <c r="AN132" s="98"/>
      <c r="AO132" s="103">
        <v>21</v>
      </c>
      <c r="AP132" s="143">
        <v>43864</v>
      </c>
      <c r="AQ132" s="143">
        <v>44012</v>
      </c>
      <c r="AR132" s="102" t="s">
        <v>163</v>
      </c>
      <c r="AS132" s="95">
        <v>2753730052</v>
      </c>
      <c r="AT132" s="102" t="s">
        <v>189</v>
      </c>
      <c r="AU132" s="102" t="s">
        <v>190</v>
      </c>
      <c r="AV132" s="95">
        <v>2753730052</v>
      </c>
      <c r="AW132" s="95">
        <v>2753730052</v>
      </c>
      <c r="AX132" s="95">
        <v>66818700</v>
      </c>
      <c r="AY132" s="95">
        <v>2753730052</v>
      </c>
      <c r="AZ132" s="95">
        <v>2753730052</v>
      </c>
      <c r="BA132" s="95">
        <v>244649000</v>
      </c>
      <c r="BB132" s="138" t="s">
        <v>191</v>
      </c>
      <c r="BC132" s="176" t="s">
        <v>265</v>
      </c>
    </row>
    <row r="133" spans="1:55" ht="126.75" customHeight="1" x14ac:dyDescent="0.25">
      <c r="A133" s="157"/>
      <c r="B133" s="102"/>
      <c r="C133" s="157"/>
      <c r="D133" s="157"/>
      <c r="E133" s="157"/>
      <c r="F133" s="102"/>
      <c r="G133" s="170"/>
      <c r="H133" s="157"/>
      <c r="I133" s="157"/>
      <c r="J133" s="157"/>
      <c r="K133" s="161"/>
      <c r="L133" s="161"/>
      <c r="M133" s="104"/>
      <c r="N133" s="111"/>
      <c r="O133" s="98"/>
      <c r="P133" s="171"/>
      <c r="Q133" s="127"/>
      <c r="R133" s="113"/>
      <c r="S133" s="111"/>
      <c r="T133" s="98"/>
      <c r="U133" s="98"/>
      <c r="V133" s="127"/>
      <c r="W133" s="113"/>
      <c r="X133" s="104"/>
      <c r="Y133" s="102"/>
      <c r="Z133" s="102"/>
      <c r="AA133" s="103"/>
      <c r="AB133" s="104"/>
      <c r="AC133" s="111"/>
      <c r="AD133" s="98"/>
      <c r="AE133" s="98"/>
      <c r="AF133" s="98"/>
      <c r="AG133" s="111"/>
      <c r="AH133" s="98"/>
      <c r="AI133" s="98"/>
      <c r="AJ133" s="98"/>
      <c r="AK133" s="98"/>
      <c r="AL133" s="98"/>
      <c r="AM133" s="98"/>
      <c r="AN133" s="98"/>
      <c r="AO133" s="103"/>
      <c r="AP133" s="143"/>
      <c r="AQ133" s="143"/>
      <c r="AR133" s="102"/>
      <c r="AS133" s="95"/>
      <c r="AT133" s="102"/>
      <c r="AU133" s="102"/>
      <c r="AV133" s="95"/>
      <c r="AW133" s="95"/>
      <c r="AX133" s="95"/>
      <c r="AY133" s="95"/>
      <c r="AZ133" s="95"/>
      <c r="BA133" s="95"/>
      <c r="BB133" s="140"/>
      <c r="BC133" s="177"/>
    </row>
    <row r="134" spans="1:55" ht="15" customHeight="1" x14ac:dyDescent="0.25">
      <c r="A134" s="157"/>
      <c r="B134" s="102"/>
      <c r="C134" s="157"/>
      <c r="D134" s="157"/>
      <c r="E134" s="157"/>
      <c r="F134" s="102"/>
      <c r="G134" s="170"/>
      <c r="H134" s="157"/>
      <c r="I134" s="157" t="s">
        <v>192</v>
      </c>
      <c r="J134" s="157">
        <v>430</v>
      </c>
      <c r="K134" s="161">
        <v>331</v>
      </c>
      <c r="L134" s="161">
        <v>375</v>
      </c>
      <c r="M134" s="178">
        <v>10</v>
      </c>
      <c r="N134" s="111">
        <v>0</v>
      </c>
      <c r="O134" s="98">
        <f>N134/L134</f>
        <v>0</v>
      </c>
      <c r="P134" s="98">
        <f>(N134+L134)/J134</f>
        <v>0.87209302325581395</v>
      </c>
      <c r="Q134" s="127">
        <v>0.87</v>
      </c>
      <c r="R134" s="113"/>
      <c r="S134" s="111">
        <v>0</v>
      </c>
      <c r="T134" s="98">
        <f>S134/Q134</f>
        <v>0</v>
      </c>
      <c r="U134" s="98">
        <f>(S134+L134)/J134</f>
        <v>0.87209302325581395</v>
      </c>
      <c r="V134" s="127">
        <v>0.87</v>
      </c>
      <c r="W134" s="113"/>
      <c r="X134" s="104"/>
      <c r="Y134" s="102"/>
      <c r="Z134" s="102" t="s">
        <v>193</v>
      </c>
      <c r="AA134" s="106">
        <v>10</v>
      </c>
      <c r="AB134" s="102" t="s">
        <v>48</v>
      </c>
      <c r="AC134" s="111">
        <v>0</v>
      </c>
      <c r="AD134" s="98">
        <f>AC134/AA134</f>
        <v>0</v>
      </c>
      <c r="AE134" s="98"/>
      <c r="AF134" s="98"/>
      <c r="AG134" s="111">
        <v>0</v>
      </c>
      <c r="AH134" s="98">
        <f>AG134/AA134</f>
        <v>0</v>
      </c>
      <c r="AI134" s="98"/>
      <c r="AJ134" s="98"/>
      <c r="AK134" s="98">
        <v>0</v>
      </c>
      <c r="AL134" s="98"/>
      <c r="AM134" s="98"/>
      <c r="AN134" s="98"/>
      <c r="AO134" s="103">
        <v>500</v>
      </c>
      <c r="AP134" s="143"/>
      <c r="AQ134" s="143"/>
      <c r="AR134" s="102"/>
      <c r="AS134" s="95"/>
      <c r="AT134" s="102"/>
      <c r="AU134" s="102"/>
      <c r="AV134" s="95"/>
      <c r="AW134" s="95"/>
      <c r="AX134" s="95"/>
      <c r="AY134" s="95"/>
      <c r="AZ134" s="95"/>
      <c r="BA134" s="95"/>
      <c r="BB134" s="138" t="s">
        <v>194</v>
      </c>
      <c r="BC134" s="141" t="s">
        <v>245</v>
      </c>
    </row>
    <row r="135" spans="1:55" ht="15" customHeight="1" x14ac:dyDescent="0.25">
      <c r="A135" s="157"/>
      <c r="B135" s="102"/>
      <c r="C135" s="157"/>
      <c r="D135" s="157"/>
      <c r="E135" s="157"/>
      <c r="F135" s="102"/>
      <c r="G135" s="170"/>
      <c r="H135" s="157"/>
      <c r="I135" s="157"/>
      <c r="J135" s="157"/>
      <c r="K135" s="161"/>
      <c r="L135" s="161"/>
      <c r="M135" s="178"/>
      <c r="N135" s="111"/>
      <c r="O135" s="98"/>
      <c r="P135" s="98"/>
      <c r="Q135" s="127"/>
      <c r="R135" s="113"/>
      <c r="S135" s="111"/>
      <c r="T135" s="98"/>
      <c r="U135" s="98"/>
      <c r="V135" s="127"/>
      <c r="W135" s="113"/>
      <c r="X135" s="104"/>
      <c r="Y135" s="102"/>
      <c r="Z135" s="102"/>
      <c r="AA135" s="106"/>
      <c r="AB135" s="102"/>
      <c r="AC135" s="111"/>
      <c r="AD135" s="98"/>
      <c r="AE135" s="98"/>
      <c r="AF135" s="98"/>
      <c r="AG135" s="111"/>
      <c r="AH135" s="98"/>
      <c r="AI135" s="98"/>
      <c r="AJ135" s="98"/>
      <c r="AK135" s="98"/>
      <c r="AL135" s="98"/>
      <c r="AM135" s="98"/>
      <c r="AN135" s="98"/>
      <c r="AO135" s="103"/>
      <c r="AP135" s="143"/>
      <c r="AQ135" s="143"/>
      <c r="AR135" s="102"/>
      <c r="AS135" s="95"/>
      <c r="AT135" s="102"/>
      <c r="AU135" s="102"/>
      <c r="AV135" s="95"/>
      <c r="AW135" s="95"/>
      <c r="AX135" s="95"/>
      <c r="AY135" s="95"/>
      <c r="AZ135" s="95"/>
      <c r="BA135" s="95"/>
      <c r="BB135" s="139"/>
      <c r="BC135" s="141"/>
    </row>
    <row r="136" spans="1:55" ht="15" customHeight="1" x14ac:dyDescent="0.25">
      <c r="A136" s="157"/>
      <c r="B136" s="102"/>
      <c r="C136" s="157"/>
      <c r="D136" s="157"/>
      <c r="E136" s="157"/>
      <c r="F136" s="102"/>
      <c r="G136" s="170"/>
      <c r="H136" s="157"/>
      <c r="I136" s="157"/>
      <c r="J136" s="157"/>
      <c r="K136" s="161"/>
      <c r="L136" s="161"/>
      <c r="M136" s="178"/>
      <c r="N136" s="111"/>
      <c r="O136" s="98"/>
      <c r="P136" s="98"/>
      <c r="Q136" s="127"/>
      <c r="R136" s="113"/>
      <c r="S136" s="111"/>
      <c r="T136" s="98"/>
      <c r="U136" s="98"/>
      <c r="V136" s="127"/>
      <c r="W136" s="113"/>
      <c r="X136" s="104"/>
      <c r="Y136" s="102"/>
      <c r="Z136" s="102"/>
      <c r="AA136" s="106"/>
      <c r="AB136" s="102"/>
      <c r="AC136" s="111"/>
      <c r="AD136" s="98"/>
      <c r="AE136" s="98"/>
      <c r="AF136" s="98"/>
      <c r="AG136" s="111"/>
      <c r="AH136" s="98"/>
      <c r="AI136" s="98"/>
      <c r="AJ136" s="98"/>
      <c r="AK136" s="98"/>
      <c r="AL136" s="98"/>
      <c r="AM136" s="98"/>
      <c r="AN136" s="98"/>
      <c r="AO136" s="103"/>
      <c r="AP136" s="143"/>
      <c r="AQ136" s="143"/>
      <c r="AR136" s="102"/>
      <c r="AS136" s="95"/>
      <c r="AT136" s="102"/>
      <c r="AU136" s="102"/>
      <c r="AV136" s="95"/>
      <c r="AW136" s="95"/>
      <c r="AX136" s="95"/>
      <c r="AY136" s="95"/>
      <c r="AZ136" s="95"/>
      <c r="BA136" s="95"/>
      <c r="BB136" s="139"/>
      <c r="BC136" s="141"/>
    </row>
    <row r="137" spans="1:55" ht="15" customHeight="1" x14ac:dyDescent="0.25">
      <c r="A137" s="157"/>
      <c r="B137" s="102"/>
      <c r="C137" s="157"/>
      <c r="D137" s="157"/>
      <c r="E137" s="157"/>
      <c r="F137" s="102"/>
      <c r="G137" s="170"/>
      <c r="H137" s="157"/>
      <c r="I137" s="157"/>
      <c r="J137" s="157"/>
      <c r="K137" s="161"/>
      <c r="L137" s="161"/>
      <c r="M137" s="178"/>
      <c r="N137" s="111"/>
      <c r="O137" s="98"/>
      <c r="P137" s="98"/>
      <c r="Q137" s="127"/>
      <c r="R137" s="113"/>
      <c r="S137" s="111"/>
      <c r="T137" s="98"/>
      <c r="U137" s="98"/>
      <c r="V137" s="127"/>
      <c r="W137" s="113"/>
      <c r="X137" s="104"/>
      <c r="Y137" s="102"/>
      <c r="Z137" s="102"/>
      <c r="AA137" s="106"/>
      <c r="AB137" s="102"/>
      <c r="AC137" s="111"/>
      <c r="AD137" s="98"/>
      <c r="AE137" s="98"/>
      <c r="AF137" s="98"/>
      <c r="AG137" s="111"/>
      <c r="AH137" s="98"/>
      <c r="AI137" s="98"/>
      <c r="AJ137" s="98"/>
      <c r="AK137" s="98"/>
      <c r="AL137" s="98"/>
      <c r="AM137" s="98"/>
      <c r="AN137" s="98"/>
      <c r="AO137" s="103"/>
      <c r="AP137" s="143"/>
      <c r="AQ137" s="143"/>
      <c r="AR137" s="102"/>
      <c r="AS137" s="95"/>
      <c r="AT137" s="102"/>
      <c r="AU137" s="102"/>
      <c r="AV137" s="95"/>
      <c r="AW137" s="95"/>
      <c r="AX137" s="95"/>
      <c r="AY137" s="95"/>
      <c r="AZ137" s="95"/>
      <c r="BA137" s="95"/>
      <c r="BB137" s="139"/>
      <c r="BC137" s="141"/>
    </row>
    <row r="138" spans="1:55" ht="15" customHeight="1" x14ac:dyDescent="0.25">
      <c r="A138" s="157"/>
      <c r="B138" s="102"/>
      <c r="C138" s="157"/>
      <c r="D138" s="157"/>
      <c r="E138" s="157"/>
      <c r="F138" s="102"/>
      <c r="G138" s="170"/>
      <c r="H138" s="157"/>
      <c r="I138" s="157"/>
      <c r="J138" s="157"/>
      <c r="K138" s="161"/>
      <c r="L138" s="161"/>
      <c r="M138" s="178"/>
      <c r="N138" s="111"/>
      <c r="O138" s="98"/>
      <c r="P138" s="98"/>
      <c r="Q138" s="127"/>
      <c r="R138" s="113"/>
      <c r="S138" s="111"/>
      <c r="T138" s="98"/>
      <c r="U138" s="98"/>
      <c r="V138" s="127"/>
      <c r="W138" s="113"/>
      <c r="X138" s="104"/>
      <c r="Y138" s="102"/>
      <c r="Z138" s="102"/>
      <c r="AA138" s="106"/>
      <c r="AB138" s="102"/>
      <c r="AC138" s="111"/>
      <c r="AD138" s="98"/>
      <c r="AE138" s="98"/>
      <c r="AF138" s="98"/>
      <c r="AG138" s="111"/>
      <c r="AH138" s="98"/>
      <c r="AI138" s="98"/>
      <c r="AJ138" s="98"/>
      <c r="AK138" s="98"/>
      <c r="AL138" s="98"/>
      <c r="AM138" s="98"/>
      <c r="AN138" s="98"/>
      <c r="AO138" s="103"/>
      <c r="AP138" s="143"/>
      <c r="AQ138" s="143"/>
      <c r="AR138" s="102"/>
      <c r="AS138" s="95"/>
      <c r="AT138" s="102"/>
      <c r="AU138" s="102"/>
      <c r="AV138" s="95"/>
      <c r="AW138" s="95"/>
      <c r="AX138" s="95"/>
      <c r="AY138" s="95"/>
      <c r="AZ138" s="95"/>
      <c r="BA138" s="95"/>
      <c r="BB138" s="139"/>
      <c r="BC138" s="141"/>
    </row>
    <row r="139" spans="1:55" ht="15" customHeight="1" x14ac:dyDescent="0.25">
      <c r="A139" s="157"/>
      <c r="B139" s="102"/>
      <c r="C139" s="157"/>
      <c r="D139" s="157"/>
      <c r="E139" s="157"/>
      <c r="F139" s="102"/>
      <c r="G139" s="170"/>
      <c r="H139" s="157"/>
      <c r="I139" s="157"/>
      <c r="J139" s="157"/>
      <c r="K139" s="161"/>
      <c r="L139" s="161"/>
      <c r="M139" s="178"/>
      <c r="N139" s="111"/>
      <c r="O139" s="98"/>
      <c r="P139" s="98"/>
      <c r="Q139" s="127"/>
      <c r="R139" s="113"/>
      <c r="S139" s="111"/>
      <c r="T139" s="98"/>
      <c r="U139" s="98"/>
      <c r="V139" s="127"/>
      <c r="W139" s="113"/>
      <c r="X139" s="104"/>
      <c r="Y139" s="102"/>
      <c r="Z139" s="102"/>
      <c r="AA139" s="106"/>
      <c r="AB139" s="102"/>
      <c r="AC139" s="111"/>
      <c r="AD139" s="98"/>
      <c r="AE139" s="98"/>
      <c r="AF139" s="98"/>
      <c r="AG139" s="111"/>
      <c r="AH139" s="98"/>
      <c r="AI139" s="98"/>
      <c r="AJ139" s="98"/>
      <c r="AK139" s="98"/>
      <c r="AL139" s="98"/>
      <c r="AM139" s="98"/>
      <c r="AN139" s="98"/>
      <c r="AO139" s="103"/>
      <c r="AP139" s="143"/>
      <c r="AQ139" s="143"/>
      <c r="AR139" s="102"/>
      <c r="AS139" s="95"/>
      <c r="AT139" s="102"/>
      <c r="AU139" s="102"/>
      <c r="AV139" s="95"/>
      <c r="AW139" s="95"/>
      <c r="AX139" s="95"/>
      <c r="AY139" s="95"/>
      <c r="AZ139" s="95"/>
      <c r="BA139" s="95"/>
      <c r="BB139" s="139"/>
      <c r="BC139" s="141"/>
    </row>
    <row r="140" spans="1:55" ht="15" customHeight="1" x14ac:dyDescent="0.25">
      <c r="A140" s="157"/>
      <c r="B140" s="102"/>
      <c r="C140" s="157"/>
      <c r="D140" s="157"/>
      <c r="E140" s="157"/>
      <c r="F140" s="102"/>
      <c r="G140" s="170"/>
      <c r="H140" s="157"/>
      <c r="I140" s="157"/>
      <c r="J140" s="157"/>
      <c r="K140" s="161"/>
      <c r="L140" s="161"/>
      <c r="M140" s="178"/>
      <c r="N140" s="111"/>
      <c r="O140" s="98"/>
      <c r="P140" s="98"/>
      <c r="Q140" s="127"/>
      <c r="R140" s="113"/>
      <c r="S140" s="111"/>
      <c r="T140" s="98"/>
      <c r="U140" s="98"/>
      <c r="V140" s="127"/>
      <c r="W140" s="113"/>
      <c r="X140" s="104"/>
      <c r="Y140" s="102"/>
      <c r="Z140" s="102"/>
      <c r="AA140" s="106"/>
      <c r="AB140" s="102"/>
      <c r="AC140" s="111"/>
      <c r="AD140" s="98"/>
      <c r="AE140" s="98"/>
      <c r="AF140" s="98"/>
      <c r="AG140" s="111"/>
      <c r="AH140" s="98"/>
      <c r="AI140" s="98"/>
      <c r="AJ140" s="98"/>
      <c r="AK140" s="98"/>
      <c r="AL140" s="98"/>
      <c r="AM140" s="98"/>
      <c r="AN140" s="98"/>
      <c r="AO140" s="103"/>
      <c r="AP140" s="143"/>
      <c r="AQ140" s="143"/>
      <c r="AR140" s="102"/>
      <c r="AS140" s="95"/>
      <c r="AT140" s="102"/>
      <c r="AU140" s="102"/>
      <c r="AV140" s="95"/>
      <c r="AW140" s="95"/>
      <c r="AX140" s="95"/>
      <c r="AY140" s="95"/>
      <c r="AZ140" s="95"/>
      <c r="BA140" s="95"/>
      <c r="BB140" s="139"/>
      <c r="BC140" s="141"/>
    </row>
    <row r="141" spans="1:55" ht="80.25" customHeight="1" x14ac:dyDescent="0.25">
      <c r="A141" s="157"/>
      <c r="B141" s="102"/>
      <c r="C141" s="157"/>
      <c r="D141" s="157"/>
      <c r="E141" s="157"/>
      <c r="F141" s="102"/>
      <c r="G141" s="170"/>
      <c r="H141" s="157"/>
      <c r="I141" s="157"/>
      <c r="J141" s="157"/>
      <c r="K141" s="161"/>
      <c r="L141" s="161"/>
      <c r="M141" s="178"/>
      <c r="N141" s="111"/>
      <c r="O141" s="98"/>
      <c r="P141" s="98"/>
      <c r="Q141" s="127"/>
      <c r="R141" s="114"/>
      <c r="S141" s="111"/>
      <c r="T141" s="98"/>
      <c r="U141" s="98"/>
      <c r="V141" s="127"/>
      <c r="W141" s="114"/>
      <c r="X141" s="104"/>
      <c r="Y141" s="102"/>
      <c r="Z141" s="102"/>
      <c r="AA141" s="106"/>
      <c r="AB141" s="102"/>
      <c r="AC141" s="111"/>
      <c r="AD141" s="98"/>
      <c r="AE141" s="98"/>
      <c r="AF141" s="98"/>
      <c r="AG141" s="111"/>
      <c r="AH141" s="98"/>
      <c r="AI141" s="98"/>
      <c r="AJ141" s="98"/>
      <c r="AK141" s="98"/>
      <c r="AL141" s="98"/>
      <c r="AM141" s="98"/>
      <c r="AN141" s="98"/>
      <c r="AO141" s="103"/>
      <c r="AP141" s="143"/>
      <c r="AQ141" s="143"/>
      <c r="AR141" s="102"/>
      <c r="AS141" s="95"/>
      <c r="AT141" s="102"/>
      <c r="AU141" s="102"/>
      <c r="AV141" s="95"/>
      <c r="AW141" s="95"/>
      <c r="AX141" s="95"/>
      <c r="AY141" s="95"/>
      <c r="AZ141" s="95"/>
      <c r="BA141" s="95"/>
      <c r="BB141" s="140"/>
      <c r="BC141" s="141"/>
    </row>
    <row r="142" spans="1:55" ht="15" customHeight="1" x14ac:dyDescent="0.25">
      <c r="A142" s="157"/>
      <c r="B142" s="102"/>
      <c r="C142" s="157"/>
      <c r="D142" s="104" t="s">
        <v>195</v>
      </c>
      <c r="E142" s="157" t="s">
        <v>196</v>
      </c>
      <c r="F142" s="102" t="s">
        <v>197</v>
      </c>
      <c r="G142" s="154">
        <v>0</v>
      </c>
      <c r="H142" s="157" t="s">
        <v>195</v>
      </c>
      <c r="I142" s="104" t="s">
        <v>198</v>
      </c>
      <c r="J142" s="165">
        <v>7595</v>
      </c>
      <c r="K142" s="166">
        <v>7405</v>
      </c>
      <c r="L142" s="167">
        <f>5825+2570+3052</f>
        <v>11447</v>
      </c>
      <c r="M142" s="169">
        <v>800</v>
      </c>
      <c r="N142" s="107">
        <v>796</v>
      </c>
      <c r="O142" s="134">
        <f>N142/M142</f>
        <v>0.995</v>
      </c>
      <c r="P142" s="98">
        <v>1</v>
      </c>
      <c r="Q142" s="112">
        <v>0.995</v>
      </c>
      <c r="R142" s="112">
        <f>(Q142+Q150+Q154)/3</f>
        <v>0.86499999999999988</v>
      </c>
      <c r="S142" s="103">
        <v>413</v>
      </c>
      <c r="T142" s="134">
        <f>S142/M142</f>
        <v>0.51624999999999999</v>
      </c>
      <c r="U142" s="98">
        <v>1</v>
      </c>
      <c r="V142" s="112">
        <v>0.995</v>
      </c>
      <c r="W142" s="112">
        <f>(V142+V150+V154)/3</f>
        <v>0.97499999999999998</v>
      </c>
      <c r="X142" s="104" t="s">
        <v>199</v>
      </c>
      <c r="Y142" s="102" t="s">
        <v>200</v>
      </c>
      <c r="Z142" s="102" t="s">
        <v>201</v>
      </c>
      <c r="AA142" s="106">
        <v>800</v>
      </c>
      <c r="AB142" s="102" t="s">
        <v>48</v>
      </c>
      <c r="AC142" s="107">
        <v>796</v>
      </c>
      <c r="AD142" s="134">
        <f>AC142/AA142</f>
        <v>0.995</v>
      </c>
      <c r="AE142" s="98">
        <f>(AD142+AD150+AD153)/3</f>
        <v>0.73166666666666658</v>
      </c>
      <c r="AF142" s="98">
        <f>(AE142+AE154)/2</f>
        <v>0.86583333333333323</v>
      </c>
      <c r="AG142" s="147">
        <v>413</v>
      </c>
      <c r="AH142" s="134">
        <f>AG142/AA142</f>
        <v>0.51624999999999999</v>
      </c>
      <c r="AI142" s="98">
        <f>(AH142+AH150+AH153)/3</f>
        <v>0.17208333333333334</v>
      </c>
      <c r="AJ142" s="98">
        <f>(AI142+AI154)/2</f>
        <v>8.6041666666666669E-2</v>
      </c>
      <c r="AK142" s="147">
        <f>+AG142+AC142</f>
        <v>1209</v>
      </c>
      <c r="AL142" s="134">
        <v>1</v>
      </c>
      <c r="AM142" s="98">
        <f>(AL142+AL150+AL153)/3</f>
        <v>0.73333333333333339</v>
      </c>
      <c r="AN142" s="98">
        <f>(AM142+AM154)/2</f>
        <v>0.8666666666666667</v>
      </c>
      <c r="AO142" s="103">
        <v>266</v>
      </c>
      <c r="AP142" s="143">
        <v>43864</v>
      </c>
      <c r="AQ142" s="143">
        <v>44012</v>
      </c>
      <c r="AR142" s="102" t="s">
        <v>49</v>
      </c>
      <c r="AS142" s="95">
        <f>654716363+50000000</f>
        <v>704716363</v>
      </c>
      <c r="AT142" s="102" t="s">
        <v>202</v>
      </c>
      <c r="AU142" s="102" t="s">
        <v>203</v>
      </c>
      <c r="AV142" s="95">
        <f>654716363+50000000</f>
        <v>704716363</v>
      </c>
      <c r="AW142" s="95">
        <f>654716363+50000000</f>
        <v>704716363</v>
      </c>
      <c r="AX142" s="95">
        <v>80495520</v>
      </c>
      <c r="AY142" s="95">
        <f>654716363+50000000</f>
        <v>704716363</v>
      </c>
      <c r="AZ142" s="95">
        <f>654716363+50000000</f>
        <v>704716363</v>
      </c>
      <c r="BA142" s="95">
        <v>156995520</v>
      </c>
      <c r="BB142" s="138" t="s">
        <v>204</v>
      </c>
      <c r="BC142" s="141" t="s">
        <v>255</v>
      </c>
    </row>
    <row r="143" spans="1:55" ht="15" customHeight="1" x14ac:dyDescent="0.25">
      <c r="A143" s="157"/>
      <c r="B143" s="102"/>
      <c r="C143" s="157"/>
      <c r="D143" s="104"/>
      <c r="E143" s="157"/>
      <c r="F143" s="102"/>
      <c r="G143" s="155"/>
      <c r="H143" s="157"/>
      <c r="I143" s="104"/>
      <c r="J143" s="157"/>
      <c r="K143" s="161"/>
      <c r="L143" s="168"/>
      <c r="M143" s="169"/>
      <c r="N143" s="107"/>
      <c r="O143" s="134"/>
      <c r="P143" s="98"/>
      <c r="Q143" s="113"/>
      <c r="R143" s="113"/>
      <c r="S143" s="103"/>
      <c r="T143" s="134"/>
      <c r="U143" s="98"/>
      <c r="V143" s="113"/>
      <c r="W143" s="113"/>
      <c r="X143" s="104"/>
      <c r="Y143" s="102"/>
      <c r="Z143" s="102"/>
      <c r="AA143" s="106"/>
      <c r="AB143" s="102"/>
      <c r="AC143" s="107"/>
      <c r="AD143" s="134"/>
      <c r="AE143" s="98"/>
      <c r="AF143" s="98"/>
      <c r="AG143" s="147"/>
      <c r="AH143" s="134"/>
      <c r="AI143" s="98"/>
      <c r="AJ143" s="98"/>
      <c r="AK143" s="147"/>
      <c r="AL143" s="134"/>
      <c r="AM143" s="98"/>
      <c r="AN143" s="98"/>
      <c r="AO143" s="103"/>
      <c r="AP143" s="143"/>
      <c r="AQ143" s="143"/>
      <c r="AR143" s="102"/>
      <c r="AS143" s="95"/>
      <c r="AT143" s="102"/>
      <c r="AU143" s="102"/>
      <c r="AV143" s="95"/>
      <c r="AW143" s="95"/>
      <c r="AX143" s="95"/>
      <c r="AY143" s="95"/>
      <c r="AZ143" s="95"/>
      <c r="BA143" s="95"/>
      <c r="BB143" s="139"/>
      <c r="BC143" s="141"/>
    </row>
    <row r="144" spans="1:55" ht="15" customHeight="1" x14ac:dyDescent="0.25">
      <c r="A144" s="157"/>
      <c r="B144" s="102"/>
      <c r="C144" s="157"/>
      <c r="D144" s="104"/>
      <c r="E144" s="157"/>
      <c r="F144" s="102"/>
      <c r="G144" s="155"/>
      <c r="H144" s="157"/>
      <c r="I144" s="104"/>
      <c r="J144" s="157"/>
      <c r="K144" s="161"/>
      <c r="L144" s="168"/>
      <c r="M144" s="169"/>
      <c r="N144" s="107"/>
      <c r="O144" s="134"/>
      <c r="P144" s="98"/>
      <c r="Q144" s="113"/>
      <c r="R144" s="113"/>
      <c r="S144" s="103"/>
      <c r="T144" s="134"/>
      <c r="U144" s="98"/>
      <c r="V144" s="113"/>
      <c r="W144" s="113"/>
      <c r="X144" s="104"/>
      <c r="Y144" s="102"/>
      <c r="Z144" s="102"/>
      <c r="AA144" s="106"/>
      <c r="AB144" s="102"/>
      <c r="AC144" s="107"/>
      <c r="AD144" s="134"/>
      <c r="AE144" s="98"/>
      <c r="AF144" s="98"/>
      <c r="AG144" s="147"/>
      <c r="AH144" s="134"/>
      <c r="AI144" s="98"/>
      <c r="AJ144" s="98"/>
      <c r="AK144" s="147"/>
      <c r="AL144" s="134"/>
      <c r="AM144" s="98"/>
      <c r="AN144" s="98"/>
      <c r="AO144" s="103">
        <v>266</v>
      </c>
      <c r="AP144" s="143"/>
      <c r="AQ144" s="143"/>
      <c r="AR144" s="102"/>
      <c r="AS144" s="95"/>
      <c r="AT144" s="102"/>
      <c r="AU144" s="102"/>
      <c r="AV144" s="95"/>
      <c r="AW144" s="95"/>
      <c r="AX144" s="95"/>
      <c r="AY144" s="95"/>
      <c r="AZ144" s="95"/>
      <c r="BA144" s="95"/>
      <c r="BB144" s="139"/>
      <c r="BC144" s="141"/>
    </row>
    <row r="145" spans="1:61" ht="15" customHeight="1" x14ac:dyDescent="0.25">
      <c r="A145" s="157"/>
      <c r="B145" s="102"/>
      <c r="C145" s="157"/>
      <c r="D145" s="104"/>
      <c r="E145" s="157"/>
      <c r="F145" s="102"/>
      <c r="G145" s="155"/>
      <c r="H145" s="157"/>
      <c r="I145" s="104"/>
      <c r="J145" s="157"/>
      <c r="K145" s="161"/>
      <c r="L145" s="168"/>
      <c r="M145" s="169"/>
      <c r="N145" s="107"/>
      <c r="O145" s="134"/>
      <c r="P145" s="98"/>
      <c r="Q145" s="113"/>
      <c r="R145" s="113"/>
      <c r="S145" s="103"/>
      <c r="T145" s="134"/>
      <c r="U145" s="98"/>
      <c r="V145" s="113"/>
      <c r="W145" s="113"/>
      <c r="X145" s="104"/>
      <c r="Y145" s="102"/>
      <c r="Z145" s="102"/>
      <c r="AA145" s="106"/>
      <c r="AB145" s="102"/>
      <c r="AC145" s="107"/>
      <c r="AD145" s="134"/>
      <c r="AE145" s="98"/>
      <c r="AF145" s="98"/>
      <c r="AG145" s="147"/>
      <c r="AH145" s="134"/>
      <c r="AI145" s="98"/>
      <c r="AJ145" s="98"/>
      <c r="AK145" s="147"/>
      <c r="AL145" s="134"/>
      <c r="AM145" s="98"/>
      <c r="AN145" s="98"/>
      <c r="AO145" s="103"/>
      <c r="AP145" s="143"/>
      <c r="AQ145" s="143"/>
      <c r="AR145" s="102"/>
      <c r="AS145" s="95"/>
      <c r="AT145" s="102"/>
      <c r="AU145" s="102"/>
      <c r="AV145" s="95"/>
      <c r="AW145" s="95"/>
      <c r="AX145" s="95"/>
      <c r="AY145" s="95"/>
      <c r="AZ145" s="95"/>
      <c r="BA145" s="95"/>
      <c r="BB145" s="139"/>
      <c r="BC145" s="141"/>
    </row>
    <row r="146" spans="1:61" ht="15" customHeight="1" x14ac:dyDescent="0.25">
      <c r="A146" s="157"/>
      <c r="B146" s="102"/>
      <c r="C146" s="157"/>
      <c r="D146" s="104"/>
      <c r="E146" s="157"/>
      <c r="F146" s="102"/>
      <c r="G146" s="155"/>
      <c r="H146" s="157"/>
      <c r="I146" s="104"/>
      <c r="J146" s="157"/>
      <c r="K146" s="161"/>
      <c r="L146" s="168"/>
      <c r="M146" s="169"/>
      <c r="N146" s="107"/>
      <c r="O146" s="134"/>
      <c r="P146" s="98"/>
      <c r="Q146" s="113"/>
      <c r="R146" s="113"/>
      <c r="S146" s="103"/>
      <c r="T146" s="134"/>
      <c r="U146" s="98"/>
      <c r="V146" s="113"/>
      <c r="W146" s="113"/>
      <c r="X146" s="104"/>
      <c r="Y146" s="102"/>
      <c r="Z146" s="102"/>
      <c r="AA146" s="106"/>
      <c r="AB146" s="102"/>
      <c r="AC146" s="107"/>
      <c r="AD146" s="134"/>
      <c r="AE146" s="98"/>
      <c r="AF146" s="98"/>
      <c r="AG146" s="147"/>
      <c r="AH146" s="134"/>
      <c r="AI146" s="98"/>
      <c r="AJ146" s="98"/>
      <c r="AK146" s="147"/>
      <c r="AL146" s="134"/>
      <c r="AM146" s="98"/>
      <c r="AN146" s="98"/>
      <c r="AO146" s="103">
        <v>266</v>
      </c>
      <c r="AP146" s="143"/>
      <c r="AQ146" s="143"/>
      <c r="AR146" s="102"/>
      <c r="AS146" s="95"/>
      <c r="AT146" s="102"/>
      <c r="AU146" s="102"/>
      <c r="AV146" s="95"/>
      <c r="AW146" s="95"/>
      <c r="AX146" s="95"/>
      <c r="AY146" s="95"/>
      <c r="AZ146" s="95"/>
      <c r="BA146" s="95"/>
      <c r="BB146" s="139"/>
      <c r="BC146" s="141"/>
    </row>
    <row r="147" spans="1:61" ht="15" customHeight="1" x14ac:dyDescent="0.25">
      <c r="A147" s="157"/>
      <c r="B147" s="102"/>
      <c r="C147" s="157"/>
      <c r="D147" s="104"/>
      <c r="E147" s="157"/>
      <c r="F147" s="102"/>
      <c r="G147" s="155"/>
      <c r="H147" s="157"/>
      <c r="I147" s="104"/>
      <c r="J147" s="157"/>
      <c r="K147" s="161"/>
      <c r="L147" s="168"/>
      <c r="M147" s="169"/>
      <c r="N147" s="107"/>
      <c r="O147" s="134"/>
      <c r="P147" s="98"/>
      <c r="Q147" s="113"/>
      <c r="R147" s="113"/>
      <c r="S147" s="103"/>
      <c r="T147" s="134"/>
      <c r="U147" s="98"/>
      <c r="V147" s="113"/>
      <c r="W147" s="113"/>
      <c r="X147" s="104"/>
      <c r="Y147" s="102"/>
      <c r="Z147" s="102"/>
      <c r="AA147" s="106"/>
      <c r="AB147" s="102"/>
      <c r="AC147" s="107"/>
      <c r="AD147" s="134"/>
      <c r="AE147" s="98"/>
      <c r="AF147" s="98"/>
      <c r="AG147" s="147"/>
      <c r="AH147" s="134"/>
      <c r="AI147" s="98"/>
      <c r="AJ147" s="98"/>
      <c r="AK147" s="147"/>
      <c r="AL147" s="134"/>
      <c r="AM147" s="98"/>
      <c r="AN147" s="98"/>
      <c r="AO147" s="103"/>
      <c r="AP147" s="143"/>
      <c r="AQ147" s="143"/>
      <c r="AR147" s="102"/>
      <c r="AS147" s="95"/>
      <c r="AT147" s="102"/>
      <c r="AU147" s="102"/>
      <c r="AV147" s="95"/>
      <c r="AW147" s="95"/>
      <c r="AX147" s="95"/>
      <c r="AY147" s="95"/>
      <c r="AZ147" s="95"/>
      <c r="BA147" s="95"/>
      <c r="BB147" s="139"/>
      <c r="BC147" s="141"/>
    </row>
    <row r="148" spans="1:61" ht="15" customHeight="1" x14ac:dyDescent="0.25">
      <c r="A148" s="157"/>
      <c r="B148" s="102"/>
      <c r="C148" s="157"/>
      <c r="D148" s="104"/>
      <c r="E148" s="157"/>
      <c r="F148" s="102"/>
      <c r="G148" s="155"/>
      <c r="H148" s="157"/>
      <c r="I148" s="104"/>
      <c r="J148" s="157"/>
      <c r="K148" s="161"/>
      <c r="L148" s="168"/>
      <c r="M148" s="169"/>
      <c r="N148" s="107"/>
      <c r="O148" s="134"/>
      <c r="P148" s="98"/>
      <c r="Q148" s="113"/>
      <c r="R148" s="113"/>
      <c r="S148" s="103"/>
      <c r="T148" s="134"/>
      <c r="U148" s="98"/>
      <c r="V148" s="113"/>
      <c r="W148" s="113"/>
      <c r="X148" s="104"/>
      <c r="Y148" s="102"/>
      <c r="Z148" s="102"/>
      <c r="AA148" s="106"/>
      <c r="AB148" s="102"/>
      <c r="AC148" s="107"/>
      <c r="AD148" s="134"/>
      <c r="AE148" s="98"/>
      <c r="AF148" s="98"/>
      <c r="AG148" s="147"/>
      <c r="AH148" s="134"/>
      <c r="AI148" s="98"/>
      <c r="AJ148" s="98"/>
      <c r="AK148" s="147"/>
      <c r="AL148" s="134"/>
      <c r="AM148" s="98"/>
      <c r="AN148" s="98"/>
      <c r="AO148" s="103"/>
      <c r="AP148" s="143"/>
      <c r="AQ148" s="143"/>
      <c r="AR148" s="102"/>
      <c r="AS148" s="95"/>
      <c r="AT148" s="102"/>
      <c r="AU148" s="102"/>
      <c r="AV148" s="95"/>
      <c r="AW148" s="95"/>
      <c r="AX148" s="95"/>
      <c r="AY148" s="95"/>
      <c r="AZ148" s="95"/>
      <c r="BA148" s="95"/>
      <c r="BB148" s="139"/>
      <c r="BC148" s="141"/>
    </row>
    <row r="149" spans="1:61" ht="95.25" customHeight="1" x14ac:dyDescent="0.25">
      <c r="A149" s="157"/>
      <c r="B149" s="102"/>
      <c r="C149" s="157"/>
      <c r="D149" s="104"/>
      <c r="E149" s="157"/>
      <c r="F149" s="102"/>
      <c r="G149" s="155"/>
      <c r="H149" s="157"/>
      <c r="I149" s="104"/>
      <c r="J149" s="157"/>
      <c r="K149" s="161"/>
      <c r="L149" s="168"/>
      <c r="M149" s="169"/>
      <c r="N149" s="107"/>
      <c r="O149" s="134"/>
      <c r="P149" s="98"/>
      <c r="Q149" s="114"/>
      <c r="R149" s="113"/>
      <c r="S149" s="103"/>
      <c r="T149" s="134"/>
      <c r="U149" s="98"/>
      <c r="V149" s="114"/>
      <c r="W149" s="113"/>
      <c r="X149" s="104"/>
      <c r="Y149" s="102"/>
      <c r="Z149" s="102"/>
      <c r="AA149" s="106"/>
      <c r="AB149" s="102"/>
      <c r="AC149" s="107"/>
      <c r="AD149" s="134"/>
      <c r="AE149" s="98"/>
      <c r="AF149" s="98"/>
      <c r="AG149" s="147"/>
      <c r="AH149" s="134"/>
      <c r="AI149" s="98"/>
      <c r="AJ149" s="98"/>
      <c r="AK149" s="147"/>
      <c r="AL149" s="134"/>
      <c r="AM149" s="98"/>
      <c r="AN149" s="98"/>
      <c r="AO149" s="103"/>
      <c r="AP149" s="143"/>
      <c r="AQ149" s="143"/>
      <c r="AR149" s="102"/>
      <c r="AS149" s="95"/>
      <c r="AT149" s="102"/>
      <c r="AU149" s="102"/>
      <c r="AV149" s="95"/>
      <c r="AW149" s="95"/>
      <c r="AX149" s="95"/>
      <c r="AY149" s="95"/>
      <c r="AZ149" s="95"/>
      <c r="BA149" s="95"/>
      <c r="BB149" s="140"/>
      <c r="BC149" s="141"/>
      <c r="BI149" s="91"/>
    </row>
    <row r="150" spans="1:61" ht="53.25" customHeight="1" x14ac:dyDescent="0.25">
      <c r="A150" s="157"/>
      <c r="B150" s="102"/>
      <c r="C150" s="157"/>
      <c r="D150" s="104"/>
      <c r="E150" s="157"/>
      <c r="F150" s="102"/>
      <c r="G150" s="155"/>
      <c r="H150" s="157"/>
      <c r="I150" s="104" t="s">
        <v>205</v>
      </c>
      <c r="J150" s="158">
        <v>1</v>
      </c>
      <c r="K150" s="161">
        <v>0</v>
      </c>
      <c r="L150" s="162">
        <v>0.93</v>
      </c>
      <c r="M150" s="151">
        <v>1</v>
      </c>
      <c r="N150" s="112">
        <v>0.6</v>
      </c>
      <c r="O150" s="98">
        <f>N150/M150</f>
        <v>0.6</v>
      </c>
      <c r="P150" s="98">
        <v>0.6</v>
      </c>
      <c r="Q150" s="112">
        <f>(P150+P153)/2</f>
        <v>0.6</v>
      </c>
      <c r="R150" s="113"/>
      <c r="S150" s="148">
        <v>0</v>
      </c>
      <c r="T150" s="98">
        <f>S150/M150</f>
        <v>0</v>
      </c>
      <c r="U150" s="98">
        <f>(S150+L150)/J150</f>
        <v>0.93</v>
      </c>
      <c r="V150" s="112">
        <f>(U150+U153)/2</f>
        <v>0.93</v>
      </c>
      <c r="W150" s="113"/>
      <c r="X150" s="104"/>
      <c r="Y150" s="102"/>
      <c r="Z150" s="151" t="s">
        <v>206</v>
      </c>
      <c r="AA150" s="135">
        <v>1</v>
      </c>
      <c r="AB150" s="102" t="s">
        <v>207</v>
      </c>
      <c r="AC150" s="112">
        <v>0.6</v>
      </c>
      <c r="AD150" s="98">
        <f>AC150/AA150</f>
        <v>0.6</v>
      </c>
      <c r="AE150" s="98"/>
      <c r="AF150" s="98"/>
      <c r="AG150" s="148">
        <v>0</v>
      </c>
      <c r="AH150" s="98">
        <f>AG150/AA150</f>
        <v>0</v>
      </c>
      <c r="AI150" s="98"/>
      <c r="AJ150" s="98"/>
      <c r="AK150" s="148">
        <f>+AG150+AC150</f>
        <v>0.6</v>
      </c>
      <c r="AL150" s="98">
        <f>AK150/AA150</f>
        <v>0.6</v>
      </c>
      <c r="AM150" s="98"/>
      <c r="AN150" s="98"/>
      <c r="AO150" s="144">
        <v>60000</v>
      </c>
      <c r="AP150" s="143"/>
      <c r="AQ150" s="143"/>
      <c r="AR150" s="102"/>
      <c r="AS150" s="95"/>
      <c r="AT150" s="102"/>
      <c r="AU150" s="102"/>
      <c r="AV150" s="95"/>
      <c r="AW150" s="95"/>
      <c r="AX150" s="95"/>
      <c r="AY150" s="95"/>
      <c r="AZ150" s="95"/>
      <c r="BA150" s="95"/>
      <c r="BB150" s="138" t="s">
        <v>208</v>
      </c>
      <c r="BC150" s="142" t="s">
        <v>270</v>
      </c>
      <c r="BI150" s="91"/>
    </row>
    <row r="151" spans="1:61" ht="14.25" customHeight="1" x14ac:dyDescent="0.25">
      <c r="A151" s="157"/>
      <c r="B151" s="102"/>
      <c r="C151" s="157"/>
      <c r="D151" s="104"/>
      <c r="E151" s="157"/>
      <c r="F151" s="102"/>
      <c r="G151" s="155"/>
      <c r="H151" s="157"/>
      <c r="I151" s="104"/>
      <c r="J151" s="159"/>
      <c r="K151" s="161"/>
      <c r="L151" s="163"/>
      <c r="M151" s="152"/>
      <c r="N151" s="113"/>
      <c r="O151" s="98"/>
      <c r="P151" s="98"/>
      <c r="Q151" s="113"/>
      <c r="R151" s="113"/>
      <c r="S151" s="149"/>
      <c r="T151" s="98"/>
      <c r="U151" s="98"/>
      <c r="V151" s="113"/>
      <c r="W151" s="113"/>
      <c r="X151" s="104"/>
      <c r="Y151" s="102"/>
      <c r="Z151" s="152"/>
      <c r="AA151" s="136"/>
      <c r="AB151" s="102"/>
      <c r="AC151" s="113"/>
      <c r="AD151" s="98"/>
      <c r="AE151" s="98"/>
      <c r="AF151" s="98"/>
      <c r="AG151" s="149"/>
      <c r="AH151" s="98"/>
      <c r="AI151" s="98"/>
      <c r="AJ151" s="98"/>
      <c r="AK151" s="149"/>
      <c r="AL151" s="98"/>
      <c r="AM151" s="98"/>
      <c r="AN151" s="98"/>
      <c r="AO151" s="145"/>
      <c r="AP151" s="143"/>
      <c r="AQ151" s="143"/>
      <c r="AR151" s="102"/>
      <c r="AS151" s="95"/>
      <c r="AT151" s="102"/>
      <c r="AU151" s="102"/>
      <c r="AV151" s="95"/>
      <c r="AW151" s="95"/>
      <c r="AX151" s="95"/>
      <c r="AY151" s="95"/>
      <c r="AZ151" s="95"/>
      <c r="BA151" s="95"/>
      <c r="BB151" s="139"/>
      <c r="BC151" s="142"/>
      <c r="BI151" s="91"/>
    </row>
    <row r="152" spans="1:61" ht="15" customHeight="1" x14ac:dyDescent="0.25">
      <c r="A152" s="157"/>
      <c r="B152" s="102"/>
      <c r="C152" s="157"/>
      <c r="D152" s="104"/>
      <c r="E152" s="157"/>
      <c r="F152" s="102"/>
      <c r="G152" s="155"/>
      <c r="H152" s="157"/>
      <c r="I152" s="104"/>
      <c r="J152" s="160"/>
      <c r="K152" s="161"/>
      <c r="L152" s="164"/>
      <c r="M152" s="153"/>
      <c r="N152" s="114"/>
      <c r="O152" s="98"/>
      <c r="P152" s="98"/>
      <c r="Q152" s="113"/>
      <c r="R152" s="113"/>
      <c r="S152" s="150"/>
      <c r="T152" s="98"/>
      <c r="U152" s="98"/>
      <c r="V152" s="113"/>
      <c r="W152" s="113"/>
      <c r="X152" s="104"/>
      <c r="Y152" s="102"/>
      <c r="Z152" s="153"/>
      <c r="AA152" s="137"/>
      <c r="AB152" s="102"/>
      <c r="AC152" s="114"/>
      <c r="AD152" s="98"/>
      <c r="AE152" s="98"/>
      <c r="AF152" s="98"/>
      <c r="AG152" s="150"/>
      <c r="AH152" s="98"/>
      <c r="AI152" s="98"/>
      <c r="AJ152" s="98"/>
      <c r="AK152" s="150"/>
      <c r="AL152" s="98"/>
      <c r="AM152" s="98"/>
      <c r="AN152" s="98"/>
      <c r="AO152" s="146"/>
      <c r="AP152" s="143"/>
      <c r="AQ152" s="143"/>
      <c r="AR152" s="102"/>
      <c r="AS152" s="95"/>
      <c r="AT152" s="102"/>
      <c r="AU152" s="102"/>
      <c r="AV152" s="95"/>
      <c r="AW152" s="95"/>
      <c r="AX152" s="95"/>
      <c r="AY152" s="95"/>
      <c r="AZ152" s="95"/>
      <c r="BA152" s="95"/>
      <c r="BB152" s="139"/>
      <c r="BC152" s="142"/>
      <c r="BI152" s="91"/>
    </row>
    <row r="153" spans="1:61" ht="190.5" customHeight="1" x14ac:dyDescent="0.25">
      <c r="A153" s="157"/>
      <c r="B153" s="102"/>
      <c r="C153" s="157"/>
      <c r="D153" s="104"/>
      <c r="E153" s="157"/>
      <c r="F153" s="102"/>
      <c r="G153" s="155"/>
      <c r="H153" s="157"/>
      <c r="I153" s="104"/>
      <c r="J153" s="78">
        <v>1</v>
      </c>
      <c r="K153" s="161"/>
      <c r="L153" s="48">
        <v>0.93</v>
      </c>
      <c r="M153" s="21">
        <v>1</v>
      </c>
      <c r="N153" s="49">
        <v>0.6</v>
      </c>
      <c r="O153" s="50">
        <f>N153/M153</f>
        <v>0.6</v>
      </c>
      <c r="P153" s="50">
        <v>0.6</v>
      </c>
      <c r="Q153" s="114"/>
      <c r="R153" s="113"/>
      <c r="S153" s="79">
        <v>0</v>
      </c>
      <c r="T153" s="52">
        <f t="shared" ref="T153:T162" si="0">S153/M153</f>
        <v>0</v>
      </c>
      <c r="U153" s="52">
        <f>(S153+L153)/J153</f>
        <v>0.93</v>
      </c>
      <c r="V153" s="114"/>
      <c r="W153" s="113"/>
      <c r="X153" s="104"/>
      <c r="Y153" s="102"/>
      <c r="Z153" s="21" t="s">
        <v>209</v>
      </c>
      <c r="AA153" s="51">
        <v>1</v>
      </c>
      <c r="AB153" s="102"/>
      <c r="AC153" s="66">
        <v>0.6</v>
      </c>
      <c r="AD153" s="50">
        <f>AC153/AA153</f>
        <v>0.6</v>
      </c>
      <c r="AE153" s="98"/>
      <c r="AF153" s="98"/>
      <c r="AG153" s="79">
        <v>0</v>
      </c>
      <c r="AH153" s="52">
        <f>AG153/AA153</f>
        <v>0</v>
      </c>
      <c r="AI153" s="98"/>
      <c r="AJ153" s="98"/>
      <c r="AK153" s="87">
        <f>+AG153+AC153</f>
        <v>0.6</v>
      </c>
      <c r="AL153" s="88">
        <f>AK153/AA153</f>
        <v>0.6</v>
      </c>
      <c r="AM153" s="98"/>
      <c r="AN153" s="98"/>
      <c r="AO153" s="17">
        <v>60000</v>
      </c>
      <c r="AP153" s="143"/>
      <c r="AQ153" s="143"/>
      <c r="AR153" s="102"/>
      <c r="AS153" s="95"/>
      <c r="AT153" s="102"/>
      <c r="AU153" s="102"/>
      <c r="AV153" s="95"/>
      <c r="AW153" s="95"/>
      <c r="AX153" s="95"/>
      <c r="AY153" s="95"/>
      <c r="AZ153" s="95"/>
      <c r="BA153" s="95"/>
      <c r="BB153" s="140"/>
      <c r="BC153" s="142"/>
      <c r="BI153" s="91"/>
    </row>
    <row r="154" spans="1:61" ht="322.5" customHeight="1" x14ac:dyDescent="0.25">
      <c r="A154" s="157"/>
      <c r="B154" s="102"/>
      <c r="C154" s="157"/>
      <c r="D154" s="104"/>
      <c r="E154" s="157"/>
      <c r="F154" s="102"/>
      <c r="G154" s="155"/>
      <c r="H154" s="157"/>
      <c r="I154" s="104"/>
      <c r="J154" s="20"/>
      <c r="K154" s="34"/>
      <c r="L154" s="34"/>
      <c r="M154" s="21">
        <v>1</v>
      </c>
      <c r="N154" s="18">
        <v>1</v>
      </c>
      <c r="O154" s="50">
        <f>N154/M154</f>
        <v>1</v>
      </c>
      <c r="P154" s="98">
        <v>1</v>
      </c>
      <c r="Q154" s="112">
        <v>1</v>
      </c>
      <c r="R154" s="113"/>
      <c r="S154" s="90">
        <v>0</v>
      </c>
      <c r="T154" s="52">
        <f t="shared" si="0"/>
        <v>0</v>
      </c>
      <c r="U154" s="98">
        <v>1</v>
      </c>
      <c r="V154" s="112">
        <v>1</v>
      </c>
      <c r="W154" s="113"/>
      <c r="X154" s="104"/>
      <c r="Y154" s="102"/>
      <c r="Z154" s="102" t="s">
        <v>210</v>
      </c>
      <c r="AA154" s="46">
        <v>1</v>
      </c>
      <c r="AB154" s="21" t="s">
        <v>211</v>
      </c>
      <c r="AC154" s="67">
        <v>1</v>
      </c>
      <c r="AD154" s="50">
        <f>AC154/AA154</f>
        <v>1</v>
      </c>
      <c r="AE154" s="98">
        <f>(AD154+AD155+AD156+AD157+AD158+AD159+AD160+AD161+AD162+AD163+AD164+AD165)/12</f>
        <v>1</v>
      </c>
      <c r="AF154" s="98"/>
      <c r="AG154" s="77">
        <v>0</v>
      </c>
      <c r="AH154" s="52">
        <f>AG154/AA154</f>
        <v>0</v>
      </c>
      <c r="AI154" s="98">
        <f>(AH154+AH155+AH156+AH157+AH158+AH159+AH160+AH161+AH162+AH163+AH164+AH165)/12</f>
        <v>0</v>
      </c>
      <c r="AJ154" s="98"/>
      <c r="AK154" s="84">
        <v>1</v>
      </c>
      <c r="AL154" s="88">
        <f>AK154/AA154</f>
        <v>1</v>
      </c>
      <c r="AM154" s="98">
        <f>(AL154+AL155+AL156+AL157+AL158+AL159+AL160+AL161+AL162+AL163+AL164+AL165)/12</f>
        <v>1</v>
      </c>
      <c r="AN154" s="98"/>
      <c r="AO154" s="19">
        <v>234</v>
      </c>
      <c r="AP154" s="30">
        <v>43861</v>
      </c>
      <c r="AQ154" s="30">
        <v>44012</v>
      </c>
      <c r="AR154" s="21" t="s">
        <v>212</v>
      </c>
      <c r="AS154" s="95"/>
      <c r="AT154" s="102"/>
      <c r="AU154" s="102"/>
      <c r="AV154" s="95"/>
      <c r="AW154" s="95"/>
      <c r="AX154" s="95"/>
      <c r="AY154" s="95"/>
      <c r="AZ154" s="95"/>
      <c r="BA154" s="95"/>
      <c r="BB154" s="54" t="s">
        <v>213</v>
      </c>
      <c r="BC154" s="80" t="s">
        <v>269</v>
      </c>
      <c r="BI154" s="91"/>
    </row>
    <row r="155" spans="1:61" ht="98.25" customHeight="1" x14ac:dyDescent="0.25">
      <c r="A155" s="157"/>
      <c r="B155" s="102"/>
      <c r="C155" s="157"/>
      <c r="D155" s="104"/>
      <c r="E155" s="157"/>
      <c r="F155" s="102"/>
      <c r="G155" s="155"/>
      <c r="H155" s="157"/>
      <c r="I155" s="104"/>
      <c r="J155" s="20"/>
      <c r="K155" s="34"/>
      <c r="L155" s="34"/>
      <c r="M155" s="21">
        <v>1</v>
      </c>
      <c r="N155" s="18">
        <v>1</v>
      </c>
      <c r="O155" s="50">
        <f t="shared" ref="O155:O165" si="1">N155/M155</f>
        <v>1</v>
      </c>
      <c r="P155" s="98"/>
      <c r="Q155" s="113"/>
      <c r="R155" s="113"/>
      <c r="S155" s="90">
        <v>0</v>
      </c>
      <c r="T155" s="52">
        <f t="shared" si="0"/>
        <v>0</v>
      </c>
      <c r="U155" s="98"/>
      <c r="V155" s="113"/>
      <c r="W155" s="113"/>
      <c r="X155" s="104"/>
      <c r="Y155" s="102"/>
      <c r="Z155" s="102"/>
      <c r="AA155" s="46">
        <v>1</v>
      </c>
      <c r="AB155" s="21" t="s">
        <v>211</v>
      </c>
      <c r="AC155" s="67">
        <v>1</v>
      </c>
      <c r="AD155" s="50">
        <f>AC155/AA155</f>
        <v>1</v>
      </c>
      <c r="AE155" s="98"/>
      <c r="AF155" s="98"/>
      <c r="AG155" s="77">
        <v>0</v>
      </c>
      <c r="AH155" s="52">
        <f>AG155/AA155</f>
        <v>0</v>
      </c>
      <c r="AI155" s="98"/>
      <c r="AJ155" s="98"/>
      <c r="AK155" s="84">
        <v>1</v>
      </c>
      <c r="AL155" s="88">
        <v>1</v>
      </c>
      <c r="AM155" s="98"/>
      <c r="AN155" s="98"/>
      <c r="AO155" s="19">
        <v>234</v>
      </c>
      <c r="AP155" s="30">
        <v>43861</v>
      </c>
      <c r="AQ155" s="30">
        <v>44012</v>
      </c>
      <c r="AR155" s="21" t="s">
        <v>212</v>
      </c>
      <c r="AS155" s="95"/>
      <c r="AT155" s="102"/>
      <c r="AU155" s="102"/>
      <c r="AV155" s="95"/>
      <c r="AW155" s="95"/>
      <c r="AX155" s="95"/>
      <c r="AY155" s="95"/>
      <c r="AZ155" s="95"/>
      <c r="BA155" s="95"/>
      <c r="BB155" s="54" t="s">
        <v>214</v>
      </c>
      <c r="BC155" s="82" t="s">
        <v>274</v>
      </c>
      <c r="BI155" s="91"/>
    </row>
    <row r="156" spans="1:61" ht="134.25" customHeight="1" x14ac:dyDescent="0.25">
      <c r="A156" s="157"/>
      <c r="B156" s="102"/>
      <c r="C156" s="157"/>
      <c r="D156" s="104"/>
      <c r="E156" s="157"/>
      <c r="F156" s="102"/>
      <c r="G156" s="155"/>
      <c r="H156" s="157"/>
      <c r="I156" s="104"/>
      <c r="J156" s="20"/>
      <c r="K156" s="34"/>
      <c r="L156" s="34"/>
      <c r="M156" s="21">
        <v>1</v>
      </c>
      <c r="N156" s="19">
        <v>1</v>
      </c>
      <c r="O156" s="50">
        <f t="shared" si="1"/>
        <v>1</v>
      </c>
      <c r="P156" s="98"/>
      <c r="Q156" s="113"/>
      <c r="R156" s="113"/>
      <c r="S156" s="90">
        <v>0</v>
      </c>
      <c r="T156" s="52">
        <f t="shared" si="0"/>
        <v>0</v>
      </c>
      <c r="U156" s="98"/>
      <c r="V156" s="113"/>
      <c r="W156" s="113"/>
      <c r="X156" s="104"/>
      <c r="Y156" s="102"/>
      <c r="Z156" s="102"/>
      <c r="AA156" s="46">
        <v>1</v>
      </c>
      <c r="AB156" s="21" t="s">
        <v>211</v>
      </c>
      <c r="AC156" s="69">
        <v>1</v>
      </c>
      <c r="AD156" s="65">
        <f t="shared" ref="AD156:AD165" si="2">AC156/AA156</f>
        <v>1</v>
      </c>
      <c r="AE156" s="98"/>
      <c r="AF156" s="98"/>
      <c r="AG156" s="77">
        <v>0</v>
      </c>
      <c r="AH156" s="65">
        <f t="shared" ref="AH156:AH165" si="3">AG156/AA156</f>
        <v>0</v>
      </c>
      <c r="AI156" s="98"/>
      <c r="AJ156" s="98"/>
      <c r="AK156" s="86">
        <v>1</v>
      </c>
      <c r="AL156" s="88">
        <v>1</v>
      </c>
      <c r="AM156" s="98"/>
      <c r="AN156" s="98"/>
      <c r="AO156" s="19">
        <v>234</v>
      </c>
      <c r="AP156" s="30">
        <v>43861</v>
      </c>
      <c r="AQ156" s="30">
        <v>44012</v>
      </c>
      <c r="AR156" s="21" t="s">
        <v>212</v>
      </c>
      <c r="AS156" s="95"/>
      <c r="AT156" s="102"/>
      <c r="AU156" s="102"/>
      <c r="AV156" s="95"/>
      <c r="AW156" s="95"/>
      <c r="AX156" s="95"/>
      <c r="AY156" s="95"/>
      <c r="AZ156" s="95"/>
      <c r="BA156" s="95"/>
      <c r="BB156" s="54" t="s">
        <v>215</v>
      </c>
      <c r="BC156" s="80" t="s">
        <v>256</v>
      </c>
      <c r="BI156" s="91"/>
    </row>
    <row r="157" spans="1:61" ht="52.5" customHeight="1" x14ac:dyDescent="0.25">
      <c r="A157" s="157"/>
      <c r="B157" s="102"/>
      <c r="C157" s="157"/>
      <c r="D157" s="104"/>
      <c r="E157" s="157"/>
      <c r="F157" s="102"/>
      <c r="G157" s="155"/>
      <c r="H157" s="157"/>
      <c r="I157" s="104"/>
      <c r="J157" s="20"/>
      <c r="K157" s="34"/>
      <c r="L157" s="34"/>
      <c r="M157" s="21">
        <v>1</v>
      </c>
      <c r="N157" s="19">
        <v>1</v>
      </c>
      <c r="O157" s="50">
        <f t="shared" si="1"/>
        <v>1</v>
      </c>
      <c r="P157" s="98"/>
      <c r="Q157" s="113"/>
      <c r="R157" s="113"/>
      <c r="S157" s="90">
        <v>0</v>
      </c>
      <c r="T157" s="52">
        <f t="shared" si="0"/>
        <v>0</v>
      </c>
      <c r="U157" s="98"/>
      <c r="V157" s="113"/>
      <c r="W157" s="113"/>
      <c r="X157" s="104"/>
      <c r="Y157" s="102"/>
      <c r="Z157" s="102"/>
      <c r="AA157" s="46">
        <v>1</v>
      </c>
      <c r="AB157" s="21" t="s">
        <v>211</v>
      </c>
      <c r="AC157" s="69">
        <v>1</v>
      </c>
      <c r="AD157" s="65">
        <f t="shared" si="2"/>
        <v>1</v>
      </c>
      <c r="AE157" s="98"/>
      <c r="AF157" s="98"/>
      <c r="AG157" s="77">
        <v>0</v>
      </c>
      <c r="AH157" s="65">
        <f t="shared" si="3"/>
        <v>0</v>
      </c>
      <c r="AI157" s="98"/>
      <c r="AJ157" s="98"/>
      <c r="AK157" s="86">
        <v>1</v>
      </c>
      <c r="AL157" s="88">
        <v>1</v>
      </c>
      <c r="AM157" s="98"/>
      <c r="AN157" s="98"/>
      <c r="AO157" s="19">
        <v>234</v>
      </c>
      <c r="AP157" s="30">
        <v>43861</v>
      </c>
      <c r="AQ157" s="30">
        <v>44012</v>
      </c>
      <c r="AR157" s="21" t="s">
        <v>212</v>
      </c>
      <c r="AS157" s="95"/>
      <c r="AT157" s="102"/>
      <c r="AU157" s="102"/>
      <c r="AV157" s="95"/>
      <c r="AW157" s="95"/>
      <c r="AX157" s="95"/>
      <c r="AY157" s="95"/>
      <c r="AZ157" s="95"/>
      <c r="BA157" s="95"/>
      <c r="BB157" s="54" t="s">
        <v>215</v>
      </c>
      <c r="BC157" s="80" t="s">
        <v>246</v>
      </c>
      <c r="BI157" s="91"/>
    </row>
    <row r="158" spans="1:61" ht="78.75" x14ac:dyDescent="0.25">
      <c r="A158" s="157"/>
      <c r="B158" s="102"/>
      <c r="C158" s="157"/>
      <c r="D158" s="104"/>
      <c r="E158" s="157"/>
      <c r="F158" s="102"/>
      <c r="G158" s="155"/>
      <c r="H158" s="157"/>
      <c r="I158" s="104"/>
      <c r="J158" s="20"/>
      <c r="K158" s="34"/>
      <c r="L158" s="34"/>
      <c r="M158" s="21">
        <v>1</v>
      </c>
      <c r="N158" s="19">
        <v>1</v>
      </c>
      <c r="O158" s="50">
        <f t="shared" si="1"/>
        <v>1</v>
      </c>
      <c r="P158" s="98"/>
      <c r="Q158" s="113"/>
      <c r="R158" s="113"/>
      <c r="S158" s="73">
        <v>0</v>
      </c>
      <c r="T158" s="52">
        <f t="shared" si="0"/>
        <v>0</v>
      </c>
      <c r="U158" s="98"/>
      <c r="V158" s="113"/>
      <c r="W158" s="113"/>
      <c r="X158" s="104"/>
      <c r="Y158" s="102"/>
      <c r="Z158" s="102"/>
      <c r="AA158" s="46">
        <v>1</v>
      </c>
      <c r="AB158" s="21" t="s">
        <v>211</v>
      </c>
      <c r="AC158" s="69">
        <v>1</v>
      </c>
      <c r="AD158" s="65">
        <f t="shared" si="2"/>
        <v>1</v>
      </c>
      <c r="AE158" s="98"/>
      <c r="AF158" s="98"/>
      <c r="AG158" s="77">
        <v>0</v>
      </c>
      <c r="AH158" s="65">
        <f t="shared" si="3"/>
        <v>0</v>
      </c>
      <c r="AI158" s="98"/>
      <c r="AJ158" s="98"/>
      <c r="AK158" s="86">
        <v>1</v>
      </c>
      <c r="AL158" s="88">
        <v>1</v>
      </c>
      <c r="AM158" s="98"/>
      <c r="AN158" s="98"/>
      <c r="AO158" s="19">
        <v>234</v>
      </c>
      <c r="AP158" s="30">
        <v>43861</v>
      </c>
      <c r="AQ158" s="30">
        <v>44012</v>
      </c>
      <c r="AR158" s="21" t="s">
        <v>212</v>
      </c>
      <c r="AS158" s="95"/>
      <c r="AT158" s="102"/>
      <c r="AU158" s="102"/>
      <c r="AV158" s="95"/>
      <c r="AW158" s="95"/>
      <c r="AX158" s="95"/>
      <c r="AY158" s="95"/>
      <c r="AZ158" s="95"/>
      <c r="BA158" s="95"/>
      <c r="BB158" s="54" t="s">
        <v>216</v>
      </c>
      <c r="BC158" s="80" t="s">
        <v>257</v>
      </c>
      <c r="BI158" s="91"/>
    </row>
    <row r="159" spans="1:61" ht="63" x14ac:dyDescent="0.25">
      <c r="A159" s="157"/>
      <c r="B159" s="102"/>
      <c r="C159" s="157"/>
      <c r="D159" s="104"/>
      <c r="E159" s="157"/>
      <c r="F159" s="102"/>
      <c r="G159" s="155"/>
      <c r="H159" s="157"/>
      <c r="I159" s="104"/>
      <c r="J159" s="20"/>
      <c r="K159" s="34"/>
      <c r="L159" s="34"/>
      <c r="M159" s="21">
        <v>1</v>
      </c>
      <c r="N159" s="19">
        <v>1</v>
      </c>
      <c r="O159" s="50">
        <f t="shared" si="1"/>
        <v>1</v>
      </c>
      <c r="P159" s="98"/>
      <c r="Q159" s="113"/>
      <c r="R159" s="113"/>
      <c r="S159" s="73">
        <v>0</v>
      </c>
      <c r="T159" s="52">
        <f t="shared" si="0"/>
        <v>0</v>
      </c>
      <c r="U159" s="98"/>
      <c r="V159" s="113"/>
      <c r="W159" s="113"/>
      <c r="X159" s="104"/>
      <c r="Y159" s="102"/>
      <c r="Z159" s="102"/>
      <c r="AA159" s="46">
        <v>1</v>
      </c>
      <c r="AB159" s="21" t="s">
        <v>211</v>
      </c>
      <c r="AC159" s="69">
        <v>1</v>
      </c>
      <c r="AD159" s="65">
        <f t="shared" si="2"/>
        <v>1</v>
      </c>
      <c r="AE159" s="98"/>
      <c r="AF159" s="98"/>
      <c r="AG159" s="77">
        <v>0</v>
      </c>
      <c r="AH159" s="65">
        <f t="shared" si="3"/>
        <v>0</v>
      </c>
      <c r="AI159" s="98"/>
      <c r="AJ159" s="98"/>
      <c r="AK159" s="86">
        <v>1</v>
      </c>
      <c r="AL159" s="88">
        <v>1</v>
      </c>
      <c r="AM159" s="98"/>
      <c r="AN159" s="98"/>
      <c r="AO159" s="19">
        <v>234</v>
      </c>
      <c r="AP159" s="30">
        <v>43861</v>
      </c>
      <c r="AQ159" s="30">
        <v>44012</v>
      </c>
      <c r="AR159" s="21" t="s">
        <v>212</v>
      </c>
      <c r="AS159" s="95"/>
      <c r="AT159" s="102"/>
      <c r="AU159" s="102"/>
      <c r="AV159" s="95"/>
      <c r="AW159" s="95"/>
      <c r="AX159" s="95"/>
      <c r="AY159" s="95"/>
      <c r="AZ159" s="95"/>
      <c r="BA159" s="95"/>
      <c r="BB159" s="54" t="s">
        <v>217</v>
      </c>
      <c r="BC159" s="80" t="s">
        <v>272</v>
      </c>
      <c r="BI159" s="91"/>
    </row>
    <row r="160" spans="1:61" ht="63" x14ac:dyDescent="0.25">
      <c r="A160" s="157"/>
      <c r="B160" s="102"/>
      <c r="C160" s="157"/>
      <c r="D160" s="104"/>
      <c r="E160" s="157"/>
      <c r="F160" s="102"/>
      <c r="G160" s="155"/>
      <c r="H160" s="157"/>
      <c r="I160" s="104"/>
      <c r="J160" s="20"/>
      <c r="K160" s="34"/>
      <c r="L160" s="34"/>
      <c r="M160" s="21">
        <v>1</v>
      </c>
      <c r="N160" s="19">
        <v>1</v>
      </c>
      <c r="O160" s="50">
        <f t="shared" si="1"/>
        <v>1</v>
      </c>
      <c r="P160" s="98"/>
      <c r="Q160" s="113"/>
      <c r="R160" s="113"/>
      <c r="S160" s="90">
        <v>0</v>
      </c>
      <c r="T160" s="52">
        <f t="shared" si="0"/>
        <v>0</v>
      </c>
      <c r="U160" s="98"/>
      <c r="V160" s="113"/>
      <c r="W160" s="113"/>
      <c r="X160" s="104"/>
      <c r="Y160" s="102"/>
      <c r="Z160" s="102"/>
      <c r="AA160" s="46">
        <v>1</v>
      </c>
      <c r="AB160" s="21" t="s">
        <v>211</v>
      </c>
      <c r="AC160" s="69">
        <v>1</v>
      </c>
      <c r="AD160" s="65">
        <f t="shared" si="2"/>
        <v>1</v>
      </c>
      <c r="AE160" s="98"/>
      <c r="AF160" s="98"/>
      <c r="AG160" s="77">
        <v>0</v>
      </c>
      <c r="AH160" s="65">
        <f t="shared" si="3"/>
        <v>0</v>
      </c>
      <c r="AI160" s="98"/>
      <c r="AJ160" s="98"/>
      <c r="AK160" s="86">
        <v>1</v>
      </c>
      <c r="AL160" s="88">
        <v>1</v>
      </c>
      <c r="AM160" s="98"/>
      <c r="AN160" s="98"/>
      <c r="AO160" s="19">
        <v>234</v>
      </c>
      <c r="AP160" s="30">
        <v>43861</v>
      </c>
      <c r="AQ160" s="30">
        <v>44012</v>
      </c>
      <c r="AR160" s="21" t="s">
        <v>212</v>
      </c>
      <c r="AS160" s="95"/>
      <c r="AT160" s="102"/>
      <c r="AU160" s="102"/>
      <c r="AV160" s="95"/>
      <c r="AW160" s="95"/>
      <c r="AX160" s="95"/>
      <c r="AY160" s="95"/>
      <c r="AZ160" s="95"/>
      <c r="BA160" s="95"/>
      <c r="BB160" s="54" t="s">
        <v>218</v>
      </c>
      <c r="BC160" s="80" t="s">
        <v>247</v>
      </c>
      <c r="BI160" s="91"/>
    </row>
    <row r="161" spans="1:61" ht="78.75" x14ac:dyDescent="0.25">
      <c r="A161" s="157"/>
      <c r="B161" s="102"/>
      <c r="C161" s="157"/>
      <c r="D161" s="104"/>
      <c r="E161" s="157"/>
      <c r="F161" s="102"/>
      <c r="G161" s="155"/>
      <c r="H161" s="157"/>
      <c r="I161" s="104"/>
      <c r="J161" s="20"/>
      <c r="K161" s="34"/>
      <c r="L161" s="34"/>
      <c r="M161" s="21">
        <v>1</v>
      </c>
      <c r="N161" s="19">
        <v>1</v>
      </c>
      <c r="O161" s="50">
        <f t="shared" si="1"/>
        <v>1</v>
      </c>
      <c r="P161" s="98"/>
      <c r="Q161" s="113"/>
      <c r="R161" s="113"/>
      <c r="S161" s="90">
        <v>0</v>
      </c>
      <c r="T161" s="52">
        <f t="shared" si="0"/>
        <v>0</v>
      </c>
      <c r="U161" s="98"/>
      <c r="V161" s="113"/>
      <c r="W161" s="113"/>
      <c r="X161" s="104"/>
      <c r="Y161" s="102"/>
      <c r="Z161" s="102"/>
      <c r="AA161" s="46">
        <v>1</v>
      </c>
      <c r="AB161" s="21" t="s">
        <v>211</v>
      </c>
      <c r="AC161" s="69">
        <v>1</v>
      </c>
      <c r="AD161" s="65">
        <f t="shared" si="2"/>
        <v>1</v>
      </c>
      <c r="AE161" s="98"/>
      <c r="AF161" s="98"/>
      <c r="AG161" s="77">
        <v>0</v>
      </c>
      <c r="AH161" s="65">
        <f t="shared" si="3"/>
        <v>0</v>
      </c>
      <c r="AI161" s="98"/>
      <c r="AJ161" s="98"/>
      <c r="AK161" s="86">
        <v>1</v>
      </c>
      <c r="AL161" s="88">
        <v>1</v>
      </c>
      <c r="AM161" s="98"/>
      <c r="AN161" s="98"/>
      <c r="AO161" s="19">
        <v>234</v>
      </c>
      <c r="AP161" s="30">
        <v>43861</v>
      </c>
      <c r="AQ161" s="30">
        <v>44012</v>
      </c>
      <c r="AR161" s="21" t="s">
        <v>212</v>
      </c>
      <c r="AS161" s="95"/>
      <c r="AT161" s="102"/>
      <c r="AU161" s="102"/>
      <c r="AV161" s="95"/>
      <c r="AW161" s="95"/>
      <c r="AX161" s="95"/>
      <c r="AY161" s="95"/>
      <c r="AZ161" s="95"/>
      <c r="BA161" s="95"/>
      <c r="BB161" s="54" t="s">
        <v>219</v>
      </c>
      <c r="BC161" s="80" t="s">
        <v>267</v>
      </c>
      <c r="BI161" s="91"/>
    </row>
    <row r="162" spans="1:61" ht="78.75" x14ac:dyDescent="0.25">
      <c r="A162" s="157"/>
      <c r="B162" s="102"/>
      <c r="C162" s="157"/>
      <c r="D162" s="104"/>
      <c r="E162" s="157"/>
      <c r="F162" s="102"/>
      <c r="G162" s="155"/>
      <c r="H162" s="157"/>
      <c r="I162" s="104"/>
      <c r="J162" s="20"/>
      <c r="K162" s="34"/>
      <c r="L162" s="34"/>
      <c r="M162" s="21">
        <v>1</v>
      </c>
      <c r="N162" s="19">
        <v>1</v>
      </c>
      <c r="O162" s="50">
        <f t="shared" si="1"/>
        <v>1</v>
      </c>
      <c r="P162" s="98"/>
      <c r="Q162" s="113"/>
      <c r="R162" s="113"/>
      <c r="S162" s="90">
        <v>0</v>
      </c>
      <c r="T162" s="52">
        <f t="shared" si="0"/>
        <v>0</v>
      </c>
      <c r="U162" s="98"/>
      <c r="V162" s="113"/>
      <c r="W162" s="113"/>
      <c r="X162" s="104"/>
      <c r="Y162" s="102"/>
      <c r="Z162" s="102"/>
      <c r="AA162" s="46">
        <v>1</v>
      </c>
      <c r="AB162" s="21" t="s">
        <v>211</v>
      </c>
      <c r="AC162" s="69">
        <v>1</v>
      </c>
      <c r="AD162" s="65">
        <f t="shared" si="2"/>
        <v>1</v>
      </c>
      <c r="AE162" s="98"/>
      <c r="AF162" s="98"/>
      <c r="AG162" s="77">
        <v>0</v>
      </c>
      <c r="AH162" s="65">
        <f t="shared" si="3"/>
        <v>0</v>
      </c>
      <c r="AI162" s="98"/>
      <c r="AJ162" s="98"/>
      <c r="AK162" s="86">
        <v>1</v>
      </c>
      <c r="AL162" s="88">
        <v>1</v>
      </c>
      <c r="AM162" s="98"/>
      <c r="AN162" s="98"/>
      <c r="AO162" s="19">
        <v>234</v>
      </c>
      <c r="AP162" s="30">
        <v>43861</v>
      </c>
      <c r="AQ162" s="30">
        <v>44012</v>
      </c>
      <c r="AR162" s="21" t="s">
        <v>220</v>
      </c>
      <c r="AS162" s="95"/>
      <c r="AT162" s="102"/>
      <c r="AU162" s="102"/>
      <c r="AV162" s="95"/>
      <c r="AW162" s="95"/>
      <c r="AX162" s="95"/>
      <c r="AY162" s="95"/>
      <c r="AZ162" s="95"/>
      <c r="BA162" s="95"/>
      <c r="BB162" s="54" t="s">
        <v>244</v>
      </c>
      <c r="BC162" s="80" t="s">
        <v>273</v>
      </c>
      <c r="BI162" s="91"/>
    </row>
    <row r="163" spans="1:61" ht="173.25" x14ac:dyDescent="0.25">
      <c r="A163" s="157"/>
      <c r="B163" s="102"/>
      <c r="C163" s="157"/>
      <c r="D163" s="104"/>
      <c r="E163" s="157"/>
      <c r="F163" s="102"/>
      <c r="G163" s="155"/>
      <c r="H163" s="157"/>
      <c r="I163" s="104"/>
      <c r="J163" s="20"/>
      <c r="K163" s="34"/>
      <c r="L163" s="34"/>
      <c r="M163" s="21">
        <v>1</v>
      </c>
      <c r="N163" s="18">
        <v>1</v>
      </c>
      <c r="O163" s="50">
        <f t="shared" si="1"/>
        <v>1</v>
      </c>
      <c r="P163" s="98"/>
      <c r="Q163" s="113"/>
      <c r="R163" s="113"/>
      <c r="S163" s="90">
        <v>0</v>
      </c>
      <c r="T163" s="52">
        <v>0</v>
      </c>
      <c r="U163" s="98"/>
      <c r="V163" s="113"/>
      <c r="W163" s="113"/>
      <c r="X163" s="104"/>
      <c r="Y163" s="102"/>
      <c r="Z163" s="102"/>
      <c r="AA163" s="46">
        <v>1</v>
      </c>
      <c r="AB163" s="21" t="s">
        <v>211</v>
      </c>
      <c r="AC163" s="67">
        <v>1</v>
      </c>
      <c r="AD163" s="65">
        <f t="shared" si="2"/>
        <v>1</v>
      </c>
      <c r="AE163" s="98"/>
      <c r="AF163" s="98"/>
      <c r="AG163" s="77">
        <v>0</v>
      </c>
      <c r="AH163" s="65">
        <f t="shared" si="3"/>
        <v>0</v>
      </c>
      <c r="AI163" s="98"/>
      <c r="AJ163" s="98"/>
      <c r="AK163" s="84">
        <v>1</v>
      </c>
      <c r="AL163" s="88">
        <v>1</v>
      </c>
      <c r="AM163" s="98"/>
      <c r="AN163" s="98"/>
      <c r="AO163" s="19">
        <v>234</v>
      </c>
      <c r="AP163" s="30">
        <v>43861</v>
      </c>
      <c r="AQ163" s="30">
        <v>44012</v>
      </c>
      <c r="AR163" s="21" t="s">
        <v>212</v>
      </c>
      <c r="AS163" s="95"/>
      <c r="AT163" s="102"/>
      <c r="AU163" s="102"/>
      <c r="AV163" s="95"/>
      <c r="AW163" s="95"/>
      <c r="AX163" s="95"/>
      <c r="AY163" s="95"/>
      <c r="AZ163" s="95"/>
      <c r="BA163" s="95"/>
      <c r="BB163" s="54" t="s">
        <v>221</v>
      </c>
      <c r="BC163" s="80" t="s">
        <v>268</v>
      </c>
      <c r="BI163" s="91"/>
    </row>
    <row r="164" spans="1:61" ht="360" customHeight="1" x14ac:dyDescent="0.25">
      <c r="A164" s="157"/>
      <c r="B164" s="102"/>
      <c r="C164" s="157"/>
      <c r="D164" s="104"/>
      <c r="E164" s="157"/>
      <c r="F164" s="102"/>
      <c r="G164" s="155"/>
      <c r="H164" s="157"/>
      <c r="I164" s="104"/>
      <c r="J164" s="20"/>
      <c r="K164" s="34"/>
      <c r="L164" s="34"/>
      <c r="M164" s="21">
        <v>1</v>
      </c>
      <c r="N164" s="19">
        <v>1</v>
      </c>
      <c r="O164" s="50">
        <f t="shared" si="1"/>
        <v>1</v>
      </c>
      <c r="P164" s="98"/>
      <c r="Q164" s="113"/>
      <c r="R164" s="113"/>
      <c r="S164" s="90">
        <v>0</v>
      </c>
      <c r="T164" s="52">
        <f>S164/M164</f>
        <v>0</v>
      </c>
      <c r="U164" s="98"/>
      <c r="V164" s="113"/>
      <c r="W164" s="113"/>
      <c r="X164" s="104"/>
      <c r="Y164" s="102"/>
      <c r="Z164" s="102"/>
      <c r="AA164" s="46">
        <v>1</v>
      </c>
      <c r="AB164" s="21" t="s">
        <v>211</v>
      </c>
      <c r="AC164" s="69">
        <v>1</v>
      </c>
      <c r="AD164" s="65">
        <f t="shared" si="2"/>
        <v>1</v>
      </c>
      <c r="AE164" s="98"/>
      <c r="AF164" s="98"/>
      <c r="AG164" s="77">
        <v>0</v>
      </c>
      <c r="AH164" s="65">
        <f t="shared" si="3"/>
        <v>0</v>
      </c>
      <c r="AI164" s="98"/>
      <c r="AJ164" s="98"/>
      <c r="AK164" s="86">
        <v>1</v>
      </c>
      <c r="AL164" s="88">
        <v>1</v>
      </c>
      <c r="AM164" s="98"/>
      <c r="AN164" s="98"/>
      <c r="AO164" s="19">
        <v>234</v>
      </c>
      <c r="AP164" s="30">
        <v>43861</v>
      </c>
      <c r="AQ164" s="30">
        <v>44012</v>
      </c>
      <c r="AR164" s="21" t="s">
        <v>212</v>
      </c>
      <c r="AS164" s="95"/>
      <c r="AT164" s="102"/>
      <c r="AU164" s="102"/>
      <c r="AV164" s="95"/>
      <c r="AW164" s="95"/>
      <c r="AX164" s="95"/>
      <c r="AY164" s="95"/>
      <c r="AZ164" s="95"/>
      <c r="BA164" s="95"/>
      <c r="BB164" s="54" t="s">
        <v>222</v>
      </c>
      <c r="BC164" s="80" t="s">
        <v>258</v>
      </c>
      <c r="BI164" s="91"/>
    </row>
    <row r="165" spans="1:61" ht="267" customHeight="1" x14ac:dyDescent="0.25">
      <c r="A165" s="157"/>
      <c r="B165" s="102"/>
      <c r="C165" s="157"/>
      <c r="D165" s="104"/>
      <c r="E165" s="157"/>
      <c r="F165" s="102"/>
      <c r="G165" s="156"/>
      <c r="H165" s="157"/>
      <c r="I165" s="104"/>
      <c r="J165" s="20"/>
      <c r="K165" s="34"/>
      <c r="L165" s="34"/>
      <c r="M165" s="21">
        <v>1</v>
      </c>
      <c r="N165" s="19">
        <v>1</v>
      </c>
      <c r="O165" s="50">
        <f t="shared" si="1"/>
        <v>1</v>
      </c>
      <c r="P165" s="98"/>
      <c r="Q165" s="114"/>
      <c r="R165" s="114"/>
      <c r="S165" s="90">
        <v>0</v>
      </c>
      <c r="T165" s="52">
        <f>S165/M165</f>
        <v>0</v>
      </c>
      <c r="U165" s="98"/>
      <c r="V165" s="114"/>
      <c r="W165" s="114"/>
      <c r="X165" s="104"/>
      <c r="Y165" s="102"/>
      <c r="Z165" s="102"/>
      <c r="AA165" s="46">
        <v>1</v>
      </c>
      <c r="AB165" s="21" t="s">
        <v>211</v>
      </c>
      <c r="AC165" s="69">
        <v>1</v>
      </c>
      <c r="AD165" s="65">
        <f t="shared" si="2"/>
        <v>1</v>
      </c>
      <c r="AE165" s="98"/>
      <c r="AF165" s="98"/>
      <c r="AG165" s="77">
        <v>0</v>
      </c>
      <c r="AH165" s="65">
        <f t="shared" si="3"/>
        <v>0</v>
      </c>
      <c r="AI165" s="98"/>
      <c r="AJ165" s="98"/>
      <c r="AK165" s="86">
        <v>1</v>
      </c>
      <c r="AL165" s="88">
        <v>1</v>
      </c>
      <c r="AM165" s="98"/>
      <c r="AN165" s="98"/>
      <c r="AO165" s="19">
        <v>234</v>
      </c>
      <c r="AP165" s="30">
        <v>43861</v>
      </c>
      <c r="AQ165" s="30">
        <v>44012</v>
      </c>
      <c r="AR165" s="21" t="s">
        <v>212</v>
      </c>
      <c r="AS165" s="95"/>
      <c r="AT165" s="102"/>
      <c r="AU165" s="102"/>
      <c r="AV165" s="95"/>
      <c r="AW165" s="95"/>
      <c r="AX165" s="95"/>
      <c r="AY165" s="95"/>
      <c r="AZ165" s="95"/>
      <c r="BA165" s="95"/>
      <c r="BB165" s="54" t="s">
        <v>223</v>
      </c>
      <c r="BC165" s="80" t="s">
        <v>259</v>
      </c>
      <c r="BI165" s="91"/>
    </row>
    <row r="166" spans="1:61" x14ac:dyDescent="0.25">
      <c r="BI166" s="91"/>
    </row>
    <row r="167" spans="1:61" ht="69.75" x14ac:dyDescent="0.35">
      <c r="AF167" s="75">
        <f>AVERAGE(AF3:AF165)</f>
        <v>0.35558698279311723</v>
      </c>
      <c r="AI167" s="75"/>
      <c r="AJ167" s="75">
        <f>AVERAGE(AJ3:AJ165)</f>
        <v>0.17587870281445911</v>
      </c>
      <c r="AM167" s="89" t="s">
        <v>264</v>
      </c>
      <c r="AN167" s="75">
        <f>AVERAGE(AN3:AN165)</f>
        <v>0.39834068560757629</v>
      </c>
      <c r="AP167" t="s">
        <v>164</v>
      </c>
      <c r="AZ167" s="93" t="s">
        <v>236</v>
      </c>
      <c r="BA167" s="74">
        <v>0.34</v>
      </c>
      <c r="BI167" s="91"/>
    </row>
    <row r="168" spans="1:61" x14ac:dyDescent="0.25">
      <c r="BI168" s="91"/>
    </row>
    <row r="169" spans="1:61" x14ac:dyDescent="0.25">
      <c r="BI169" s="91"/>
    </row>
    <row r="170" spans="1:61" ht="23.25" x14ac:dyDescent="0.35">
      <c r="AF170" s="76"/>
      <c r="AG170" s="75"/>
      <c r="AK170" s="75"/>
      <c r="BI170" s="91"/>
    </row>
    <row r="171" spans="1:61" x14ac:dyDescent="0.25">
      <c r="BI171" s="91"/>
    </row>
    <row r="172" spans="1:61" x14ac:dyDescent="0.25">
      <c r="BI172" s="91"/>
    </row>
    <row r="173" spans="1:61" x14ac:dyDescent="0.25">
      <c r="BI173" s="92"/>
    </row>
  </sheetData>
  <sheetProtection algorithmName="SHA-512" hashValue="p2hFtatBn1VpmVhGtGz+EV79j5c336/LfZFVnvle+oqlNFWq5hOO19QQW6iP40fGKmdvklOilE2bNpygMmhibQ==" saltValue="bBYM7cpupyRzn5SigmwU9Q==" spinCount="100000" sheet="1" objects="1" scenarios="1"/>
  <mergeCells count="1049">
    <mergeCell ref="AN12:AN20"/>
    <mergeCell ref="AM21:AM48"/>
    <mergeCell ref="AN21:AN71"/>
    <mergeCell ref="AM50:AM70"/>
    <mergeCell ref="AM72:AM82"/>
    <mergeCell ref="AN72:AN82"/>
    <mergeCell ref="AM83:AM106"/>
    <mergeCell ref="AN83:AN129"/>
    <mergeCell ref="AM108:AM128"/>
    <mergeCell ref="AM130:AM131"/>
    <mergeCell ref="AN130:AN141"/>
    <mergeCell ref="AM132:AM141"/>
    <mergeCell ref="AM142:AM153"/>
    <mergeCell ref="AN142:AN165"/>
    <mergeCell ref="AM154:AM165"/>
    <mergeCell ref="AL111:AL113"/>
    <mergeCell ref="AK114:AK118"/>
    <mergeCell ref="AL114:AL118"/>
    <mergeCell ref="AK119:AK121"/>
    <mergeCell ref="AL119:AL121"/>
    <mergeCell ref="AK89:AK91"/>
    <mergeCell ref="AL89:AL91"/>
    <mergeCell ref="AK92:AK94"/>
    <mergeCell ref="AL92:AL94"/>
    <mergeCell ref="AK95:AK97"/>
    <mergeCell ref="AL95:AL97"/>
    <mergeCell ref="AK98:AK100"/>
    <mergeCell ref="AL98:AL100"/>
    <mergeCell ref="AK101:AK103"/>
    <mergeCell ref="AL101:AL103"/>
    <mergeCell ref="AK150:AK152"/>
    <mergeCell ref="AL150:AL152"/>
    <mergeCell ref="AL132:AL141"/>
    <mergeCell ref="AK122:AK128"/>
    <mergeCell ref="AL122:AL128"/>
    <mergeCell ref="AK130:AK131"/>
    <mergeCell ref="AL130:AL131"/>
    <mergeCell ref="AK132:AK133"/>
    <mergeCell ref="AK134:AK141"/>
    <mergeCell ref="AK142:AK149"/>
    <mergeCell ref="AL142:AL149"/>
    <mergeCell ref="AK104:AK106"/>
    <mergeCell ref="AL104:AL106"/>
    <mergeCell ref="AK108:AK110"/>
    <mergeCell ref="A3:A165"/>
    <mergeCell ref="B3:B165"/>
    <mergeCell ref="C3:C165"/>
    <mergeCell ref="D3:D11"/>
    <mergeCell ref="E3:E11"/>
    <mergeCell ref="F3:F11"/>
    <mergeCell ref="D12:D20"/>
    <mergeCell ref="E12:E15"/>
    <mergeCell ref="F12:F15"/>
    <mergeCell ref="D21:D70"/>
    <mergeCell ref="E50:E70"/>
    <mergeCell ref="F50:F70"/>
    <mergeCell ref="E21:E48"/>
    <mergeCell ref="F21:F48"/>
    <mergeCell ref="D83:D128"/>
    <mergeCell ref="E83:E106"/>
    <mergeCell ref="F83:F106"/>
    <mergeCell ref="E108:E121"/>
    <mergeCell ref="F108:F121"/>
    <mergeCell ref="D130:D141"/>
    <mergeCell ref="E130:E141"/>
    <mergeCell ref="F130:F141"/>
    <mergeCell ref="D142:D165"/>
    <mergeCell ref="E142:E165"/>
    <mergeCell ref="F142:F165"/>
    <mergeCell ref="P3:P11"/>
    <mergeCell ref="Q3:Q11"/>
    <mergeCell ref="R3:R11"/>
    <mergeCell ref="G3:G11"/>
    <mergeCell ref="H3:H11"/>
    <mergeCell ref="I3:I11"/>
    <mergeCell ref="J3:J11"/>
    <mergeCell ref="K3:K11"/>
    <mergeCell ref="L3:L11"/>
    <mergeCell ref="AF3:AF11"/>
    <mergeCell ref="AO3:AO4"/>
    <mergeCell ref="AP3:AP11"/>
    <mergeCell ref="AO18:AO19"/>
    <mergeCell ref="X12:X20"/>
    <mergeCell ref="Y12:Y20"/>
    <mergeCell ref="Z12:Z15"/>
    <mergeCell ref="AA12:AA15"/>
    <mergeCell ref="AB12:AB15"/>
    <mergeCell ref="Z16:Z20"/>
    <mergeCell ref="AA16:AA20"/>
    <mergeCell ref="AB16:AB20"/>
    <mergeCell ref="AG12:AG15"/>
    <mergeCell ref="AG16:AG20"/>
    <mergeCell ref="AH12:AH15"/>
    <mergeCell ref="AH16:AH20"/>
    <mergeCell ref="AK12:AK15"/>
    <mergeCell ref="AL12:AL15"/>
    <mergeCell ref="AP12:AP20"/>
    <mergeCell ref="S12:S15"/>
    <mergeCell ref="AM3:AM11"/>
    <mergeCell ref="AN3:AN11"/>
    <mergeCell ref="AM12:AM20"/>
    <mergeCell ref="X3:X11"/>
    <mergeCell ref="Y3:Y11"/>
    <mergeCell ref="Z3:Z8"/>
    <mergeCell ref="AA3:AA8"/>
    <mergeCell ref="AB3:AB11"/>
    <mergeCell ref="AG3:AG8"/>
    <mergeCell ref="AG9:AG11"/>
    <mergeCell ref="AH3:AH8"/>
    <mergeCell ref="AH9:AH11"/>
    <mergeCell ref="AK3:AK8"/>
    <mergeCell ref="AL3:AL8"/>
    <mergeCell ref="AK9:AK11"/>
    <mergeCell ref="AL9:AL11"/>
    <mergeCell ref="G12:G15"/>
    <mergeCell ref="H12:H20"/>
    <mergeCell ref="I12:I15"/>
    <mergeCell ref="J12:J15"/>
    <mergeCell ref="K12:K15"/>
    <mergeCell ref="L12:L15"/>
    <mergeCell ref="M12:M15"/>
    <mergeCell ref="N12:N15"/>
    <mergeCell ref="O12:O15"/>
    <mergeCell ref="P12:P15"/>
    <mergeCell ref="Q12:Q20"/>
    <mergeCell ref="R12:R20"/>
    <mergeCell ref="M16:M20"/>
    <mergeCell ref="N16:N20"/>
    <mergeCell ref="O16:O20"/>
    <mergeCell ref="P16:P20"/>
    <mergeCell ref="M3:M8"/>
    <mergeCell ref="N3:N8"/>
    <mergeCell ref="O3:O8"/>
    <mergeCell ref="AD16:AD20"/>
    <mergeCell ref="BB21:BB24"/>
    <mergeCell ref="BC21:BC24"/>
    <mergeCell ref="M25:M30"/>
    <mergeCell ref="N25:N30"/>
    <mergeCell ref="O25:O30"/>
    <mergeCell ref="P25:P30"/>
    <mergeCell ref="AX3:AX11"/>
    <mergeCell ref="BB3:BB11"/>
    <mergeCell ref="BC3:BC11"/>
    <mergeCell ref="AO5:AO6"/>
    <mergeCell ref="AO7:AO8"/>
    <mergeCell ref="M9:M11"/>
    <mergeCell ref="N9:N11"/>
    <mergeCell ref="O9:O11"/>
    <mergeCell ref="Z9:Z11"/>
    <mergeCell ref="AA9:AA11"/>
    <mergeCell ref="AR3:AR11"/>
    <mergeCell ref="AS3:AS11"/>
    <mergeCell ref="AT3:AT11"/>
    <mergeCell ref="AU3:AU11"/>
    <mergeCell ref="AV3:AV11"/>
    <mergeCell ref="AW3:AW11"/>
    <mergeCell ref="AD3:AD8"/>
    <mergeCell ref="AE3:AE11"/>
    <mergeCell ref="S3:S8"/>
    <mergeCell ref="S9:S11"/>
    <mergeCell ref="AI3:AI11"/>
    <mergeCell ref="AJ3:AJ11"/>
    <mergeCell ref="AK21:AK24"/>
    <mergeCell ref="AQ3:AQ11"/>
    <mergeCell ref="AD9:AD11"/>
    <mergeCell ref="O31:O35"/>
    <mergeCell ref="P31:P35"/>
    <mergeCell ref="Z31:Z35"/>
    <mergeCell ref="AA31:AA35"/>
    <mergeCell ref="M39:M42"/>
    <mergeCell ref="N39:N42"/>
    <mergeCell ref="O39:O42"/>
    <mergeCell ref="P39:P42"/>
    <mergeCell ref="Z39:Z42"/>
    <mergeCell ref="AL68:AL70"/>
    <mergeCell ref="AK16:AK20"/>
    <mergeCell ref="AL16:AL20"/>
    <mergeCell ref="J21:J48"/>
    <mergeCell ref="BB12:BB20"/>
    <mergeCell ref="BC12:BC20"/>
    <mergeCell ref="AO14:AO15"/>
    <mergeCell ref="E16:E20"/>
    <mergeCell ref="F16:F20"/>
    <mergeCell ref="G16:G20"/>
    <mergeCell ref="I16:I20"/>
    <mergeCell ref="J16:J20"/>
    <mergeCell ref="K16:K20"/>
    <mergeCell ref="L16:L20"/>
    <mergeCell ref="AS12:AS20"/>
    <mergeCell ref="AT12:AT20"/>
    <mergeCell ref="AU12:AU20"/>
    <mergeCell ref="AV12:AV20"/>
    <mergeCell ref="AW12:AW20"/>
    <mergeCell ref="AX12:AX20"/>
    <mergeCell ref="AD12:AD15"/>
    <mergeCell ref="AE12:AE20"/>
    <mergeCell ref="AF12:AF20"/>
    <mergeCell ref="AB31:AB35"/>
    <mergeCell ref="AD31:AD35"/>
    <mergeCell ref="Z25:Z30"/>
    <mergeCell ref="AP21:AP48"/>
    <mergeCell ref="AB25:AB30"/>
    <mergeCell ref="AD25:AD30"/>
    <mergeCell ref="AO25:AO26"/>
    <mergeCell ref="Q21:Q48"/>
    <mergeCell ref="R21:R71"/>
    <mergeCell ref="X21:X48"/>
    <mergeCell ref="Y21:Y48"/>
    <mergeCell ref="Z21:Z24"/>
    <mergeCell ref="AA21:AA24"/>
    <mergeCell ref="AA25:AA30"/>
    <mergeCell ref="Z36:Z38"/>
    <mergeCell ref="AA36:AA38"/>
    <mergeCell ref="AA39:AA42"/>
    <mergeCell ref="AB39:AB42"/>
    <mergeCell ref="AC21:AC24"/>
    <mergeCell ref="AC25:AC30"/>
    <mergeCell ref="AC31:AC35"/>
    <mergeCell ref="AC36:AC38"/>
    <mergeCell ref="AC39:AC42"/>
    <mergeCell ref="AC43:AC45"/>
    <mergeCell ref="AC46:AC48"/>
    <mergeCell ref="AC50:AC54"/>
    <mergeCell ref="AC55:AC59"/>
    <mergeCell ref="AC60:AC64"/>
    <mergeCell ref="AO21:AO22"/>
    <mergeCell ref="AK31:AK35"/>
    <mergeCell ref="AL31:AL35"/>
    <mergeCell ref="AK36:AK38"/>
    <mergeCell ref="BB39:BB42"/>
    <mergeCell ref="M46:M48"/>
    <mergeCell ref="N46:N48"/>
    <mergeCell ref="O46:O48"/>
    <mergeCell ref="P46:P48"/>
    <mergeCell ref="Z46:Z48"/>
    <mergeCell ref="M43:M45"/>
    <mergeCell ref="N43:N45"/>
    <mergeCell ref="O43:O45"/>
    <mergeCell ref="P43:P45"/>
    <mergeCell ref="Z43:Z45"/>
    <mergeCell ref="S43:S45"/>
    <mergeCell ref="S46:S48"/>
    <mergeCell ref="T43:T45"/>
    <mergeCell ref="T46:T48"/>
    <mergeCell ref="U46:U48"/>
    <mergeCell ref="AV21:AV48"/>
    <mergeCell ref="AW21:AW48"/>
    <mergeCell ref="AX21:AX48"/>
    <mergeCell ref="AD39:AD42"/>
    <mergeCell ref="AA43:AA45"/>
    <mergeCell ref="AG21:AG24"/>
    <mergeCell ref="AG25:AG30"/>
    <mergeCell ref="AG31:AG35"/>
    <mergeCell ref="AG36:AG38"/>
    <mergeCell ref="AG39:AG42"/>
    <mergeCell ref="AG43:AG45"/>
    <mergeCell ref="AG46:AG48"/>
    <mergeCell ref="AH36:AH38"/>
    <mergeCell ref="AH39:AH42"/>
    <mergeCell ref="AH43:AH45"/>
    <mergeCell ref="AL21:AL24"/>
    <mergeCell ref="BC39:BC42"/>
    <mergeCell ref="AO41:AO42"/>
    <mergeCell ref="AB36:AB38"/>
    <mergeCell ref="AD36:AD38"/>
    <mergeCell ref="BB36:BB38"/>
    <mergeCell ref="BC36:BC38"/>
    <mergeCell ref="AD46:AD48"/>
    <mergeCell ref="BB46:BB48"/>
    <mergeCell ref="BC46:BC48"/>
    <mergeCell ref="AB43:AB45"/>
    <mergeCell ref="AD43:AD45"/>
    <mergeCell ref="BB43:BB45"/>
    <mergeCell ref="BC43:BC45"/>
    <mergeCell ref="AZ21:AZ48"/>
    <mergeCell ref="BC31:BC35"/>
    <mergeCell ref="AO32:AO33"/>
    <mergeCell ref="AO34:AO35"/>
    <mergeCell ref="BB25:BB30"/>
    <mergeCell ref="BC25:BC30"/>
    <mergeCell ref="AO27:AO28"/>
    <mergeCell ref="AO29:AO30"/>
    <mergeCell ref="AH21:AH24"/>
    <mergeCell ref="AH25:AH30"/>
    <mergeCell ref="AH31:AH35"/>
    <mergeCell ref="BB31:BB35"/>
    <mergeCell ref="AQ21:AQ48"/>
    <mergeCell ref="AR21:AR70"/>
    <mergeCell ref="AS21:AS48"/>
    <mergeCell ref="AT21:AT48"/>
    <mergeCell ref="AU21:AU48"/>
    <mergeCell ref="AS50:AS70"/>
    <mergeCell ref="AT50:AT70"/>
    <mergeCell ref="G50:G70"/>
    <mergeCell ref="H50:H70"/>
    <mergeCell ref="I50:I70"/>
    <mergeCell ref="J50:J70"/>
    <mergeCell ref="AA46:AA48"/>
    <mergeCell ref="AB46:AB48"/>
    <mergeCell ref="K21:K48"/>
    <mergeCell ref="L21:L48"/>
    <mergeCell ref="M21:M24"/>
    <mergeCell ref="N21:N24"/>
    <mergeCell ref="O21:O24"/>
    <mergeCell ref="P21:P24"/>
    <mergeCell ref="M36:M38"/>
    <mergeCell ref="N36:N38"/>
    <mergeCell ref="O36:O38"/>
    <mergeCell ref="P36:P38"/>
    <mergeCell ref="G21:G48"/>
    <mergeCell ref="H21:H48"/>
    <mergeCell ref="I21:I48"/>
    <mergeCell ref="K50:K70"/>
    <mergeCell ref="L50:L70"/>
    <mergeCell ref="M50:M54"/>
    <mergeCell ref="N50:N54"/>
    <mergeCell ref="M55:M59"/>
    <mergeCell ref="N55:N59"/>
    <mergeCell ref="O55:O59"/>
    <mergeCell ref="P55:P59"/>
    <mergeCell ref="O60:O64"/>
    <mergeCell ref="O68:O70"/>
    <mergeCell ref="AB21:AB24"/>
    <mergeCell ref="M31:M35"/>
    <mergeCell ref="N31:N35"/>
    <mergeCell ref="Q50:Q70"/>
    <mergeCell ref="X50:X70"/>
    <mergeCell ref="Y50:Y70"/>
    <mergeCell ref="Z50:Z54"/>
    <mergeCell ref="AA50:AA54"/>
    <mergeCell ref="AB50:AB54"/>
    <mergeCell ref="Z55:Z59"/>
    <mergeCell ref="AA55:AA59"/>
    <mergeCell ref="AB55:AB59"/>
    <mergeCell ref="AB65:AB67"/>
    <mergeCell ref="AQ60:AQ64"/>
    <mergeCell ref="P68:P70"/>
    <mergeCell ref="Z68:Z70"/>
    <mergeCell ref="AA68:AA70"/>
    <mergeCell ref="AD60:AD64"/>
    <mergeCell ref="AO60:AO61"/>
    <mergeCell ref="P60:P64"/>
    <mergeCell ref="T50:T54"/>
    <mergeCell ref="S60:S64"/>
    <mergeCell ref="T55:T59"/>
    <mergeCell ref="T60:T64"/>
    <mergeCell ref="T68:T70"/>
    <mergeCell ref="U50:U54"/>
    <mergeCell ref="U55:U59"/>
    <mergeCell ref="U60:U64"/>
    <mergeCell ref="U68:U70"/>
    <mergeCell ref="AL60:AL64"/>
    <mergeCell ref="AK65:AK67"/>
    <mergeCell ref="AL65:AL67"/>
    <mergeCell ref="AK68:AK70"/>
    <mergeCell ref="AP60:AP64"/>
    <mergeCell ref="AF21:AF71"/>
    <mergeCell ref="BB65:BB67"/>
    <mergeCell ref="BC65:BC67"/>
    <mergeCell ref="AZ50:AZ70"/>
    <mergeCell ref="BC55:BC59"/>
    <mergeCell ref="AH55:AH59"/>
    <mergeCell ref="AH60:AH64"/>
    <mergeCell ref="AH68:AH70"/>
    <mergeCell ref="AO62:AO63"/>
    <mergeCell ref="AO57:AO58"/>
    <mergeCell ref="AH50:AH54"/>
    <mergeCell ref="AK50:AK54"/>
    <mergeCell ref="AL50:AL54"/>
    <mergeCell ref="AK55:AK59"/>
    <mergeCell ref="AL55:AL59"/>
    <mergeCell ref="AK60:AK64"/>
    <mergeCell ref="AQ50:AQ54"/>
    <mergeCell ref="AD55:AD59"/>
    <mergeCell ref="AU50:AU70"/>
    <mergeCell ref="AP50:AP54"/>
    <mergeCell ref="AV50:AV70"/>
    <mergeCell ref="AW50:AW70"/>
    <mergeCell ref="AX50:AX70"/>
    <mergeCell ref="O50:O54"/>
    <mergeCell ref="P50:P54"/>
    <mergeCell ref="S50:S54"/>
    <mergeCell ref="S55:S59"/>
    <mergeCell ref="AR72:AR82"/>
    <mergeCell ref="AD75:AD78"/>
    <mergeCell ref="AO75:AO76"/>
    <mergeCell ref="M60:M64"/>
    <mergeCell ref="N60:N64"/>
    <mergeCell ref="P72:P74"/>
    <mergeCell ref="Q72:Q74"/>
    <mergeCell ref="R72:R82"/>
    <mergeCell ref="BB50:BB54"/>
    <mergeCell ref="BC50:BC54"/>
    <mergeCell ref="AO52:AO53"/>
    <mergeCell ref="AO55:AO56"/>
    <mergeCell ref="AP55:AP59"/>
    <mergeCell ref="AQ55:AQ59"/>
    <mergeCell ref="BB55:BB59"/>
    <mergeCell ref="AD50:AD54"/>
    <mergeCell ref="AE50:AE70"/>
    <mergeCell ref="AO50:AO51"/>
    <mergeCell ref="AG50:AG54"/>
    <mergeCell ref="AG55:AG59"/>
    <mergeCell ref="AG60:AG64"/>
    <mergeCell ref="AG65:AG67"/>
    <mergeCell ref="AG68:AG70"/>
    <mergeCell ref="BB60:BB64"/>
    <mergeCell ref="BC60:BC64"/>
    <mergeCell ref="M65:M67"/>
    <mergeCell ref="N65:N67"/>
    <mergeCell ref="O65:O67"/>
    <mergeCell ref="P65:P67"/>
    <mergeCell ref="Z65:Z67"/>
    <mergeCell ref="AA65:AA67"/>
    <mergeCell ref="AD65:AD67"/>
    <mergeCell ref="AP65:AP67"/>
    <mergeCell ref="AQ65:AQ67"/>
    <mergeCell ref="S65:S67"/>
    <mergeCell ref="T65:T67"/>
    <mergeCell ref="U65:U67"/>
    <mergeCell ref="AH65:AH67"/>
    <mergeCell ref="S68:S70"/>
    <mergeCell ref="BB79:BB82"/>
    <mergeCell ref="BC68:BC70"/>
    <mergeCell ref="D72:D82"/>
    <mergeCell ref="E72:E82"/>
    <mergeCell ref="F72:F82"/>
    <mergeCell ref="G72:G74"/>
    <mergeCell ref="H72:H82"/>
    <mergeCell ref="I72:I74"/>
    <mergeCell ref="J72:J74"/>
    <mergeCell ref="K72:K74"/>
    <mergeCell ref="L72:L74"/>
    <mergeCell ref="AB68:AB70"/>
    <mergeCell ref="AD68:AD70"/>
    <mergeCell ref="AP68:AP70"/>
    <mergeCell ref="AQ68:AQ70"/>
    <mergeCell ref="BB68:BB70"/>
    <mergeCell ref="M68:M70"/>
    <mergeCell ref="N68:N70"/>
    <mergeCell ref="BB75:BB78"/>
    <mergeCell ref="BC75:BC78"/>
    <mergeCell ref="M79:M82"/>
    <mergeCell ref="BC79:BC82"/>
    <mergeCell ref="AO80:AO81"/>
    <mergeCell ref="BB72:BB74"/>
    <mergeCell ref="BC72:BC74"/>
    <mergeCell ref="G75:G82"/>
    <mergeCell ref="I75:I82"/>
    <mergeCell ref="J75:J82"/>
    <mergeCell ref="K75:K82"/>
    <mergeCell ref="L75:L82"/>
    <mergeCell ref="M75:M78"/>
    <mergeCell ref="N75:N78"/>
    <mergeCell ref="O75:O78"/>
    <mergeCell ref="AS72:AS82"/>
    <mergeCell ref="AT72:AT82"/>
    <mergeCell ref="AU72:AU82"/>
    <mergeCell ref="AV72:AV82"/>
    <mergeCell ref="AW72:AW82"/>
    <mergeCell ref="AX72:AX82"/>
    <mergeCell ref="AD72:AD74"/>
    <mergeCell ref="AE72:AE82"/>
    <mergeCell ref="AF72:AF82"/>
    <mergeCell ref="AP72:AP82"/>
    <mergeCell ref="AQ72:AQ82"/>
    <mergeCell ref="P75:P78"/>
    <mergeCell ref="Q75:Q82"/>
    <mergeCell ref="AG72:AG74"/>
    <mergeCell ref="AG75:AG78"/>
    <mergeCell ref="AG79:AG82"/>
    <mergeCell ref="O79:O82"/>
    <mergeCell ref="P79:P82"/>
    <mergeCell ref="Z79:Z82"/>
    <mergeCell ref="AA79:AA82"/>
    <mergeCell ref="AB79:AB82"/>
    <mergeCell ref="AD79:AD82"/>
    <mergeCell ref="X72:X82"/>
    <mergeCell ref="Y72:Y82"/>
    <mergeCell ref="Z72:Z74"/>
    <mergeCell ref="AA72:AA74"/>
    <mergeCell ref="AB72:AB74"/>
    <mergeCell ref="Z75:Z78"/>
    <mergeCell ref="AA75:AA78"/>
    <mergeCell ref="AB75:AB78"/>
    <mergeCell ref="M72:M74"/>
    <mergeCell ref="N72:N74"/>
    <mergeCell ref="O72:O74"/>
    <mergeCell ref="AC72:AC74"/>
    <mergeCell ref="AC75:AC78"/>
    <mergeCell ref="AC79:AC82"/>
    <mergeCell ref="AK72:AK74"/>
    <mergeCell ref="AL72:AL74"/>
    <mergeCell ref="AK75:AK78"/>
    <mergeCell ref="AL75:AL78"/>
    <mergeCell ref="AK79:AK82"/>
    <mergeCell ref="AL79:AL82"/>
    <mergeCell ref="G83:G106"/>
    <mergeCell ref="H83:H106"/>
    <mergeCell ref="I83:I106"/>
    <mergeCell ref="J83:J106"/>
    <mergeCell ref="BB86:BB88"/>
    <mergeCell ref="BC86:BC88"/>
    <mergeCell ref="M89:M91"/>
    <mergeCell ref="N89:N91"/>
    <mergeCell ref="O89:O91"/>
    <mergeCell ref="P89:P91"/>
    <mergeCell ref="Z89:Z91"/>
    <mergeCell ref="AA89:AA91"/>
    <mergeCell ref="AB89:AB91"/>
    <mergeCell ref="AW83:AW106"/>
    <mergeCell ref="AX83:AX106"/>
    <mergeCell ref="BB83:BB85"/>
    <mergeCell ref="BC83:BC85"/>
    <mergeCell ref="Q83:Q106"/>
    <mergeCell ref="M86:M88"/>
    <mergeCell ref="N86:N88"/>
    <mergeCell ref="O86:O88"/>
    <mergeCell ref="BC92:BC94"/>
    <mergeCell ref="N79:N82"/>
    <mergeCell ref="AG114:AG118"/>
    <mergeCell ref="AG119:AG121"/>
    <mergeCell ref="AO108:AO110"/>
    <mergeCell ref="AP108:AP128"/>
    <mergeCell ref="AB111:AB113"/>
    <mergeCell ref="AD111:AD113"/>
    <mergeCell ref="Z122:Z128"/>
    <mergeCell ref="AH122:AH128"/>
    <mergeCell ref="T101:T103"/>
    <mergeCell ref="T104:T106"/>
    <mergeCell ref="T108:T110"/>
    <mergeCell ref="M95:M97"/>
    <mergeCell ref="AA101:AA103"/>
    <mergeCell ref="AA104:AA106"/>
    <mergeCell ref="M83:M85"/>
    <mergeCell ref="N83:N85"/>
    <mergeCell ref="P86:P88"/>
    <mergeCell ref="Z86:Z88"/>
    <mergeCell ref="AA86:AA88"/>
    <mergeCell ref="O83:O85"/>
    <mergeCell ref="P83:P85"/>
    <mergeCell ref="N98:N100"/>
    <mergeCell ref="O98:O100"/>
    <mergeCell ref="P98:P100"/>
    <mergeCell ref="Z98:Z100"/>
    <mergeCell ref="AA98:AA100"/>
    <mergeCell ref="AB98:AB100"/>
    <mergeCell ref="AD98:AD100"/>
    <mergeCell ref="AC83:AC85"/>
    <mergeCell ref="AC86:AC88"/>
    <mergeCell ref="W83:W129"/>
    <mergeCell ref="AG83:AG85"/>
    <mergeCell ref="AC122:AC128"/>
    <mergeCell ref="P108:P110"/>
    <mergeCell ref="Q108:Q128"/>
    <mergeCell ref="AD119:AD121"/>
    <mergeCell ref="S104:S106"/>
    <mergeCell ref="S108:S110"/>
    <mergeCell ref="N95:N97"/>
    <mergeCell ref="O95:O97"/>
    <mergeCell ref="P95:P97"/>
    <mergeCell ref="Z95:Z97"/>
    <mergeCell ref="AA95:AA97"/>
    <mergeCell ref="AB95:AB97"/>
    <mergeCell ref="X83:X106"/>
    <mergeCell ref="Y83:Y106"/>
    <mergeCell ref="Z83:Z85"/>
    <mergeCell ref="AA83:AA85"/>
    <mergeCell ref="S111:S113"/>
    <mergeCell ref="S114:S118"/>
    <mergeCell ref="S119:S121"/>
    <mergeCell ref="M101:M103"/>
    <mergeCell ref="N101:N103"/>
    <mergeCell ref="O101:O103"/>
    <mergeCell ref="P101:P103"/>
    <mergeCell ref="Z101:Z103"/>
    <mergeCell ref="AB101:AB103"/>
    <mergeCell ref="AD101:AD103"/>
    <mergeCell ref="BB101:BB103"/>
    <mergeCell ref="BC101:BC103"/>
    <mergeCell ref="S101:S103"/>
    <mergeCell ref="AT83:AT106"/>
    <mergeCell ref="BB89:BB91"/>
    <mergeCell ref="BC89:BC91"/>
    <mergeCell ref="M92:M94"/>
    <mergeCell ref="N92:N94"/>
    <mergeCell ref="O92:O94"/>
    <mergeCell ref="P92:P94"/>
    <mergeCell ref="Z92:Z94"/>
    <mergeCell ref="AA92:AA94"/>
    <mergeCell ref="AB104:AB106"/>
    <mergeCell ref="AD104:AD106"/>
    <mergeCell ref="BB104:BB106"/>
    <mergeCell ref="BC104:BC106"/>
    <mergeCell ref="T95:T97"/>
    <mergeCell ref="T98:T100"/>
    <mergeCell ref="AQ83:AQ106"/>
    <mergeCell ref="AR83:AR106"/>
    <mergeCell ref="AZ83:AZ106"/>
    <mergeCell ref="AG86:AG88"/>
    <mergeCell ref="AG89:AG91"/>
    <mergeCell ref="AK83:AK85"/>
    <mergeCell ref="AL83:AL85"/>
    <mergeCell ref="Z114:Z118"/>
    <mergeCell ref="AA114:AA118"/>
    <mergeCell ref="AB114:AB118"/>
    <mergeCell ref="AW108:AW128"/>
    <mergeCell ref="AX108:AX128"/>
    <mergeCell ref="BB108:BB110"/>
    <mergeCell ref="BC108:BC110"/>
    <mergeCell ref="M111:M113"/>
    <mergeCell ref="N111:N113"/>
    <mergeCell ref="O111:O113"/>
    <mergeCell ref="P111:P113"/>
    <mergeCell ref="Z111:Z113"/>
    <mergeCell ref="AA111:AA113"/>
    <mergeCell ref="AF83:AF129"/>
    <mergeCell ref="AP83:AP106"/>
    <mergeCell ref="AB86:AB88"/>
    <mergeCell ref="AD86:AD88"/>
    <mergeCell ref="AD89:AD91"/>
    <mergeCell ref="AS83:AS106"/>
    <mergeCell ref="AD114:AD118"/>
    <mergeCell ref="AD122:AD128"/>
    <mergeCell ref="AC119:AC121"/>
    <mergeCell ref="BC122:BC128"/>
    <mergeCell ref="BC114:BC118"/>
    <mergeCell ref="AA119:AA121"/>
    <mergeCell ref="AB119:AB121"/>
    <mergeCell ref="AU108:AU128"/>
    <mergeCell ref="BC95:BC97"/>
    <mergeCell ref="M98:M100"/>
    <mergeCell ref="BB98:BB100"/>
    <mergeCell ref="M104:M106"/>
    <mergeCell ref="BC98:BC100"/>
    <mergeCell ref="K83:K106"/>
    <mergeCell ref="L83:L106"/>
    <mergeCell ref="BB111:BB113"/>
    <mergeCell ref="BB92:BB94"/>
    <mergeCell ref="N104:N106"/>
    <mergeCell ref="O104:O106"/>
    <mergeCell ref="P104:P106"/>
    <mergeCell ref="Z104:Z106"/>
    <mergeCell ref="AB92:AB94"/>
    <mergeCell ref="AU83:AU106"/>
    <mergeCell ref="AV83:AV106"/>
    <mergeCell ref="AB83:AB85"/>
    <mergeCell ref="AD83:AD85"/>
    <mergeCell ref="AE83:AE106"/>
    <mergeCell ref="AG101:AG103"/>
    <mergeCell ref="AG104:AG106"/>
    <mergeCell ref="AG108:AG110"/>
    <mergeCell ref="AG111:AG113"/>
    <mergeCell ref="AS108:AS128"/>
    <mergeCell ref="AT108:AT128"/>
    <mergeCell ref="BB114:BB118"/>
    <mergeCell ref="AO117:AO118"/>
    <mergeCell ref="M119:M121"/>
    <mergeCell ref="N119:N121"/>
    <mergeCell ref="O119:O121"/>
    <mergeCell ref="P119:P121"/>
    <mergeCell ref="Z119:Z121"/>
    <mergeCell ref="AD95:AD97"/>
    <mergeCell ref="BB95:BB97"/>
    <mergeCell ref="AG122:AG128"/>
    <mergeCell ref="R83:R129"/>
    <mergeCell ref="AD92:AD94"/>
    <mergeCell ref="BB119:BB121"/>
    <mergeCell ref="BC119:BC121"/>
    <mergeCell ref="E122:E128"/>
    <mergeCell ref="F122:F128"/>
    <mergeCell ref="G122:G128"/>
    <mergeCell ref="I122:I128"/>
    <mergeCell ref="J122:J128"/>
    <mergeCell ref="K122:K128"/>
    <mergeCell ref="X108:X128"/>
    <mergeCell ref="Y108:Y128"/>
    <mergeCell ref="Z108:Z110"/>
    <mergeCell ref="AA108:AA110"/>
    <mergeCell ref="AA122:AA128"/>
    <mergeCell ref="J108:J121"/>
    <mergeCell ref="K108:K121"/>
    <mergeCell ref="L108:L121"/>
    <mergeCell ref="M108:M110"/>
    <mergeCell ref="N108:N110"/>
    <mergeCell ref="O108:O110"/>
    <mergeCell ref="AB122:AB128"/>
    <mergeCell ref="BB122:BB128"/>
    <mergeCell ref="G108:G121"/>
    <mergeCell ref="H108:H128"/>
    <mergeCell ref="I108:I121"/>
    <mergeCell ref="AO124:AO128"/>
    <mergeCell ref="M122:M128"/>
    <mergeCell ref="N122:N128"/>
    <mergeCell ref="O122:O128"/>
    <mergeCell ref="P122:P128"/>
    <mergeCell ref="BC111:BC113"/>
    <mergeCell ref="M114:M118"/>
    <mergeCell ref="N114:N118"/>
    <mergeCell ref="O130:O131"/>
    <mergeCell ref="S122:S128"/>
    <mergeCell ref="S130:S131"/>
    <mergeCell ref="AG130:AG131"/>
    <mergeCell ref="Q130:Q131"/>
    <mergeCell ref="AF130:AF141"/>
    <mergeCell ref="Z134:Z141"/>
    <mergeCell ref="AA134:AA141"/>
    <mergeCell ref="AB134:AB141"/>
    <mergeCell ref="J134:J141"/>
    <mergeCell ref="K134:K141"/>
    <mergeCell ref="L134:L141"/>
    <mergeCell ref="M134:M141"/>
    <mergeCell ref="AE108:AE128"/>
    <mergeCell ref="L122:L128"/>
    <mergeCell ref="AC134:AC141"/>
    <mergeCell ref="AC108:AC110"/>
    <mergeCell ref="AC111:AC113"/>
    <mergeCell ref="AC114:AC118"/>
    <mergeCell ref="AC130:AC131"/>
    <mergeCell ref="AC132:AC133"/>
    <mergeCell ref="Q132:Q133"/>
    <mergeCell ref="X132:X141"/>
    <mergeCell ref="Y132:Y141"/>
    <mergeCell ref="S132:S133"/>
    <mergeCell ref="S134:S141"/>
    <mergeCell ref="T134:T141"/>
    <mergeCell ref="AG132:AG133"/>
    <mergeCell ref="AG134:AG141"/>
    <mergeCell ref="Z132:Z133"/>
    <mergeCell ref="O114:O118"/>
    <mergeCell ref="P114:P118"/>
    <mergeCell ref="U134:U141"/>
    <mergeCell ref="V132:V133"/>
    <mergeCell ref="V134:V141"/>
    <mergeCell ref="P134:P141"/>
    <mergeCell ref="AU130:AU131"/>
    <mergeCell ref="AV130:AV131"/>
    <mergeCell ref="AW130:AW131"/>
    <mergeCell ref="AX130:AX131"/>
    <mergeCell ref="BB130:BB131"/>
    <mergeCell ref="BC130:BC131"/>
    <mergeCell ref="AO130:AO131"/>
    <mergeCell ref="AP130:AP131"/>
    <mergeCell ref="AQ130:AQ131"/>
    <mergeCell ref="AR130:AR131"/>
    <mergeCell ref="AS130:AS131"/>
    <mergeCell ref="AT130:AT131"/>
    <mergeCell ref="AW132:AW141"/>
    <mergeCell ref="AX132:AX141"/>
    <mergeCell ref="BB132:BB133"/>
    <mergeCell ref="BC132:BC133"/>
    <mergeCell ref="BB134:BB141"/>
    <mergeCell ref="BC134:BC141"/>
    <mergeCell ref="AO132:AO133"/>
    <mergeCell ref="AP132:AP141"/>
    <mergeCell ref="AQ132:AQ141"/>
    <mergeCell ref="AR132:AR141"/>
    <mergeCell ref="U132:U133"/>
    <mergeCell ref="W130:W141"/>
    <mergeCell ref="AA130:AA131"/>
    <mergeCell ref="AB130:AB131"/>
    <mergeCell ref="AD130:AD131"/>
    <mergeCell ref="AE130:AE131"/>
    <mergeCell ref="G142:G165"/>
    <mergeCell ref="H142:H165"/>
    <mergeCell ref="I142:I149"/>
    <mergeCell ref="I150:I165"/>
    <mergeCell ref="J150:J152"/>
    <mergeCell ref="K150:K153"/>
    <mergeCell ref="L150:L152"/>
    <mergeCell ref="M150:M152"/>
    <mergeCell ref="J142:J149"/>
    <mergeCell ref="K142:K149"/>
    <mergeCell ref="L142:L149"/>
    <mergeCell ref="M142:M149"/>
    <mergeCell ref="N150:N152"/>
    <mergeCell ref="O150:O152"/>
    <mergeCell ref="P142:P149"/>
    <mergeCell ref="G130:G141"/>
    <mergeCell ref="H130:H131"/>
    <mergeCell ref="I130:I131"/>
    <mergeCell ref="N134:N141"/>
    <mergeCell ref="O134:O141"/>
    <mergeCell ref="P132:P133"/>
    <mergeCell ref="H132:H141"/>
    <mergeCell ref="I132:I133"/>
    <mergeCell ref="I134:I141"/>
    <mergeCell ref="J132:J133"/>
    <mergeCell ref="K132:K133"/>
    <mergeCell ref="L132:L133"/>
    <mergeCell ref="J130:J131"/>
    <mergeCell ref="K130:K131"/>
    <mergeCell ref="L130:L131"/>
    <mergeCell ref="M130:M131"/>
    <mergeCell ref="N130:N131"/>
    <mergeCell ref="Q142:Q149"/>
    <mergeCell ref="R142:R165"/>
    <mergeCell ref="X142:X165"/>
    <mergeCell ref="M132:M133"/>
    <mergeCell ref="N132:N133"/>
    <mergeCell ref="O132:O133"/>
    <mergeCell ref="Q134:Q141"/>
    <mergeCell ref="P130:P131"/>
    <mergeCell ref="N142:N149"/>
    <mergeCell ref="O142:O149"/>
    <mergeCell ref="Y142:Y165"/>
    <mergeCell ref="Z142:Z149"/>
    <mergeCell ref="P150:P152"/>
    <mergeCell ref="Q150:Q153"/>
    <mergeCell ref="Z150:Z152"/>
    <mergeCell ref="P154:P165"/>
    <mergeCell ref="Q154:Q165"/>
    <mergeCell ref="Z154:Z165"/>
    <mergeCell ref="S142:S149"/>
    <mergeCell ref="S150:S152"/>
    <mergeCell ref="U150:U152"/>
    <mergeCell ref="U154:U165"/>
    <mergeCell ref="T142:T149"/>
    <mergeCell ref="T150:T152"/>
    <mergeCell ref="U142:U149"/>
    <mergeCell ref="V142:V149"/>
    <mergeCell ref="V150:V153"/>
    <mergeCell ref="V154:V165"/>
    <mergeCell ref="W142:W165"/>
    <mergeCell ref="R130:R141"/>
    <mergeCell ref="X130:X131"/>
    <mergeCell ref="Y130:Y131"/>
    <mergeCell ref="AA142:AA149"/>
    <mergeCell ref="AB142:AB149"/>
    <mergeCell ref="AD142:AD149"/>
    <mergeCell ref="AE142:AE153"/>
    <mergeCell ref="AF142:AF165"/>
    <mergeCell ref="AA150:AA152"/>
    <mergeCell ref="AB150:AB153"/>
    <mergeCell ref="AD150:AD152"/>
    <mergeCell ref="AE154:AE165"/>
    <mergeCell ref="AC142:AC149"/>
    <mergeCell ref="AC150:AC152"/>
    <mergeCell ref="BB142:BB149"/>
    <mergeCell ref="BC142:BC149"/>
    <mergeCell ref="BB150:BB153"/>
    <mergeCell ref="BC150:BC153"/>
    <mergeCell ref="AO142:AO143"/>
    <mergeCell ref="AP142:AP153"/>
    <mergeCell ref="AQ142:AQ153"/>
    <mergeCell ref="AR142:AR153"/>
    <mergeCell ref="AS142:AS165"/>
    <mergeCell ref="AT142:AT165"/>
    <mergeCell ref="AO144:AO145"/>
    <mergeCell ref="AO146:AO149"/>
    <mergeCell ref="AO150:AO152"/>
    <mergeCell ref="AH142:AH149"/>
    <mergeCell ref="AH150:AH152"/>
    <mergeCell ref="AI154:AI165"/>
    <mergeCell ref="AG142:AG149"/>
    <mergeCell ref="AG150:AG152"/>
    <mergeCell ref="AW142:AW165"/>
    <mergeCell ref="AX142:AX165"/>
    <mergeCell ref="S16:S20"/>
    <mergeCell ref="S21:S24"/>
    <mergeCell ref="S25:S30"/>
    <mergeCell ref="S31:S35"/>
    <mergeCell ref="S36:S38"/>
    <mergeCell ref="S39:S42"/>
    <mergeCell ref="S72:S74"/>
    <mergeCell ref="S75:S78"/>
    <mergeCell ref="S79:S82"/>
    <mergeCell ref="S83:S85"/>
    <mergeCell ref="S86:S88"/>
    <mergeCell ref="S89:S91"/>
    <mergeCell ref="S92:S94"/>
    <mergeCell ref="S95:S97"/>
    <mergeCell ref="S98:S100"/>
    <mergeCell ref="T3:T8"/>
    <mergeCell ref="T9:T11"/>
    <mergeCell ref="T12:T15"/>
    <mergeCell ref="T16:T20"/>
    <mergeCell ref="T21:T24"/>
    <mergeCell ref="T25:T30"/>
    <mergeCell ref="T31:T35"/>
    <mergeCell ref="T36:T38"/>
    <mergeCell ref="T39:T42"/>
    <mergeCell ref="T72:T74"/>
    <mergeCell ref="T75:T78"/>
    <mergeCell ref="T79:T82"/>
    <mergeCell ref="T83:T85"/>
    <mergeCell ref="T86:T88"/>
    <mergeCell ref="T89:T91"/>
    <mergeCell ref="T92:T94"/>
    <mergeCell ref="T111:T113"/>
    <mergeCell ref="T114:T118"/>
    <mergeCell ref="T119:T121"/>
    <mergeCell ref="T122:T128"/>
    <mergeCell ref="T130:T131"/>
    <mergeCell ref="T132:T133"/>
    <mergeCell ref="U3:U11"/>
    <mergeCell ref="U12:U15"/>
    <mergeCell ref="U16:U20"/>
    <mergeCell ref="U21:U24"/>
    <mergeCell ref="U25:U30"/>
    <mergeCell ref="U31:U35"/>
    <mergeCell ref="U36:U38"/>
    <mergeCell ref="U39:U42"/>
    <mergeCell ref="U43:U45"/>
    <mergeCell ref="U72:U74"/>
    <mergeCell ref="U75:U78"/>
    <mergeCell ref="U79:U82"/>
    <mergeCell ref="U83:U85"/>
    <mergeCell ref="U86:U88"/>
    <mergeCell ref="U89:U91"/>
    <mergeCell ref="U92:U94"/>
    <mergeCell ref="U95:U97"/>
    <mergeCell ref="U98:U100"/>
    <mergeCell ref="U101:U103"/>
    <mergeCell ref="U104:U106"/>
    <mergeCell ref="U108:U110"/>
    <mergeCell ref="U111:U113"/>
    <mergeCell ref="U114:U118"/>
    <mergeCell ref="U119:U121"/>
    <mergeCell ref="U122:U128"/>
    <mergeCell ref="U130:U131"/>
    <mergeCell ref="V3:V11"/>
    <mergeCell ref="V12:V20"/>
    <mergeCell ref="V21:V48"/>
    <mergeCell ref="V50:V70"/>
    <mergeCell ref="V72:V74"/>
    <mergeCell ref="V75:V82"/>
    <mergeCell ref="V83:V106"/>
    <mergeCell ref="V108:V128"/>
    <mergeCell ref="V130:V131"/>
    <mergeCell ref="AH83:AH85"/>
    <mergeCell ref="AH86:AH88"/>
    <mergeCell ref="AH89:AH91"/>
    <mergeCell ref="AH130:AH131"/>
    <mergeCell ref="AH132:AH133"/>
    <mergeCell ref="Z130:Z131"/>
    <mergeCell ref="AB108:AB110"/>
    <mergeCell ref="AD108:AD110"/>
    <mergeCell ref="AD21:AD24"/>
    <mergeCell ref="AE21:AE48"/>
    <mergeCell ref="AH46:AH48"/>
    <mergeCell ref="AG92:AG94"/>
    <mergeCell ref="AG95:AG97"/>
    <mergeCell ref="AG98:AG100"/>
    <mergeCell ref="AC89:AC91"/>
    <mergeCell ref="AC92:AC94"/>
    <mergeCell ref="AC95:AC97"/>
    <mergeCell ref="AC98:AC100"/>
    <mergeCell ref="AC101:AC103"/>
    <mergeCell ref="W3:W11"/>
    <mergeCell ref="W12:W20"/>
    <mergeCell ref="W21:W71"/>
    <mergeCell ref="W72:W82"/>
    <mergeCell ref="AA132:AA133"/>
    <mergeCell ref="AB132:AB133"/>
    <mergeCell ref="AD132:AD133"/>
    <mergeCell ref="AE132:AE141"/>
    <mergeCell ref="AD134:AD141"/>
    <mergeCell ref="Z60:Z64"/>
    <mergeCell ref="AA60:AA64"/>
    <mergeCell ref="AB60:AB64"/>
    <mergeCell ref="AC104:AC106"/>
    <mergeCell ref="AC3:AC8"/>
    <mergeCell ref="AC9:AC11"/>
    <mergeCell ref="AC12:AC15"/>
    <mergeCell ref="AC16:AC20"/>
    <mergeCell ref="AC65:AC67"/>
    <mergeCell ref="AC68:AC70"/>
    <mergeCell ref="AU142:AU165"/>
    <mergeCell ref="AV142:AV165"/>
    <mergeCell ref="AU132:AU141"/>
    <mergeCell ref="AV132:AV141"/>
    <mergeCell ref="AI12:AI20"/>
    <mergeCell ref="AI21:AI48"/>
    <mergeCell ref="AI50:AI70"/>
    <mergeCell ref="AI72:AI82"/>
    <mergeCell ref="AI83:AI106"/>
    <mergeCell ref="AI108:AI128"/>
    <mergeCell ref="AI130:AI131"/>
    <mergeCell ref="AI132:AI141"/>
    <mergeCell ref="AI142:AI153"/>
    <mergeCell ref="AH92:AH94"/>
    <mergeCell ref="AH95:AH97"/>
    <mergeCell ref="AH98:AH100"/>
    <mergeCell ref="AH101:AH103"/>
    <mergeCell ref="AH104:AH106"/>
    <mergeCell ref="AH108:AH110"/>
    <mergeCell ref="AH111:AH113"/>
    <mergeCell ref="AH114:AH118"/>
    <mergeCell ref="AH119:AH121"/>
    <mergeCell ref="AH72:AH74"/>
    <mergeCell ref="AH75:AH78"/>
    <mergeCell ref="AH79:AH82"/>
    <mergeCell ref="AH134:AH141"/>
    <mergeCell ref="AS132:AS141"/>
    <mergeCell ref="AT132:AT141"/>
    <mergeCell ref="AO134:AO141"/>
    <mergeCell ref="AV108:AV128"/>
    <mergeCell ref="AZ108:AZ128"/>
    <mergeCell ref="AZ132:AZ141"/>
    <mergeCell ref="AZ142:AZ165"/>
    <mergeCell ref="AZ3:AZ11"/>
    <mergeCell ref="AZ12:AZ20"/>
    <mergeCell ref="AZ130:AZ131"/>
    <mergeCell ref="AQ108:AQ128"/>
    <mergeCell ref="AR108:AR128"/>
    <mergeCell ref="AZ72:AZ82"/>
    <mergeCell ref="AK25:AK30"/>
    <mergeCell ref="AL25:AL30"/>
    <mergeCell ref="AQ12:AQ20"/>
    <mergeCell ref="AR12:AR20"/>
    <mergeCell ref="AO16:AO17"/>
    <mergeCell ref="AK86:AK88"/>
    <mergeCell ref="AL86:AL88"/>
    <mergeCell ref="AL36:AL38"/>
    <mergeCell ref="AK39:AK42"/>
    <mergeCell ref="AL39:AL42"/>
    <mergeCell ref="BA3:BA11"/>
    <mergeCell ref="BA12:BA20"/>
    <mergeCell ref="BA21:BA48"/>
    <mergeCell ref="BA50:BA70"/>
    <mergeCell ref="BA72:BA82"/>
    <mergeCell ref="BA83:BA106"/>
    <mergeCell ref="BA108:BA128"/>
    <mergeCell ref="BA130:BA131"/>
    <mergeCell ref="BA132:BA141"/>
    <mergeCell ref="BA142:BA165"/>
    <mergeCell ref="AJ12:AJ20"/>
    <mergeCell ref="AJ21:AJ71"/>
    <mergeCell ref="AJ72:AJ82"/>
    <mergeCell ref="AJ83:AJ129"/>
    <mergeCell ref="AJ130:AJ141"/>
    <mergeCell ref="AJ142:AJ165"/>
    <mergeCell ref="AY3:AY11"/>
    <mergeCell ref="AY12:AY20"/>
    <mergeCell ref="AY21:AY48"/>
    <mergeCell ref="AY50:AY70"/>
    <mergeCell ref="AY72:AY82"/>
    <mergeCell ref="AY83:AY106"/>
    <mergeCell ref="AY108:AY128"/>
    <mergeCell ref="AY130:AY131"/>
    <mergeCell ref="AY132:AY141"/>
    <mergeCell ref="AY142:AY165"/>
    <mergeCell ref="AK43:AK45"/>
    <mergeCell ref="AL43:AL45"/>
    <mergeCell ref="AK46:AK48"/>
    <mergeCell ref="AL46:AL48"/>
    <mergeCell ref="AL108:AL110"/>
    <mergeCell ref="AK111:AK113"/>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IPCC</cp:lastModifiedBy>
  <dcterms:created xsi:type="dcterms:W3CDTF">2020-06-15T15:56:27Z</dcterms:created>
  <dcterms:modified xsi:type="dcterms:W3CDTF">2020-07-17T14:42:09Z</dcterms:modified>
</cp:coreProperties>
</file>