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C:\Users\IPCC\Documents\IDER\Abril\plandeaccina31demarzodel2020\"/>
    </mc:Choice>
  </mc:AlternateContent>
  <xr:revisionPtr revIDLastSave="0" documentId="13_ncr:1_{F5E5F3DF-C706-48D3-9B4F-1AE4C93EA505}" xr6:coauthVersionLast="45" xr6:coauthVersionMax="45" xr10:uidLastSave="{00000000-0000-0000-0000-000000000000}"/>
  <bookViews>
    <workbookView xWindow="-120" yWindow="-120" windowWidth="20730" windowHeight="11160" xr2:uid="{00000000-000D-0000-FFFF-FFFF00000000}"/>
  </bookViews>
  <sheets>
    <sheet name="plan 2020" sheetId="5"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22" i="5" l="1"/>
  <c r="X22" i="5" l="1"/>
  <c r="X103" i="5"/>
  <c r="X85" i="5"/>
  <c r="X71" i="5"/>
  <c r="X68" i="5"/>
  <c r="X47" i="5"/>
  <c r="X44" i="5"/>
  <c r="X40" i="5"/>
  <c r="X32" i="5"/>
  <c r="X26" i="5"/>
  <c r="V150" i="5"/>
  <c r="V147" i="5"/>
  <c r="V139" i="5"/>
  <c r="V131" i="5"/>
  <c r="V129" i="5"/>
  <c r="V127" i="5"/>
  <c r="V120" i="5"/>
  <c r="V78" i="5"/>
  <c r="V74" i="5"/>
  <c r="V71" i="5"/>
  <c r="X139" i="5"/>
  <c r="Y139" i="5" s="1"/>
  <c r="W37" i="5" l="1"/>
  <c r="X37" i="5" s="1"/>
  <c r="Y22" i="5" s="1"/>
  <c r="AJ164" i="5"/>
  <c r="X162" i="5"/>
  <c r="X161" i="5"/>
  <c r="X160" i="5"/>
  <c r="X159" i="5"/>
  <c r="X158" i="5"/>
  <c r="X157" i="5"/>
  <c r="X155" i="5"/>
  <c r="X154" i="5"/>
  <c r="X153" i="5"/>
  <c r="X152" i="5"/>
  <c r="X151" i="5"/>
  <c r="V151" i="5"/>
  <c r="X150" i="5"/>
  <c r="X147" i="5"/>
  <c r="AI139" i="5"/>
  <c r="AK139" i="5" s="1"/>
  <c r="AH139" i="5"/>
  <c r="AH164" i="5" s="1"/>
  <c r="L139" i="5"/>
  <c r="X131" i="5"/>
  <c r="AK129" i="5"/>
  <c r="X129" i="5"/>
  <c r="Y129" i="5" s="1"/>
  <c r="AK127" i="5"/>
  <c r="X127" i="5"/>
  <c r="Y127" i="5" s="1"/>
  <c r="Z127" i="5" s="1"/>
  <c r="X120" i="5"/>
  <c r="X117" i="5"/>
  <c r="X112" i="5"/>
  <c r="X109" i="5"/>
  <c r="AK106" i="5"/>
  <c r="X106" i="5"/>
  <c r="V106" i="5"/>
  <c r="X100" i="5"/>
  <c r="X97" i="5"/>
  <c r="X94" i="5"/>
  <c r="X91" i="5"/>
  <c r="X88" i="5"/>
  <c r="AK82" i="5"/>
  <c r="W82" i="5"/>
  <c r="X82" i="5" s="1"/>
  <c r="Y82" i="5" s="1"/>
  <c r="V82" i="5"/>
  <c r="X78" i="5"/>
  <c r="X74" i="5"/>
  <c r="Y74" i="5" s="1"/>
  <c r="AK71" i="5"/>
  <c r="Y71" i="5"/>
  <c r="X65" i="5"/>
  <c r="X60" i="5"/>
  <c r="X55" i="5"/>
  <c r="AK50" i="5"/>
  <c r="X50" i="5"/>
  <c r="Y50" i="5" s="1"/>
  <c r="V50" i="5"/>
  <c r="AK22" i="5"/>
  <c r="X17" i="5"/>
  <c r="AK13" i="5"/>
  <c r="X13" i="5"/>
  <c r="Y13" i="5" s="1"/>
  <c r="Z13" i="5" s="1"/>
  <c r="AK4" i="5"/>
  <c r="V4" i="5"/>
  <c r="Z71" i="5" l="1"/>
  <c r="Y106" i="5"/>
  <c r="Z82" i="5" s="1"/>
  <c r="Y147" i="5"/>
  <c r="Z139" i="5" s="1"/>
  <c r="Z22" i="5"/>
  <c r="Y4" i="5"/>
  <c r="Z4" i="5" s="1"/>
  <c r="V22" i="5"/>
  <c r="AI164" i="5"/>
  <c r="AK164" i="5" s="1"/>
  <c r="AA4" i="5" l="1"/>
</calcChain>
</file>

<file path=xl/sharedStrings.xml><?xml version="1.0" encoding="utf-8"?>
<sst xmlns="http://schemas.openxmlformats.org/spreadsheetml/2006/main" count="345" uniqueCount="277">
  <si>
    <t>OBJETIVO ESTRATEGICO</t>
  </si>
  <si>
    <t xml:space="preserve">EJE ESTRATEGICO </t>
  </si>
  <si>
    <t xml:space="preserve">LINEA ESTRATEGICA </t>
  </si>
  <si>
    <t>PROGRAMA</t>
  </si>
  <si>
    <t>META DE RESULTADO</t>
  </si>
  <si>
    <t>SUBPROGRAMA</t>
  </si>
  <si>
    <t>NOMBRE DEL PROYECTO INSCRITO EN EL BANCO DE PROYECTO</t>
  </si>
  <si>
    <t xml:space="preserve">UNIDAD DE MEDIDA </t>
  </si>
  <si>
    <t xml:space="preserve">CANTIDAD </t>
  </si>
  <si>
    <t>RESPONSABLE</t>
  </si>
  <si>
    <t>RUBRO</t>
  </si>
  <si>
    <t>FUENTE</t>
  </si>
  <si>
    <t>INDICADOR META DE RESULTADO</t>
  </si>
  <si>
    <t>LINEA BASE META DE RESULTADO A 2015</t>
  </si>
  <si>
    <t xml:space="preserve">META PRODUCTO  PLAN DE DESARROLLO (VALOR ABSOLUTO) </t>
  </si>
  <si>
    <t>LINEA BASE META PRODUCTO A 2015</t>
  </si>
  <si>
    <t xml:space="preserve">INDICADOR META PRODUCTO  PLAN DE DESARROLLO </t>
  </si>
  <si>
    <t>CODIGO BPIN (CODIGO ACTUALIZADO EN MGA WEB)</t>
  </si>
  <si>
    <t>NOMBRE INDICADOR (DE LA ACTIVIDAD DEL PROYECTO)</t>
  </si>
  <si>
    <t xml:space="preserve">Fecha de inicio </t>
  </si>
  <si>
    <t xml:space="preserve">Fecha de Terminación </t>
  </si>
  <si>
    <t>POBLACION BENEFICIADA POR LOCALIDAD</t>
  </si>
  <si>
    <t xml:space="preserve">CARTAGENA INCLUYENTE </t>
  </si>
  <si>
    <t xml:space="preserve">CIUDAD Y DEPORTE </t>
  </si>
  <si>
    <t>ESCUELA DE INICIACIÓN Y FORMACIÓN DEPORTIVA "ESCUELA DEPORTE"</t>
  </si>
  <si>
    <t xml:space="preserve">Incrementar a un 50% la participación de niños, niñas y  adolescentes en la Escuela de Iniciación y Formación Deportiva </t>
  </si>
  <si>
    <t>Número de niñas, niños y adolescentes entre 6 y 17 años vinculados a la Escuela de Iniciación y formación Deportiva en zona rural y urbana</t>
  </si>
  <si>
    <t>DEPORTE ESTUDIANTIL</t>
  </si>
  <si>
    <t>Incrementar a 28,8% los niños, niñas , adolescentes y Jóvenes entre 6 y 7 años,  vinculados al programa Supérate-Intercolegiados</t>
  </si>
  <si>
    <t xml:space="preserve">Incrementar a 54% las instituciones educativas vinculadas al programa Supérate-Intercolegiados </t>
  </si>
  <si>
    <t>HABITOS Y ESTILOS DE VIDA SALUDABLE</t>
  </si>
  <si>
    <t xml:space="preserve">Incrementar al 33% la población que realiza una actividad física </t>
  </si>
  <si>
    <t>PROMOCIÓN MASIVA DE UNA VIDA ACTIVA "ACTIVATE POR TU SALUD"</t>
  </si>
  <si>
    <t xml:space="preserve">Incrementar a 65% la población participantes  de eventos recreativos  comunitarios </t>
  </si>
  <si>
    <t>EVENTOS RECREATIVOS  COMUNITARIOS " RECREANDO LA GENTE"</t>
  </si>
  <si>
    <t>Número de
participantes
vinculados a los
Eventos Recreativos
Comunitarios</t>
  </si>
  <si>
    <t>INFRAESTRUCTURA DEPORTIVA</t>
  </si>
  <si>
    <t>Mejorar el 50% de los escenarios deportivos e incrementar en 1.5% los escenarios nuevos con enfoque de territorialidad</t>
  </si>
  <si>
    <t>CONSTRUCCIÓN ,ADECUACIÓN, MEJORAMIENTO Y MANTENIMIENTO DE LOS ESCENARIOS DEPORTIVOS "MÁS GENTE INTEGRADA"</t>
  </si>
  <si>
    <t>Número de escenarios existentes mantenidos, adecuados y mejorados</t>
  </si>
  <si>
    <t xml:space="preserve">DEPORTE SOCIAL Y COMUNITARIO </t>
  </si>
  <si>
    <t xml:space="preserve">Incrementar a 9% los participantes en las actividades deportivas y recreativas con inclusión social </t>
  </si>
  <si>
    <t>DEPORTE Y RECREACIÓN CON INCLUSION SOCIAL "GENTE DIVERSA"</t>
  </si>
  <si>
    <t xml:space="preserve">Número de población vulnerable participantes en actividades de deporte y recreación con inclusión social y enfoque diferencial </t>
  </si>
  <si>
    <t>DEPORTE SOCIAL Y COMUNITARIO" PRIMERO LA GENTE, PRIMERO EL DEPORTE"</t>
  </si>
  <si>
    <t xml:space="preserve">Número de Participantes en los Juegos Corregimentales, Comunales, Carcelarios y Torneos de Integración Comunitaria </t>
  </si>
  <si>
    <t>Mantener en un 100% las iniciativas presentadas por la comunidad atendidas</t>
  </si>
  <si>
    <t>Número de Iniciativas presentadas por la comunidad atendidas</t>
  </si>
  <si>
    <t xml:space="preserve">DEPORTE ASOCIADO </t>
  </si>
  <si>
    <t xml:space="preserve">Incrementar al 100% los deportistas de altos logros y futuras estrellas del deporte apoyados </t>
  </si>
  <si>
    <t xml:space="preserve">CARTAGENA DE INDIAS, SIN FRONTERAS AL DEPORTE Y LA RECREACIÓN </t>
  </si>
  <si>
    <t>Número de eventos
de carácter nacional o
internacional con
sede en Cartagena
de Indias</t>
  </si>
  <si>
    <t>DEPORTE ASOCIADO "PRIMERO EL TALENTO DEPORTIVO"</t>
  </si>
  <si>
    <t>Número de
deportistas de altos
logros y futuros
estrellas del
deporte apoyados</t>
  </si>
  <si>
    <t>Número de
iniciativas
apoyadas o ligas,
clubes y otras
organizaciones
deportivas.</t>
  </si>
  <si>
    <t xml:space="preserve">OBSERVATORIO DE CIENCIAS APLICADAS AL DEPORTE DE CARTAGENA DE INDIAS </t>
  </si>
  <si>
    <t>SUPERAR LA DESIGUALDAD</t>
  </si>
  <si>
    <t>Porcentaje de escenarios deportivos mantenidos y construidos</t>
  </si>
  <si>
    <t>Porcentaje de nuevos participantes en las actividades deportivas y recreativas</t>
  </si>
  <si>
    <t>Porcentaje de nuevos participantes en los Juegos corregimentales, comunales, carcelarios y torneos de integración comunitaria</t>
  </si>
  <si>
    <t>Porcentaje de atención de iniciativas al 100%</t>
  </si>
  <si>
    <t>Porcentaje de nuevos deportistas de altos logros y futuras glorias apoyados</t>
  </si>
  <si>
    <t>9.7%</t>
  </si>
  <si>
    <t>38.8%</t>
  </si>
  <si>
    <t>2018-13001-0148</t>
  </si>
  <si>
    <t>2017-13001-0075</t>
  </si>
  <si>
    <t>2018-13001-0145</t>
  </si>
  <si>
    <t>2018-13001-0149</t>
  </si>
  <si>
    <t>2018-13001-0146</t>
  </si>
  <si>
    <t>2018-13001-0144</t>
  </si>
  <si>
    <t>2017-13001-0076</t>
  </si>
  <si>
    <t>número de eventos deportivos nacionales e internacionales apoyados</t>
  </si>
  <si>
    <t>número</t>
  </si>
  <si>
    <t>personas</t>
  </si>
  <si>
    <t>unidad</t>
  </si>
  <si>
    <t xml:space="preserve">Alberto Osorio Leal </t>
  </si>
  <si>
    <t>Número de nuevas instituciones educativas vinculadas</t>
  </si>
  <si>
    <t>Número de reclusos y reclusas atendidos</t>
  </si>
  <si>
    <t>Número de deportistas beneficiados en asesoramiento y acompañamiento</t>
  </si>
  <si>
    <t>ICLD, ARRENDAMIENTO DE ESCENARIOS, SGP-PROPÓSITO GENERAL - DEPORTE, ICAT (3%)</t>
  </si>
  <si>
    <t xml:space="preserve">número </t>
  </si>
  <si>
    <t xml:space="preserve">Número de escenarios construidos </t>
  </si>
  <si>
    <t>Número de escenarios reconstruidos</t>
  </si>
  <si>
    <t>2018-13001-0190</t>
  </si>
  <si>
    <t>2018-13001-0147</t>
  </si>
  <si>
    <t>2018-13001-0189</t>
  </si>
  <si>
    <t xml:space="preserve">IMPLEMENTACIÓN DEL OBSERVATORIO DE CIENCIAS APLICADAS AL DEPORTE DE CARTAGENA DE INDIAS </t>
  </si>
  <si>
    <t xml:space="preserve">FORMACIÓN  PROYECTO ESCUELA DE INICIACIÓN Y FORMACIÓN DEPORTIVA "ESCUELA DEPORTE" </t>
  </si>
  <si>
    <t xml:space="preserve">APOYO PROMOCIÓN MASIVA DE UNA VIDA ACTIVA </t>
  </si>
  <si>
    <t xml:space="preserve">IMPLEMENTACIÓN  PROYECTO EVENTOS RECREATIVOS  COMUNITARIOS " RECREANDO LA GENTE" </t>
  </si>
  <si>
    <t xml:space="preserve">CONSTRUCCIÓN ,ADECUACIÓN, MEJORAMIENTO Y MANTENIMIENTO DE LOS ESCENARIOS DEPORTIVOS "MÁS GENTE INTEGRADA" </t>
  </si>
  <si>
    <t xml:space="preserve"> IMPLEMENTACIÓN DEPORTE Y RECREACIÓN CON INCLUSION SOCIAL </t>
  </si>
  <si>
    <t xml:space="preserve">CONSOLIDACIÓN DEL DEPORTE SOCIAL Y COMUNITARIO" PRIMERO LA GENTE, PRIMERO EL DEPORTE" </t>
  </si>
  <si>
    <t xml:space="preserve"> FORMACIÓN AL PROYECTO CARTAGENA DE INDIAS, SIN FRONTERAS AL DEPORTE Y LA RECREACIÓN </t>
  </si>
  <si>
    <t>APOYO AL DEPORTE ASOCIADO "PRIMERO EL TALENTO DEPORTIVO"</t>
  </si>
  <si>
    <t>Número de
participantes
vinculados a  la
actividad física</t>
  </si>
  <si>
    <t>Número de personas atendidas en Jóvenes Saludables</t>
  </si>
  <si>
    <t xml:space="preserve">Número de personas beneficiadas en los eventos  Cartagena es de los Niños y Cartagena es de Todos </t>
  </si>
  <si>
    <t xml:space="preserve">Número de personas participantes en los eventos  masivos de recreación comunitaria </t>
  </si>
  <si>
    <t xml:space="preserve">Número de personas atendidas en Vacaciones recreativas </t>
  </si>
  <si>
    <t xml:space="preserve">Número de infantes participantes </t>
  </si>
  <si>
    <t xml:space="preserve">Número de Jóvenes en Riesgo participantes </t>
  </si>
  <si>
    <t xml:space="preserve">Número de personas afros participantes </t>
  </si>
  <si>
    <t xml:space="preserve">Número de victimas participantes </t>
  </si>
  <si>
    <t xml:space="preserve">Número de Mujeres participantes </t>
  </si>
  <si>
    <t xml:space="preserve">Número de participantes en los Juegos Corregimentales </t>
  </si>
  <si>
    <t xml:space="preserve">Número de participantes en los Torneos de Integración Comunitaria </t>
  </si>
  <si>
    <t xml:space="preserve">Número de participantes en los Juegos Comunales </t>
  </si>
  <si>
    <t xml:space="preserve">Número de participantes en los Juegos Carcelarios </t>
  </si>
  <si>
    <t>Número de Iniciativas de las comunidades apoyadas</t>
  </si>
  <si>
    <t>Número de atletas de altos logros, Futuras estrellas, viejas  glorias apoyados</t>
  </si>
  <si>
    <t>Número de iniciativas de ligas, clubes y otras organizaciones apoyadas</t>
  </si>
  <si>
    <t xml:space="preserve">Número de participantes capacitaciones </t>
  </si>
  <si>
    <t>Número de
entrenadores,
lideres
comunitarios,
administradores
de
organizaciones
deportivas,
jueces, dirigentes
deportivos
capacitados</t>
  </si>
  <si>
    <t>Porcentaje de consecución y desarrollo de estrategias en 100%</t>
  </si>
  <si>
    <t xml:space="preserve">Número de personas  LGTBI  participantes </t>
  </si>
  <si>
    <t xml:space="preserve">POBLACION BENEFICIADA POR LOCALIDAD  </t>
  </si>
  <si>
    <t>02-001-06-60-01-04-01-01 ,   02-027-06-60-01-04-01-01,  02-059-06-60-01-04-01-01 , 02-097-06-60-01-04-01-01</t>
  </si>
  <si>
    <t xml:space="preserve">ICAT (3%), INGRESOS CORRIENTES DE LIBRE DESTINACIÓN </t>
  </si>
  <si>
    <t>02-097-06-60-01-04-02-02, 02-001-06-20-01-04-02-01</t>
  </si>
  <si>
    <t xml:space="preserve"> 02-027-06-20-01-04-03-01, 02-059-06-20-01-04-03-01,02-097-06-20-01-04-03-01, 02-001-06-20-01-04-03-01</t>
  </si>
  <si>
    <t xml:space="preserve"> SGP -PROPÓSITO GENERAL - DEPORTE, ESPECTÁCULOS PÚBLICOS</t>
  </si>
  <si>
    <t>02-024-06-20-01-04-03-02,02-059-06-20-01-04-03-02 ,02-146-06-20-01-04-03-02</t>
  </si>
  <si>
    <t>ARRENDAMIENTO ESCENARIOS DEPORTIVOS, SGP- PROPÓSITO GENERAL - DEPORTES, ICAT (3%), INGRESOS CORRIENTES DE LIBRE DESTINACIÓN (ICLD)</t>
  </si>
  <si>
    <t>02-027-06-20-01-04-04-01, 02-059-06-20-01-04-04-01, 02-097-06-20-01-04-04-01,  02-001-06-20-01-04-04-01</t>
  </si>
  <si>
    <t>INGRESOS CORRIENTES DE LIBRE DESTINACIÓN (ICLD)</t>
  </si>
  <si>
    <t>02-001-06-20-01-04-05-01</t>
  </si>
  <si>
    <t>ICLD,  SGP-PROPÓSITO GENERAL - DEPORTE, ICAT (3%), IMPUESTO TRANSPORTE POR OLEODUCTO Y GASODUCTO</t>
  </si>
  <si>
    <t>02-097-06-20-01-04-06-03, 02-001-06-20-01-04-06-02</t>
  </si>
  <si>
    <t>ICAT (3%), INGRESOS CORRIENTES DE LIBRE DESTINACIÓN (ICLD)</t>
  </si>
  <si>
    <t xml:space="preserve"> SGP -PROPÓSITO GENERAL - DEPORTES, ICAT (3%),  INGRESO CORRIENTES DE LIBRE DESTINACIÓN (ICLD) </t>
  </si>
  <si>
    <t>02-059-06-20-01-04-06-01,  02-097-06-60-01-04-06-01, 02-001-06-20-01-04-06-01</t>
  </si>
  <si>
    <t>RENDIMIENTOS FINANCIEROS IDER, VENTA DE SERVICIOS,  ARRENDAMIENTO ESCENARIOS DEPORTIVOS, ICAT (3%), ICLD, ESPECTACULOS PUBLICO.</t>
  </si>
  <si>
    <t>02-001-06-20-01-04-07-01,   02-024-06-20-01-04-07-03,   02-027-06-20-01-04-07-01,  02-097-06-20-01-04-07-01, 02-011-06-20-01-04-07-01, 02-135-06-20-01-04-07-01</t>
  </si>
  <si>
    <t>VALOR  A  2020</t>
  </si>
  <si>
    <t>Porcentaje de población vinculada a los eventos recreativos comunitarios</t>
  </si>
  <si>
    <t>Porcentaje de niños, niñas y adolescentes vinculados en la escuela</t>
  </si>
  <si>
    <t xml:space="preserve">APOYO AL PROYECTO DEPORTE ESTUDIANTIL </t>
  </si>
  <si>
    <t>Porcentaje de niños, niñas y adolescentes vinculados en los Supérate - Intercolegiados</t>
  </si>
  <si>
    <t>Porcentaje de población vinculada a los programas de actividad física</t>
  </si>
  <si>
    <t xml:space="preserve">Número de escenarios deportivos construidos  y reconstruidos </t>
  </si>
  <si>
    <t>OBSERVACIONES</t>
  </si>
  <si>
    <t>TOTAL PRESUPUESTO 2020</t>
  </si>
  <si>
    <t>31/06/2020</t>
  </si>
  <si>
    <t>Número de intervenciones, mantenidos, adecuados y mejorados   realizadas</t>
  </si>
  <si>
    <t>AVANCE ACUMULADO  META PRODUCTO 2016-2019</t>
  </si>
  <si>
    <t>Plan Institucional de archivo de la entidad</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</si>
  <si>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</si>
  <si>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</si>
  <si>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</si>
  <si>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</si>
  <si>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</si>
  <si>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</si>
  <si>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</si>
  <si>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Estratégico de Tecnología de la Información y las Comunicaciones</t>
  </si>
  <si>
    <t>Plan de Tratamiento de riesgos de Seguridad y Privacidad de la Información</t>
  </si>
  <si>
    <t>Plan de Seguridad y privacidad de la Información</t>
  </si>
  <si>
    <t>Plan Anticorrupción y de atención al Ciudadano</t>
  </si>
  <si>
    <t xml:space="preserve">INSTITUTO DISTRITAL DE DEPORTE Y RECREACIÓN - IDER
PLAN DE ACCIÓN 2020
</t>
  </si>
  <si>
    <t>ACTIVIDADES DEL PROYECTO (ACTIVIDADES QUE SE INCORPORARON EN LA GUIA DE ACTUALIZACIÓN)</t>
  </si>
  <si>
    <t xml:space="preserve">Se vincularán  14 nuevas Instituciones Educativas </t>
  </si>
  <si>
    <t xml:space="preserve"> Se realizarán 10   Eventos de Vacaciones Recreativas , en los cuales  brindaremos a las niñas y niños diferentes actividades recreo-deportivas que adelantaremos en el parque ecológico </t>
  </si>
  <si>
    <t xml:space="preserve">Se realizará un Festival Internacional de la Cometa ,en el cual asisten cometeros nacionales e internacionales mostrando diferentes modalidades de cometas y la comunidad del Distrito de Cartagena de Indias , se beneficiarán  a 7.000  personas </t>
  </si>
  <si>
    <t xml:space="preserve">Se realizarán la construcción de 2 escenarios  deportivos </t>
  </si>
  <si>
    <t xml:space="preserve">Se realizará un evento para la población de  Primera Infancia , se espera beneficiar a 100 infantes </t>
  </si>
  <si>
    <t xml:space="preserve"> Se apoyarán los Juegos Comunales ,  que se realizarán en las localidades del Distrito de Cartagena de  Indias y tendrán una participación de 1.000 personas </t>
  </si>
  <si>
    <t xml:space="preserve">Se desarrollarán   los Juegos Carcelarios  (San Diego,  Ternera y Asomenores ) y actividades recreo-deportivas , los cuales beneficiarán a 1.043 reclusas y reclusos </t>
  </si>
  <si>
    <t xml:space="preserve">Se apoyarán 2 eventos deportivos y recreativos de carácter nacional e internacional a realizarse en el Distrito de Cartagena de Indias </t>
  </si>
  <si>
    <t xml:space="preserve"> Se impartirán clases en las diferentes disciplinas deportivas a los 870 niñas, niños, adolescentes en los diversos niveles de iniciación y formación</t>
  </si>
  <si>
    <t xml:space="preserve">Se llevarán a cabo actividad física en los Centros Penitenciarios y Carcelarios del Distrito de Cartagena de Indias  donde se atenderán a 1.000  reclusas y reclusos  </t>
  </si>
  <si>
    <t>Se prestará  asesoramiento y acompañamiento técnico  a los deportistas que asisten  al  Centro de Acondicionamiento Físico , se espera beneficiar a 300 personas</t>
  </si>
  <si>
    <t xml:space="preserve">Se llevarán a cabo 3  Eventos Masivos de Actividad Física que beneficiarán  a 3.000 personas    </t>
  </si>
  <si>
    <t>Se realizarán 55 Vías Recreativas y Vías Saludables, se  beneficiaran 12500 personas ,  esta actividad esta encaminada a generar espacios físicos transitorios dentro del distrito para que la comunidad goce del aprovechamiento del tiempo libre</t>
  </si>
  <si>
    <t xml:space="preserve">Se realizarán 1 Evento Masivo  de  Recreación y  apoyo a otras  actividades recreativas </t>
  </si>
  <si>
    <t xml:space="preserve">Se realizarán la reconstrucción  de 6  escenarios  deportivos </t>
  </si>
  <si>
    <t>Se llevará a cabo 1 Evento a la población  L.G.T.B.I., con el objetivo de beneficiar aproximadamente 100 personas</t>
  </si>
  <si>
    <t>Se realizará un evento deportivo para las victimas  en el cual participarán 612  personas</t>
  </si>
  <si>
    <t xml:space="preserve">Se atenderá a 100  Mujeres a través de un evento deportivo </t>
  </si>
  <si>
    <t>Apoyarán 50  iniciativas presentadas por las comunidades del Distrito de Cartagena de Indias</t>
  </si>
  <si>
    <t xml:space="preserve">Se apoyaran 10 atletas de altos logros, futuras estrellas del deporte y viejas glorias del deporte </t>
  </si>
  <si>
    <t xml:space="preserve"> Integración de los planes institucionales y estratégicos al Plan de Acción. (Decreto No. 612 del  2018)   </t>
  </si>
  <si>
    <t>Se desarrollarán  Torneos Deportivos  de Integración Comunitaria en 80 barrios del Distrito de Cartagena de Indias, en donde se beneficiaran 1.000 personas</t>
  </si>
  <si>
    <t xml:space="preserve"> </t>
  </si>
  <si>
    <t>En este primer trimestre, no se realizaron ninguna actividad en el C.A.F., porque  se hace necesario intervenir los espacios locativos y  el personal  del  C.A.F., adelanta planes de capacitación sobre temáticas de  entrenamiento de fuerza.</t>
  </si>
  <si>
    <t xml:space="preserve">Se tiene previsto para el segundo semestre del 2020. </t>
  </si>
  <si>
    <t>Se realizo una Caminata en conmemoración  del día Internacional  de la Mujer entre el ider y la organización Dragón Boat  con salida del barrio Centro y llegada al barrio Manga ( sábado 7 de marzo) ,  en la cual participaron 172   mujeres.</t>
  </si>
  <si>
    <t xml:space="preserve">APROPIACION FINAL DEL AÑO 2020 </t>
  </si>
  <si>
    <t xml:space="preserve">APROPIACION DEFINITIVA 2020 </t>
  </si>
  <si>
    <t xml:space="preserve">EJECUCIÓN TOTAL </t>
  </si>
  <si>
    <t>EJECUCIÓN %</t>
  </si>
  <si>
    <t>Se aprobó  mediante Acta No.01 del 24 de enero del 2020  del Comité Institucional de Gestión y Desempeño. El avance de este plan a la fecha 31 de marzo fue el siguiente: Se avanzo en un 74% , se realizaron diferentes actividades como : Actividades  y seguimiento al desarrollo  Plan Estratégico del Talento Humano.</t>
  </si>
  <si>
    <t>Se aprobó  mediante Acta No.01 del 24 de enero del 2020  del Comité Institucional de Gestión y Desempeño. El avance de este plan a la fecha 31 de marzo fue el siguiente: Fue del 0% , se espera realizar capacitaciones virtuales por motivo de la  emergencia sanitaria del CORONOVIRUS-COVID19.</t>
  </si>
  <si>
    <t>Se aprobó  mediante Acta No.01 del 24 de enero del 2020  del Comité Institucional de Gestión y Desempeño.</t>
  </si>
  <si>
    <t>TOTALES</t>
  </si>
  <si>
    <t>Se creará 1 nuevo núcleo, el cual beneficiará a 160 niñas , niños y adolescentes</t>
  </si>
  <si>
    <t xml:space="preserve">Número de asistentes al festival internacional </t>
  </si>
  <si>
    <r>
      <t xml:space="preserve">Se aprobó  mediante Acta No.01 del 24 de enero del 2020  del Comité Institucional de Gestión y Desempeño. El avance de este plan a la fecha 31 de marzo fue el siguiente: Este plan esta basado en  4  etapas:  </t>
    </r>
    <r>
      <rPr>
        <b/>
        <sz val="12"/>
        <color theme="1"/>
        <rFont val="Calibri"/>
        <family val="2"/>
        <scheme val="minor"/>
      </rPr>
      <t xml:space="preserve"> 1. Programa de Gestión Documental (elaboración e implementación)</t>
    </r>
    <r>
      <rPr>
        <sz val="12"/>
        <color theme="1"/>
        <rFont val="Calibri"/>
        <family val="2"/>
        <scheme val="minor"/>
      </rPr>
      <t xml:space="preserve"> con un  73%,Se logró la formulación y aprobación del PGD por parte del comité de Gestión y Desempeño (el cual adopta y absorbe las funciones del Comité Interno de Archivo) y posteriormente se realizó su publicación, adicionalmente se desarrollaron actividades contempladas en el programa que muestran  los avances del mismo , </t>
    </r>
    <r>
      <rPr>
        <b/>
        <sz val="12"/>
        <color theme="1"/>
        <rFont val="Calibri"/>
        <family val="2"/>
        <scheme val="minor"/>
      </rPr>
      <t xml:space="preserve">2. Proyecto de organización de archivos de gestión </t>
    </r>
    <r>
      <rPr>
        <sz val="12"/>
        <color theme="1"/>
        <rFont val="Calibri"/>
        <family val="2"/>
        <scheme val="minor"/>
      </rPr>
      <t xml:space="preserve">con un 40%, Se han adelantado actividades en conjunto con las oficinas productoras (Jurídica, Contabilidad, Control Interno, Recreación y Planeación) para lograr la descongestión documental de estas oficinas mediante la transferencia formal hacia el Archivo Central del Instituto. Dichas actividades se han soportado en el apoyo técnico para la aplicación de buenas prácticas, suministro de materiales y capacitaciones.  </t>
    </r>
    <r>
      <rPr>
        <b/>
        <sz val="12"/>
        <color theme="1"/>
        <rFont val="Calibri"/>
        <family val="2"/>
        <scheme val="minor"/>
      </rPr>
      <t>3.  Proyecto de elaboración de Tablas de Retención Documental -TRD  y su aplicación</t>
    </r>
    <r>
      <rPr>
        <sz val="12"/>
        <color theme="1"/>
        <rFont val="Calibri"/>
        <family val="2"/>
        <scheme val="minor"/>
      </rPr>
      <t xml:space="preserve"> con un 80%;Se elaboraron y aprobaron las Tablas de Retención Documental -TRD-, sin embargo queda pendiente su envío al AGD para convalidación y publicación. </t>
    </r>
    <r>
      <rPr>
        <b/>
        <sz val="12"/>
        <color theme="1"/>
        <rFont val="Calibri"/>
        <family val="2"/>
        <scheme val="minor"/>
      </rPr>
      <t xml:space="preserve">4.  Proyecto de elaboración de Tablas de Valoración Documental -TVD- y su aplicación </t>
    </r>
    <r>
      <rPr>
        <sz val="12"/>
        <color theme="1"/>
        <rFont val="Calibri"/>
        <family val="2"/>
        <scheme val="minor"/>
      </rPr>
      <t>con un 80%</t>
    </r>
    <r>
      <rPr>
        <b/>
        <sz val="12"/>
        <color theme="1"/>
        <rFont val="Calibri"/>
        <family val="2"/>
        <scheme val="minor"/>
      </rPr>
      <t xml:space="preserve"> , </t>
    </r>
    <r>
      <rPr>
        <sz val="12"/>
        <color theme="1"/>
        <rFont val="Calibri"/>
        <family val="2"/>
        <scheme val="minor"/>
      </rPr>
      <t>Se elaboraron y aprobaron las Tablas de Valoración Documental -TVD-, sin embargo queda pendiente su envío al AGD para convalidación y publicación.</t>
    </r>
  </si>
  <si>
    <t>Número de niños, niñas y adolescentes que asisten al nuevo núcleo</t>
  </si>
  <si>
    <t xml:space="preserve">Gustavo González  Tarra </t>
  </si>
  <si>
    <t>Número de niños, niñas y adolescentes que asisten a los núcleos</t>
  </si>
  <si>
    <t xml:space="preserve">Número de niñas, niños, adolescentes y jóvenes entre 6 y 17 años, vinculados al programa Supérate-Intercolegiados </t>
  </si>
  <si>
    <t>Se realizarán los Juego Supérate- Intercolegiados, los cuales beneficiarán a 2.545 deportistas</t>
  </si>
  <si>
    <t>Número de deportistas beneficiados con los Juegos  Supérate-Intercolegiados</t>
  </si>
  <si>
    <t>Se adelantaron reuniones de socialización de los juegos con la Secretaria de Educación Distrital, así como se han desarrollado reuniones con docentes que asisten a solicitar información, se está a la espera de la apertura de la plataforma para el proceso de inscripciones. Se establecieron los coordinadores por cada disciplina deportiva que estará en competencias,  a su vez se socializó con los docentes e instituciones educativas que usualmente participan en los Supérate Distrital. Se está a la espera de suscripción de Convenio con Mindeportes para cofinanciación de los Juegos. La meta de inscritos este año es de alrededor de 7.000 deportistas de colegios públicos y privados del Distrito de Cartagena de Indias.</t>
  </si>
  <si>
    <t>Gustavo González Tarra</t>
  </si>
  <si>
    <t>Porcentaje de instituciones educativas nuevas vinculadas a los Supérate - Intercolegiados</t>
  </si>
  <si>
    <t xml:space="preserve">Número de IE vinculadas a los Juegos Supérate-Intercolegiados </t>
  </si>
  <si>
    <t xml:space="preserve">Se mantendrán los  puntos de atención  de actividad física comunitaria que beneficiarán a 55 personas por punto </t>
  </si>
  <si>
    <t xml:space="preserve">Número de personas atendidas en los puntos de actividad física </t>
  </si>
  <si>
    <t xml:space="preserve">Se realizaron actividades recreo-deportiva con  la Fundación  Talid ( Asomenores) en el Coliseo Northon  Madrid en microfútbol, actividad física  y recreo-deportiva , en la Cárcel de Ternera se adelantó la promoción de la campaña para iniciar juegos de domino y  en la Cárcel de Mujeres  se realizó el día  de la mujer con actividades recreativas y de actividad física. Para un total de beneficiados de 490 personas. </t>
  </si>
  <si>
    <t>Se adelantarán en las empresas  asesorías y charlas de Hábitos y Estilos de  Vida Saludable , las cuales terminarán en una jornada de actividad física y aproximadamente se espera beneficiar a 9.000  personas</t>
  </si>
  <si>
    <t>Número de personas beneficiadas en asesorías y charlas de hábitos y estilos de vida saludable</t>
  </si>
  <si>
    <t>La actividad "Caminante Saludable" , se desarrollará sobre rutas ya establecidas  , en el se desarrolla la práctica el ejercicio físico y se enseña técnicas adecuadas de marcha y trote , se beneficiarán a 180 personas</t>
  </si>
  <si>
    <t xml:space="preserve">Número de personas beneficiadas en el Caminante Saludable </t>
  </si>
  <si>
    <t>Se mantendrán los puntos de atención de Jóvenes Saludables, el cual  busca promover Hábitos y Estilos de Vida Saludable e inculcar valores a través de la actividad física musicalizada en la modalidad de baile , beneficiando a 100  jóvenes.</t>
  </si>
  <si>
    <t>Número de  personas beneficiadas en  eventos masivos de  actividad física</t>
  </si>
  <si>
    <t xml:space="preserve"> Números de Personas beneficiadas en el programa vías recreativas y vías saludables</t>
  </si>
  <si>
    <t xml:space="preserve">Se realizaran 5 eventos entre "Cartagena es de los Niños y "Cartagena es de Todos" :  3 eventos  para Cartagena es de los Niños que va dirigida a población infantil del Distrito de Cartagena de Indias brindándoles un día recreativo y visitas a sitios de interés de nuestra bella ciudad ; 2 para Cartagena es de Todos que va dirigida a los adultos mayores de 60 años brindándoles un día recreativo y visitas a sitios de interés de nuestra bella ciudad , se beneficiarán 1.000 personas </t>
  </si>
  <si>
    <t xml:space="preserve">En este semestre,  se realizarán 15 mantenimientos, adecuaciones  , intervenciones y  mejoramientos de los escenarios deportivos </t>
  </si>
  <si>
    <t xml:space="preserve">Ismael Sánchez Arrieta </t>
  </si>
  <si>
    <t>Se espera  realizar obras de reconstrucción de escenarios deportivos en el distrito de Cartagena de Indias , el segundo semestre del año 2020.</t>
  </si>
  <si>
    <t xml:space="preserve">Se llevarán a cabo los  juegos Paralímpicos y diversas clases de  eventos recreo-deportivos que beneficiaron a 300 personas </t>
  </si>
  <si>
    <t xml:space="preserve">Número de  personas participantes  en los Juegos paralímpicos y eventos recreo deportivos </t>
  </si>
  <si>
    <t xml:space="preserve">Gustavo González Tarra - Alberto Osorio Leal </t>
  </si>
  <si>
    <t xml:space="preserve">Se realizará 1 Evento a los  Jóvenes en Riesgo , con el que se pretende beneficiar a 100 jóvenes </t>
  </si>
  <si>
    <t>Se realizará 1 Evento deportivo a la  Población Indígenas , en el cual se atenderán a 100 personas</t>
  </si>
  <si>
    <t xml:space="preserve">Número de Indígenas participantes  </t>
  </si>
  <si>
    <t xml:space="preserve"> ARRENDAMIENTO ESCENARIOS DEPORTIVOS, SGP-PROPÓSITO GENERAL - DEPORTE, ICAT (3%), Ingresos de  Libre Destinación-(ICLD)</t>
  </si>
  <si>
    <t>Durante cada sábado,  se realizan encuentros del Campamento Juvenil del Distrito (con el acompañamiento de  Ministerio del Deporte) en el barrio Huellas Alberto Uribe ,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primer trimestre se han beneficiado a un total de 264  jóvenes .</t>
  </si>
  <si>
    <t xml:space="preserve">Incrementar a 55% los participantes en los Juegos Corregimentales, comunales, carcelarios y torneos de integración comunitaria </t>
  </si>
  <si>
    <t xml:space="preserve">Se realizarán los Juegos Corregimentales con la participación de 4.300 personas y 24 corregimientos aproximadamente </t>
  </si>
  <si>
    <t xml:space="preserve">Gustavo González Tarra </t>
  </si>
  <si>
    <t>Se apoyaran 10  iniciativas presentadas por la ligas, clubes y otras organizaciones deportivas</t>
  </si>
  <si>
    <t>Aumentar a 100% las acciones estratégicas de  promoción y fomento de actividades deportivas y recreativas mediante la formulación de la Política Pública y Plan Estratégico Distrital para la Recreación y el Deporte.</t>
  </si>
  <si>
    <t>Se llevarán a cabo 18 capacitaciones donde se espera beneficiar a 800  dirigentes , entrenadores,  deportistas entre otros .</t>
  </si>
  <si>
    <t>Plan Estratégico
Distrital para la
Recreación y el
Deporte a 2025  y La Política de
Promoción,
fomento y
desarrollo de la
actividades
recreativas y
deportivas,
realizados  e
implementados</t>
  </si>
  <si>
    <t>Número</t>
  </si>
  <si>
    <t>José Víctor Herrera</t>
  </si>
  <si>
    <t xml:space="preserve">Se aprobó  mediante Acta No.01 del 24 de enero del 2020  del Comité Institucional de Gestión y Desempeño. El avance de este plan a la fecha 31 de marzo fue el siguiente: Fue de un 65% y se llevaron a cabo actividades como: La Celebración del día de la Mujer , Jornadas de Teletrabajo en Ejecución. </t>
  </si>
  <si>
    <t>Se aprobó  mediante Acta No.01 del 24 de enero del 2020  del Comité Institucional de Gestión y Desempeño. El avance de este plan a la fecha 31 de marzo fue el siguiente: Fue del 43% y se realizaron diversas actividades como: Responsable de Seguridad y Salud en el Trabajo en el IDER escogido, Procedimientos de requisitos legales y el formato de la matriz de requisitos legales, según exigencia del Decreto 1072 de 2015, revisados y ajustados.</t>
  </si>
  <si>
    <t>Luz Alcira Ortega Martínez</t>
  </si>
  <si>
    <t>Se aprobó  mediante Acta No.01 del 24 de enero del 2020  del Comité Institucional de Gestión y Desempeño. El avance de este plan a la fecha 31 de marzo fue el siguiente: En referente al Plan Estratégico de Tecnología de la Información y las Comunicaciones se avanzó un 74%, mediante actividades como son: * Informe de gestión informe de seguimiento ley 1712 de 2014 a corte de 31 de diciembre de 2019 realizado por control interno,* Resolución No. 033 de 26 de febrero 2020,* Informe de austeridad al gasto IV trimestre 2019,* Informe de evaluación control interno contable anual – vigencia 2019, • Acuerdo No. 001 de 10 de marzo de 2020 así como también se realizó lo siguiente : 1. Se publicó el informe de gestión de IDER a corte de 31 de diciembre de 2019, 2.  Se publicó el informe de Rendición de cuentas de IDER 2019 -formulario web para preguntas de la rendición de Cuenta 2019 -* Publicación 1 Una convocatorias de Apoyo a Organismos Deportivos.</t>
  </si>
  <si>
    <r>
      <t xml:space="preserve">Se aprobó  mediante Acta No.01 del 24 de enero del 2020  del Comité Institucional de Gestión y Desempeño. El avance de este plan a la fecha 31 de marzo fue el siguiente: En la etapa de </t>
    </r>
    <r>
      <rPr>
        <b/>
        <sz val="12"/>
        <color theme="1"/>
        <rFont val="Calibri"/>
        <family val="2"/>
        <scheme val="minor"/>
      </rPr>
      <t xml:space="preserve">Gestionar las Restricciones y prohibiciones a internet, Realizar Inventarios de equipos tecnológicos y respaldo de información de forma automática, </t>
    </r>
    <r>
      <rPr>
        <sz val="12"/>
        <color theme="1"/>
        <rFont val="Calibri"/>
        <family val="2"/>
        <scheme val="minor"/>
      </rPr>
      <t xml:space="preserve">se adelantó un 89%  a través de diferentes acciones como : Servidor HP instalado y configurado con S.O. Linux y PHPVitualbox, Instalación y configuración del servidor, GLPi, como una solución  de gestión tecnológica, para el seguimiento de incidencias en los soportes técnicos y actualización de inventario en plataforma web local, y otras como son las siguientes : a) Actualización Mensual de Inventario de equipos, b)Matriz con la identificación de los equipos de cómputo, c) Documento con la metodología para identificación, d) Clasificación y valoración de activos de información, e) Actualización base de datos Para la  Escuela de Iniciación, entre otras acciones  </t>
    </r>
  </si>
  <si>
    <r>
      <t xml:space="preserve">Se aprobó  mediante Acta No.01 del 24 de enero del 2020  del Comité Institucional de Gestión y Desempeño. El avance de este plan a la fecha 31 de marzo fue en dos etapas: 1. </t>
    </r>
    <r>
      <rPr>
        <b/>
        <sz val="12"/>
        <color theme="1"/>
        <rFont val="Calibri"/>
        <family val="2"/>
        <scheme val="minor"/>
      </rPr>
      <t xml:space="preserve">Adoptar medidas de seguridad, para gestionar  y mitigar los riesgos introducidos por el uso de dispositivos móviles, portátil y fijos </t>
    </r>
    <r>
      <rPr>
        <sz val="12"/>
        <color theme="1"/>
        <rFont val="Calibri"/>
        <family val="2"/>
        <scheme val="minor"/>
      </rPr>
      <t>con un 100%</t>
    </r>
    <r>
      <rPr>
        <b/>
        <sz val="12"/>
        <color theme="1"/>
        <rFont val="Calibri"/>
        <family val="2"/>
        <scheme val="minor"/>
      </rPr>
      <t xml:space="preserve"> </t>
    </r>
    <r>
      <rPr>
        <sz val="12"/>
        <color theme="1"/>
        <rFont val="Calibri"/>
        <family val="2"/>
        <scheme val="minor"/>
      </rPr>
      <t>a través de diversas actividades como son: a) El registro de los equipos o dispositivos móviles en la red; b) Asignación al usuario  con acta de entrega, solicitando buen uso y protección física  del equipo; c) las restricciones para la instalación de software, d) los requisitos para las versiones  y  licencia del software de los equipos, e)  los controles de acceso ; f) Roles y contraseñas para cuentas de  usuarios administradores y usuarios final directo, g) protección contra software malicioso; h) des habilitación de los enlaces remotos, i) copias de respaldo, j) uso de servicios y aplicaciones web, k) Los equipos portátiles personales que ingresen al Instituto deben presentar las licencias del S.O. y de  los programas instalados, para tener acceso a la red e información. y  la 2 etapa de   Firewall de Seguridad con un 100% con actividades como lo son: a) Protección a los equipos individuales, servidores y dispositivos conectados en red contra el acceso no deseado de intrusos. 
b) Monitoreo permanente del tráfico entrante y saliente a la red de internet y red local, c) Brinda conexión por túneles virtuales de seguridad.
d) Administración de conexiones por dirección IP Estáticas y Dinámicas.</t>
    </r>
  </si>
  <si>
    <t xml:space="preserve"> % AVANCE PROGRAMA 1ER TRIMESTRE</t>
  </si>
  <si>
    <t xml:space="preserve"> % AVANCE ACTIVIDAD 1ER TRIMESTRE</t>
  </si>
  <si>
    <t xml:space="preserve"> % AVANCE SUBPROGRAMA 1ER TRIMESTRE</t>
  </si>
  <si>
    <t xml:space="preserve">VALOR SUBPROGRAMA A 31 DE MARZO DEL 2020 </t>
  </si>
  <si>
    <t xml:space="preserve">VALOR ACTIVIDAD A 31 DE MARZO DEL 2020 </t>
  </si>
  <si>
    <t>% AVANCE PLAN DE ACCIÓN A 31 DE MARZO DEL 2020</t>
  </si>
  <si>
    <t xml:space="preserve">Se desarrollarán la Política de Promoción, fomento y desarrollo de las actividades recreativas y deportivas diseñado, formulado , implementado y ejecutado </t>
  </si>
  <si>
    <t>Se desarrollarán  el Plan Estratégico Distrital  para la  Recreación y el Deporte a 2015, diseñado, formulado , implementado y ejecutado</t>
  </si>
  <si>
    <t>Plan Estratégico  Distrital Para la recreación y el Deporte a 2.025 realizado e implementado</t>
  </si>
  <si>
    <t>La Política de Promoción, Fomento y Desarrollo de las Actividades Recreativas y deportivas realizada e implementada</t>
  </si>
  <si>
    <t>Se espera realizar en el segundo semestre del año 2020</t>
  </si>
  <si>
    <t>Se  realizaran  de acuerdo al cronograma estipulado por el Ministerio de Educación .</t>
  </si>
  <si>
    <t>Se trabajó en la estructuración de una convocatoria pública para ofertar recursos para organismos deportivos en tres líneas: Organización de Eventos, Participación en Eventos y Formación y Desarrollo Deportivo, la misma va dirigida a Clubes y Ligas Deportivas con jurisdicción en Cartagena, se socializo en dos reuniones y se dio apertura a la convocatoria el pasado 13 de marzo . En total se planea entregar: 
Número total de apoyos: 54
Ligas: 15 = $ 276.500.000
Clubes: 39 = $ 423.500.000
Total: $700.000.000</t>
  </si>
  <si>
    <t>Se aprobó  mediante Acta No.01 del 24 de enero del 2020  del Comité Institucional de Gestión y Desempeño. El avance de este plan a la fecha 31 de marzo fue el siguiente: el avance  fue de 1,31 % , es decir  $113.790.846.</t>
  </si>
  <si>
    <t>Se está trabajando en la estructuración de una convocatoria pública  para incentivos a los programas  Futuros Ídolos del Deporte (PAFID) y Deportistas de Altos Logros (PADAL), la cual estará  publicada  en web para postulaciones y adjudicaciones. Nos encontramos en espera de reactivar los programas misionales 
En total se planea entregar: 
Número total de Incentivos: 67
PADAL: 47 = $ 630.000.000
PAFID:20 = $ 270.000.000
Total: $900.000.000</t>
  </si>
  <si>
    <t>Se realizaron actividades de entrenamiento y práctica del deporte a las personas con dispacidad en las siguientes disciplinas deportivas: paranatación , paratlestismo, softbol , voleibol sentado,  fútbol auditivo , ajedrez , boccia ,a través de estas se  beneficiaron  a  210  personas.  Se espera llevar a cabo  en el segundo semestre del año 2020 los  Juegos  Paralimpicos.</t>
  </si>
  <si>
    <t xml:space="preserve">Se ha diseñado un documento y estrategia de convocatoria dirigida a ligas, clubes y organismos deportivos. Se espera  realizar en el  segundo semestre. </t>
  </si>
  <si>
    <t>El Festival Internacional de la Cometa  está programado para el segundo semestre</t>
  </si>
  <si>
    <t xml:space="preserve">Se realizaron en este primer trimestre del año: Jornadas de sensibilización sobre hábitos saludables, toma de tamizaje, presión arterial, índice de masa corporal, perímetro abdominal, peso, talla  y actividad  física y recreativa en diferentes empresas así como  también se  realizó apoyo a  algunas empresas con jornadas masivas de actividad física en conmemoración del día de la Mujer. Para un total de 20 empresas y 1.977 personas impactadas. </t>
  </si>
  <si>
    <t xml:space="preserve">Se trabajaron cuatro rutas en este primer trimestre: Boulevard de Crespo, Unidad  Deportiva Fidel Mendoza Carrasquilla, Unidad Deportiva el Campestre y Parque Lineal  - Parque Heredia , en los cuales se beneficio a  195 personas. </t>
  </si>
  <si>
    <t>Se realizará 1 Evento deportivo a la  Población Afro , en el cual se atenderán a 100 personas</t>
  </si>
  <si>
    <t xml:space="preserve">Se cuenta con en la actualidad con 50 núcleos y 36 énfasis deportivos ,  en diferentes barrios y corregimientos del Distrito de Cartagena de Indias .  Contamos con núcleos en la insular como son:  Bocachica,  Barú, Santa Ana , Ararca, Isla fuerte.   Se han beneficiado un total de 3.238  niñas, niños, y adolescentes, dando como resultado 317 asistentes más con referencia al cierre del año pasado. </t>
  </si>
  <si>
    <t xml:space="preserve">Se realizó durante este primer trimestre en 11 barrios vulnerables del distrito de Cartagena de Indias como son;  Localidad No.1 : José Antonio Galán, Los Calamares; Localidad No.2 : La María , Boston, El Pozón , Ciudad Bicentenario , Colombiatón, Olaya Herrera- Sector la Puntilla ;  Localidad No.3 : Villa Hermosa , Policarpa , Manuela Vergara de Curi  en donde los jóvenes realizaron   actividad física musicalizada en la modalidad de baile , con estas actividades se beneficiaron a un   total  de 430 jóvenes. </t>
  </si>
  <si>
    <t>En este primer trimestre  no se realizaron eventos masivos de recreación comunitaria.</t>
  </si>
  <si>
    <t>En este  primer trimestre se realizaron 100 visitas técnicas y 22 diagnósticos, para poder priorizar la inversión. Se espera realizar mantenimiento y adecuaciones a los escenarios deportivos a finales de este segundo trimestre. Se realizo el pago del servicio de Luz Eléctrica y el agua  a estos escenarios (Intervenciones menores) :  Coliseo Chico de Hierro, Complejo de Raqueta , Estadio de futbol Jaime Morón, Unidad Deportiva el Campestre, Coliseo Bernardo Caraballo, Estadio de Softbol de Chiquinquirá, Complejo Acuático , estadio de atletismo, esc. Northon Madrid, Estadio de Softbol Nuevo Bosque, Estadio de Beisbol Mono Judas, Estadio de Beisbol 11 de  Noviembre, Coliseo de Combate, Estadio de Beisbol Infantil Daniel Lemaitre.  Se realizó mantenimiento del Complejo Acuático Jaime González Jhonson ,  Estadio de Fútbol Jaime Morón, Coliseo Chico de Hierro , Coliseo de Combate. Así mismo, se programaron jornadas de desinfección y limpieza de los escenarios, como medida de prevención ante el COVID -19.</t>
  </si>
  <si>
    <t>Durante el primer trimestre del año 2020,  se realizó el programa de Escuelas Recreativas  con niños y niñas de primera infancia en los corregimientos del Distrito de Cartagena de Indias en los corregimientos de la  Boquilla, Bocachica, Puerto Rey, Barú,   Punta Arena, Tierra Bomba , Bayunca , Pontezuela , Manzanillo del Mar, Pasacaballo y Membrillal. Se realizaron jornadas recreativas donde se busca estimular la psicomotricidad a través del juego, se beneficiaron a 1.212  infantes.</t>
  </si>
  <si>
    <t xml:space="preserve">En este trimestre se realizó (1) recorrido de vías recreativas, el cual registró 145 participantes. </t>
  </si>
  <si>
    <t xml:space="preserve">Terminamos en este primer trimestre del año 2020, con 97 puntos de actividad física  entre Madrúgale a la Salud y Noches Saludables con un total de 2.395 personas atendidas. Así mismo, dada la emergencia sanitaria del COVID -19, se desarrollaron video tutoriales con clases y rutinas de actividad física y fueron divulgadas a través de las redes sociales del IDER con un total de 3.797 personas alcanzadas. </t>
  </si>
  <si>
    <t xml:space="preserve">En este primer trimestre,  se realizó un evento masivo de actividad física el dia 28 de marzo a través de Facebook  Live, con un total de 15.012 personas alcanzadas. </t>
  </si>
  <si>
    <t xml:space="preserve">Se elabora Plan de Capacitación del primer semestre del 2020 así como también se realizo reunión con la Coordinadora Académica del Sena, para tratar lo referente a las dos carreras tecnólogas que se encuentran en curso.
Se realizaron 12 capacitaciones en los siguientes temas :Inducción a todo el equipo IDER, Inducción y Reinducción al programa de Recreación, Capacitación MIPG, Conceptos de Recreación, Inducción y Reinducción Promoción masiva de una vida activa, Técnicas de recreación , Herramientas para construcción de grupos,  Conformación y reconocimiento de clubes deportivos,  Juegos Y Rondas, Socialización para la convocatoria pública para la entrega de apoyo a organismos deportivos (2), Ambiente Y Tipos De Aprendizaje, Para un total de 796 personas beneficiadas. </t>
  </si>
  <si>
    <t xml:space="preserve">Se recibieron dos (2) Escenarios Deportivos  del convenio efectuado IDER y AGUAS DE CARTAGENA del año  2019, los escenarios de  Categoría 2 : son : Villa Estrella (sector 14 de Febrero) y Villa Hermosa – Arroz Barato. Para el año 2020 se suscribio  un convenio  entre el IDER y AGUAS DE CARTAGENA , el día 11 de febrero del 2020 a través del cual se  realizaran adecuación y modernización de 16 escenarios deportivos y recreativos en la zona urbana y rural. </t>
  </si>
  <si>
    <t xml:space="preserve">Se elaboró el Plan de Trabajo del Observatorio correspondiente al primer semestre del 2020.
Se participa en la formulación del Plan Estratégico de Deporte, la Recreación, Actividad Física y Aprovechamiento del Tiempo Libre Cartagena de Indias 2020 – 2023.
Se trabajo en la formulación de la Política Pública del Deporte, la Recreación, Actividad Física y Aprovechamiento del Tiempo Libre Cartagena de Indias 2020 – 2033 del Distrito de Cartagena de Indias 2020 -2033. Se trabaja en la formulación del Proyecto. de construcción y adecuación del Centro de Alto Rendimiento. Se adelantaron reuniones con las Universidades de San buenaventura, Tecnológica y Universidad de Cartagena para fortalecer los Convenios interinstitucionales, con fines investigativos en el Deporte.
Se trabaja en la estrategia “IDOLOS DEL DEPORTE CARTAGENERO”.  Iniciativa orientada a resaltar a aquellos Deportistas, que nos han llenado de Gloria y a favorecer la preservación y el acceso al Patrimonio Documental Deportivo de Cartagena y de Bolívar. Se trabajo el diagnóstico del sector deportivo y recreativo del periodo 2016-2019, se asistio a 28 mesas de participación ciudadana para la construcción del Plan de desarrollo en un trabajo  cojunto  con  840 personas de la comunidad cartagenera  liderado por un equipo de 20 persona del IDER , generandose insumos para la linea estrátegica del deporte y la recreación del 2020-2023. 
</t>
  </si>
  <si>
    <t>Se aprobó  mediante Acta No.01 del 24 de enero del 2020  del Comité Institucional de Gestión y Desempeño. El avance de este plan a la fecha 31 de marzo fue el siguiente: En el componente uno  de Mapa de Riesgo lleva un 37,45% , en el componente de sexto de las iniciativas adicionales lleva un 33%,  componente cinco  de Transparencia tiene un 99% y el componente tercero de Rendición de Cuentas   tiene  un 60% de avence.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</si>
</sst>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164" formatCode="_-* #,##0.00\ _€_-;\-* #,##0.00\ _€_-;_-* &quot;-&quot;??\ _€_-;_-@_-"/>
    <numFmt numFmtId="165" formatCode="_(&quot;$&quot;\ * #,##0.00_);_(&quot;$&quot;\ * \(#,##0.00\);_(&quot;$&quot;\ * &quot;-&quot;??_);_(@_)"/>
    <numFmt numFmtId="166" formatCode="_(* #,##0.00_);_(* \(#,##0.00\);_(* &quot;-&quot;??_);_(@_)"/>
    <numFmt numFmtId="167" formatCode="_(* #,##0_);_(* \(#,##0\);_(* &quot;-&quot;??_);_(@_)"/>
    <numFmt numFmtId="168" formatCode="_(&quot;$&quot;\ * #,##0_);_(&quot;$&quot;\ * \(#,##0\);_(&quot;$&quot;\ * &quot;-&quot;??_);_(@_)"/>
    <numFmt numFmtId="169" formatCode="0.0%"/>
  </numFmts>
  <fonts count="6"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cellStyleXfs>
  <cellXfs count="152">
    <xf numFmtId="0" fontId="0" fillId="0" borderId="0" xfId="0"/>
    <xf numFmtId="0" fontId="2" fillId="0" borderId="0" xfId="0" applyFont="1" applyFill="1" applyBorder="1" applyAlignment="1">
      <alignment vertical="center"/>
    </xf>
    <xf numFmtId="0" fontId="2" fillId="0" borderId="0" xfId="0" applyFont="1" applyFill="1" applyBorder="1" applyAlignment="1">
      <alignment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vertical="center"/>
    </xf>
    <xf numFmtId="9" fontId="2" fillId="2" borderId="1" xfId="0" applyNumberFormat="1" applyFont="1" applyFill="1" applyBorder="1" applyAlignment="1">
      <alignment horizontal="center" vertical="center"/>
    </xf>
    <xf numFmtId="0" fontId="4" fillId="2"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164" fontId="3" fillId="4" borderId="0" xfId="0" applyNumberFormat="1" applyFont="1" applyFill="1" applyBorder="1" applyAlignment="1">
      <alignment vertical="center"/>
    </xf>
    <xf numFmtId="164" fontId="3" fillId="4" borderId="6" xfId="0" applyNumberFormat="1" applyFont="1" applyFill="1" applyBorder="1" applyAlignment="1">
      <alignment vertical="center"/>
    </xf>
    <xf numFmtId="10" fontId="3" fillId="4" borderId="7" xfId="2" applyNumberFormat="1" applyFont="1" applyFill="1" applyBorder="1" applyAlignment="1">
      <alignment vertical="center"/>
    </xf>
    <xf numFmtId="165" fontId="3" fillId="0" borderId="0" xfId="3" applyFont="1" applyFill="1" applyBorder="1" applyAlignment="1">
      <alignment vertical="center"/>
    </xf>
    <xf numFmtId="0" fontId="2" fillId="3" borderId="0" xfId="0" applyFont="1" applyFill="1" applyBorder="1" applyAlignment="1">
      <alignment vertical="center"/>
    </xf>
    <xf numFmtId="0" fontId="2" fillId="0" borderId="0"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4" borderId="0" xfId="0" applyFont="1" applyFill="1" applyBorder="1" applyAlignment="1">
      <alignment horizontal="center" vertical="center"/>
    </xf>
    <xf numFmtId="0" fontId="2" fillId="0" borderId="0"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9" fontId="2" fillId="0" borderId="1" xfId="2" applyFont="1" applyFill="1" applyBorder="1" applyAlignment="1">
      <alignment horizontal="right" vertical="center" wrapText="1"/>
    </xf>
    <xf numFmtId="9" fontId="2" fillId="0" borderId="4" xfId="2" applyFont="1" applyFill="1" applyBorder="1" applyAlignment="1">
      <alignment horizontal="right" vertical="center" wrapText="1"/>
    </xf>
    <xf numFmtId="9" fontId="5" fillId="0" borderId="0" xfId="0" applyNumberFormat="1" applyFont="1" applyFill="1" applyBorder="1" applyAlignment="1">
      <alignment horizontal="center" vertical="center"/>
    </xf>
    <xf numFmtId="167" fontId="2" fillId="0" borderId="1" xfId="1"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xf>
    <xf numFmtId="167" fontId="2" fillId="0" borderId="0" xfId="1" applyNumberFormat="1" applyFont="1" applyFill="1" applyBorder="1" applyAlignment="1">
      <alignment horizontal="center" vertical="center"/>
    </xf>
    <xf numFmtId="167" fontId="3" fillId="5" borderId="1" xfId="1" applyNumberFormat="1" applyFont="1" applyFill="1" applyBorder="1" applyAlignment="1">
      <alignment horizontal="center" vertical="center" wrapText="1"/>
    </xf>
    <xf numFmtId="167" fontId="4" fillId="0" borderId="1" xfId="1" applyNumberFormat="1" applyFont="1" applyFill="1" applyBorder="1" applyAlignment="1">
      <alignment vertical="center" wrapText="1"/>
    </xf>
    <xf numFmtId="167" fontId="4" fillId="0" borderId="1" xfId="1" applyNumberFormat="1" applyFont="1" applyFill="1" applyBorder="1" applyAlignment="1">
      <alignment horizontal="center" vertical="center"/>
    </xf>
    <xf numFmtId="167" fontId="4" fillId="0" borderId="1" xfId="1" applyNumberFormat="1" applyFont="1" applyFill="1" applyBorder="1" applyAlignment="1">
      <alignment vertical="center"/>
    </xf>
    <xf numFmtId="167" fontId="2" fillId="0" borderId="1" xfId="1" applyNumberFormat="1" applyFont="1" applyFill="1" applyBorder="1" applyAlignment="1">
      <alignment vertical="center" wrapText="1"/>
    </xf>
    <xf numFmtId="167" fontId="2" fillId="0" borderId="1" xfId="1" applyNumberFormat="1" applyFont="1" applyFill="1" applyBorder="1" applyAlignment="1">
      <alignment horizontal="left" vertical="center" wrapText="1"/>
    </xf>
    <xf numFmtId="167" fontId="2" fillId="0" borderId="4" xfId="1" applyNumberFormat="1" applyFont="1" applyBorder="1" applyAlignment="1">
      <alignment horizontal="center" vertical="center" wrapText="1"/>
    </xf>
    <xf numFmtId="167" fontId="2" fillId="0" borderId="1" xfId="1" applyNumberFormat="1" applyFont="1" applyBorder="1" applyAlignment="1">
      <alignment vertical="center" wrapText="1"/>
    </xf>
    <xf numFmtId="167" fontId="2" fillId="0" borderId="1" xfId="1" applyNumberFormat="1" applyFont="1" applyBorder="1" applyAlignment="1">
      <alignment horizontal="center" vertical="center" wrapText="1"/>
    </xf>
    <xf numFmtId="167" fontId="2" fillId="0" borderId="1" xfId="1" applyNumberFormat="1" applyFont="1" applyBorder="1" applyAlignment="1">
      <alignment horizontal="right" vertical="center" wrapText="1"/>
    </xf>
    <xf numFmtId="167" fontId="2" fillId="0" borderId="0" xfId="1" applyNumberFormat="1" applyFont="1" applyBorder="1" applyAlignment="1">
      <alignment horizontal="center" vertical="center"/>
    </xf>
    <xf numFmtId="167" fontId="2" fillId="0" borderId="4" xfId="1" applyNumberFormat="1" applyFont="1" applyFill="1" applyBorder="1" applyAlignment="1">
      <alignment horizontal="center" vertical="center" wrapText="1"/>
    </xf>
    <xf numFmtId="167" fontId="3" fillId="4" borderId="0" xfId="1" applyNumberFormat="1"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67" fontId="2" fillId="0" borderId="1" xfId="1" applyNumberFormat="1" applyFont="1" applyFill="1" applyBorder="1" applyAlignment="1">
      <alignment horizontal="center" vertical="center" wrapText="1"/>
    </xf>
    <xf numFmtId="9" fontId="2" fillId="0" borderId="2" xfId="2" applyFont="1" applyFill="1" applyBorder="1" applyAlignment="1">
      <alignment horizontal="center" vertical="center" wrapText="1"/>
    </xf>
    <xf numFmtId="9" fontId="2" fillId="0" borderId="3" xfId="2" applyFont="1" applyFill="1" applyBorder="1" applyAlignment="1">
      <alignment horizontal="center" vertical="center" wrapText="1"/>
    </xf>
    <xf numFmtId="9" fontId="2" fillId="0" borderId="4" xfId="2" applyFont="1" applyFill="1" applyBorder="1" applyAlignment="1">
      <alignment horizontal="center" vertical="center" wrapText="1"/>
    </xf>
    <xf numFmtId="0" fontId="3" fillId="4" borderId="0"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7" fontId="2" fillId="0" borderId="2" xfId="1" applyNumberFormat="1" applyFont="1" applyBorder="1" applyAlignment="1">
      <alignment horizontal="center" vertical="center" wrapText="1"/>
    </xf>
    <xf numFmtId="167" fontId="2" fillId="0" borderId="3" xfId="1" applyNumberFormat="1" applyFont="1" applyBorder="1" applyAlignment="1">
      <alignment horizontal="center" vertical="center" wrapText="1"/>
    </xf>
    <xf numFmtId="167" fontId="2" fillId="0" borderId="4" xfId="1" applyNumberFormat="1" applyFont="1" applyBorder="1" applyAlignment="1">
      <alignment horizontal="center" vertical="center" wrapText="1"/>
    </xf>
    <xf numFmtId="167" fontId="2" fillId="0" borderId="2" xfId="1" applyNumberFormat="1" applyFont="1" applyFill="1" applyBorder="1" applyAlignment="1">
      <alignment horizontal="center" vertical="center" wrapText="1"/>
    </xf>
    <xf numFmtId="167" fontId="2" fillId="0" borderId="3" xfId="1" applyNumberFormat="1" applyFont="1" applyFill="1" applyBorder="1" applyAlignment="1">
      <alignment horizontal="center" vertical="center" wrapText="1"/>
    </xf>
    <xf numFmtId="167" fontId="2" fillId="0" borderId="4" xfId="1" applyNumberFormat="1" applyFont="1" applyFill="1" applyBorder="1" applyAlignment="1">
      <alignment horizontal="center" vertical="center" wrapText="1"/>
    </xf>
    <xf numFmtId="9" fontId="2" fillId="0" borderId="2" xfId="2" applyFont="1" applyFill="1" applyBorder="1" applyAlignment="1">
      <alignment horizontal="right" vertical="center" wrapText="1"/>
    </xf>
    <xf numFmtId="9" fontId="2" fillId="0" borderId="3" xfId="2" applyFont="1" applyFill="1" applyBorder="1" applyAlignment="1">
      <alignment horizontal="right" vertical="center" wrapText="1"/>
    </xf>
    <xf numFmtId="9" fontId="2" fillId="0" borderId="4" xfId="2"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9" fontId="2" fillId="2" borderId="2" xfId="0" applyNumberFormat="1" applyFont="1" applyFill="1" applyBorder="1" applyAlignment="1">
      <alignment horizontal="center" vertical="center"/>
    </xf>
    <xf numFmtId="9" fontId="2" fillId="2" borderId="3" xfId="0" applyNumberFormat="1" applyFont="1" applyFill="1" applyBorder="1" applyAlignment="1">
      <alignment horizontal="center" vertical="center"/>
    </xf>
    <xf numFmtId="9" fontId="2" fillId="2" borderId="4"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67" fontId="2" fillId="0" borderId="1" xfId="1" applyNumberFormat="1" applyFont="1" applyFill="1" applyBorder="1" applyAlignment="1">
      <alignment horizontal="right" vertical="center" wrapText="1"/>
    </xf>
    <xf numFmtId="169" fontId="2" fillId="0" borderId="1" xfId="2" applyNumberFormat="1" applyFont="1" applyFill="1" applyBorder="1" applyAlignment="1">
      <alignment horizontal="right" vertical="center"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2" fillId="0" borderId="1" xfId="3" applyNumberFormat="1" applyFont="1" applyBorder="1" applyAlignment="1">
      <alignment horizontal="center" vertical="center" wrapText="1"/>
    </xf>
    <xf numFmtId="9" fontId="2" fillId="0" borderId="1" xfId="3" applyNumberFormat="1" applyFont="1" applyBorder="1" applyAlignment="1">
      <alignment horizontal="center" vertical="center" wrapText="1"/>
    </xf>
    <xf numFmtId="0" fontId="2" fillId="2" borderId="1" xfId="0" applyFont="1" applyFill="1" applyBorder="1" applyAlignment="1">
      <alignment horizontal="center" vertical="center" wrapText="1"/>
    </xf>
    <xf numFmtId="9" fontId="2" fillId="2" borderId="2" xfId="2" applyFont="1" applyFill="1" applyBorder="1" applyAlignment="1">
      <alignment horizontal="center" vertical="center" wrapText="1"/>
    </xf>
    <xf numFmtId="9" fontId="2" fillId="2" borderId="3" xfId="2" applyFont="1" applyFill="1" applyBorder="1" applyAlignment="1">
      <alignment horizontal="center" vertical="center" wrapText="1"/>
    </xf>
    <xf numFmtId="9" fontId="2" fillId="2" borderId="4" xfId="2" applyFont="1" applyFill="1" applyBorder="1" applyAlignment="1">
      <alignment horizontal="center" vertical="center" wrapText="1"/>
    </xf>
    <xf numFmtId="167" fontId="2" fillId="0" borderId="1" xfId="1" applyNumberFormat="1" applyFont="1" applyBorder="1" applyAlignment="1">
      <alignment horizontal="right" vertical="center" wrapText="1"/>
    </xf>
    <xf numFmtId="167" fontId="2" fillId="0" borderId="1" xfId="1" applyNumberFormat="1" applyFont="1" applyBorder="1" applyAlignment="1">
      <alignment horizontal="center" vertical="center" wrapText="1"/>
    </xf>
    <xf numFmtId="9" fontId="2" fillId="2" borderId="1" xfId="2" applyFont="1" applyFill="1" applyBorder="1" applyAlignment="1">
      <alignment horizontal="center" vertical="center" wrapText="1"/>
    </xf>
    <xf numFmtId="41" fontId="2" fillId="0" borderId="1" xfId="4" applyFont="1" applyBorder="1" applyAlignment="1">
      <alignment horizontal="right"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2" fillId="0" borderId="1" xfId="0" applyFont="1" applyBorder="1" applyAlignment="1">
      <alignment horizontal="right" vertical="center" wrapText="1"/>
    </xf>
    <xf numFmtId="1" fontId="2" fillId="0" borderId="1" xfId="1" applyNumberFormat="1" applyFont="1" applyFill="1" applyBorder="1" applyAlignment="1">
      <alignment horizontal="right" vertical="center" wrapText="1"/>
    </xf>
    <xf numFmtId="9" fontId="2" fillId="0" borderId="1" xfId="2" applyFont="1" applyFill="1" applyBorder="1" applyAlignment="1">
      <alignment horizontal="right" vertical="center" wrapText="1"/>
    </xf>
    <xf numFmtId="9" fontId="2" fillId="0" borderId="1"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2" fontId="2" fillId="0" borderId="1" xfId="5" applyFont="1" applyBorder="1" applyAlignment="1">
      <alignment horizontal="center" vertical="center" wrapText="1"/>
    </xf>
    <xf numFmtId="167" fontId="2" fillId="0" borderId="1" xfId="1" applyNumberFormat="1" applyFont="1" applyFill="1" applyBorder="1" applyAlignment="1">
      <alignment horizontal="left" vertical="center" wrapText="1"/>
    </xf>
    <xf numFmtId="0" fontId="4" fillId="0" borderId="1" xfId="0" applyFont="1" applyFill="1" applyBorder="1" applyAlignment="1">
      <alignment horizontal="right" vertical="center"/>
    </xf>
    <xf numFmtId="165" fontId="2" fillId="0" borderId="1" xfId="3" applyNumberFormat="1" applyFont="1" applyBorder="1" applyAlignment="1">
      <alignment horizontal="center" vertical="center" wrapText="1"/>
    </xf>
    <xf numFmtId="9" fontId="2" fillId="0" borderId="1" xfId="4" applyNumberFormat="1" applyFont="1" applyFill="1" applyBorder="1" applyAlignment="1">
      <alignment horizontal="right" vertical="center" wrapText="1"/>
    </xf>
    <xf numFmtId="1" fontId="2" fillId="0" borderId="1" xfId="1" applyNumberFormat="1" applyFont="1" applyFill="1" applyBorder="1" applyAlignment="1">
      <alignment horizontal="center" vertical="center" wrapText="1"/>
    </xf>
    <xf numFmtId="41" fontId="2" fillId="0" borderId="1" xfId="4" applyFont="1" applyFill="1" applyBorder="1" applyAlignment="1">
      <alignment horizontal="center" vertical="center" wrapText="1"/>
    </xf>
    <xf numFmtId="3"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9" fontId="4" fillId="0" borderId="1" xfId="4" applyNumberFormat="1" applyFont="1" applyFill="1" applyBorder="1" applyAlignment="1">
      <alignment horizontal="center" vertical="center" wrapText="1"/>
    </xf>
    <xf numFmtId="0" fontId="2" fillId="0" borderId="1" xfId="0" applyFont="1" applyFill="1" applyBorder="1" applyAlignment="1">
      <alignment horizontal="right" vertical="center" wrapText="1"/>
    </xf>
    <xf numFmtId="9" fontId="2" fillId="0" borderId="1" xfId="3" applyNumberFormat="1" applyFont="1" applyFill="1" applyBorder="1" applyAlignment="1">
      <alignment horizontal="center" vertical="center" wrapText="1"/>
    </xf>
    <xf numFmtId="168" fontId="2" fillId="0" borderId="1" xfId="3" applyNumberFormat="1" applyFont="1" applyFill="1" applyBorder="1" applyAlignment="1">
      <alignment horizontal="center" vertical="center" wrapText="1"/>
    </xf>
    <xf numFmtId="42" fontId="2" fillId="0" borderId="1" xfId="5" applyFont="1" applyFill="1" applyBorder="1" applyAlignment="1">
      <alignment horizontal="center" vertical="center" wrapText="1"/>
    </xf>
    <xf numFmtId="9" fontId="4" fillId="0" borderId="1" xfId="2" applyFont="1" applyFill="1" applyBorder="1" applyAlignment="1">
      <alignment horizontal="right" vertical="center" wrapText="1"/>
    </xf>
    <xf numFmtId="167" fontId="4" fillId="0" borderId="1" xfId="1" applyNumberFormat="1" applyFont="1" applyFill="1" applyBorder="1" applyAlignment="1">
      <alignment horizontal="center" vertical="center" wrapText="1"/>
    </xf>
    <xf numFmtId="167" fontId="4" fillId="0" borderId="1" xfId="1"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167" fontId="2" fillId="2" borderId="1" xfId="1" applyNumberFormat="1" applyFont="1" applyFill="1" applyBorder="1" applyAlignment="1">
      <alignment horizontal="center" vertical="center" wrapText="1"/>
    </xf>
    <xf numFmtId="9" fontId="4" fillId="2" borderId="1" xfId="2"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2" borderId="1" xfId="0" applyFont="1" applyFill="1" applyBorder="1" applyAlignment="1">
      <alignment horizontal="left" vertical="center" wrapText="1"/>
    </xf>
    <xf numFmtId="9" fontId="2" fillId="0" borderId="2" xfId="4" applyNumberFormat="1" applyFont="1" applyFill="1" applyBorder="1" applyAlignment="1">
      <alignment horizontal="center" vertical="center" wrapText="1"/>
    </xf>
    <xf numFmtId="9" fontId="2" fillId="0" borderId="3" xfId="4" applyNumberFormat="1" applyFont="1" applyFill="1" applyBorder="1" applyAlignment="1">
      <alignment horizontal="center" vertical="center" wrapText="1"/>
    </xf>
    <xf numFmtId="9" fontId="2" fillId="0" borderId="4" xfId="4" applyNumberFormat="1" applyFont="1" applyFill="1" applyBorder="1" applyAlignment="1">
      <alignment horizontal="center" vertical="center" wrapText="1"/>
    </xf>
    <xf numFmtId="9" fontId="2" fillId="0" borderId="1" xfId="4" applyNumberFormat="1" applyFont="1" applyFill="1" applyBorder="1" applyAlignment="1">
      <alignment horizontal="center" vertical="center" wrapText="1"/>
    </xf>
    <xf numFmtId="1" fontId="4" fillId="0" borderId="1" xfId="1" applyNumberFormat="1" applyFont="1" applyFill="1" applyBorder="1" applyAlignment="1">
      <alignment horizontal="right" vertical="center" wrapText="1"/>
    </xf>
    <xf numFmtId="1" fontId="4" fillId="0" borderId="1" xfId="0" applyNumberFormat="1" applyFont="1" applyFill="1" applyBorder="1" applyAlignment="1">
      <alignment horizontal="center" vertical="center" wrapText="1"/>
    </xf>
    <xf numFmtId="41" fontId="2" fillId="0" borderId="1" xfId="4" applyFont="1" applyFill="1" applyBorder="1" applyAlignment="1">
      <alignment horizontal="right" vertical="center" wrapText="1"/>
    </xf>
    <xf numFmtId="0" fontId="2" fillId="0" borderId="1" xfId="0" applyFont="1" applyFill="1" applyBorder="1" applyAlignment="1">
      <alignment horizontal="center" vertical="center" wrapText="1" readingOrder="1"/>
    </xf>
    <xf numFmtId="3" fontId="2" fillId="0" borderId="1" xfId="0" applyNumberFormat="1" applyFont="1" applyBorder="1" applyAlignment="1">
      <alignment horizontal="right" vertical="center" wrapText="1"/>
    </xf>
    <xf numFmtId="167" fontId="2" fillId="2" borderId="1" xfId="1" applyNumberFormat="1" applyFont="1" applyFill="1" applyBorder="1" applyAlignment="1">
      <alignment horizontal="center" vertical="center"/>
    </xf>
    <xf numFmtId="3" fontId="2"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xf>
    <xf numFmtId="41" fontId="2" fillId="0" borderId="1" xfId="4" applyFont="1" applyBorder="1" applyAlignment="1">
      <alignment horizontal="right" vertical="center"/>
    </xf>
    <xf numFmtId="14" fontId="4" fillId="0" borderId="1" xfId="0" applyNumberFormat="1" applyFont="1" applyFill="1" applyBorder="1" applyAlignment="1">
      <alignment horizontal="center" vertical="center" wrapText="1"/>
    </xf>
    <xf numFmtId="1" fontId="4" fillId="0" borderId="2" xfId="1" applyNumberFormat="1" applyFont="1" applyFill="1" applyBorder="1" applyAlignment="1">
      <alignment horizontal="right" vertical="center" wrapText="1"/>
    </xf>
    <xf numFmtId="1" fontId="4" fillId="0" borderId="3" xfId="1" applyNumberFormat="1" applyFont="1" applyFill="1" applyBorder="1" applyAlignment="1">
      <alignment horizontal="right" vertical="center" wrapText="1"/>
    </xf>
    <xf numFmtId="1" fontId="4" fillId="0" borderId="4" xfId="1" applyNumberFormat="1" applyFont="1" applyFill="1" applyBorder="1" applyAlignment="1">
      <alignment horizontal="right" vertical="center" wrapText="1"/>
    </xf>
    <xf numFmtId="1" fontId="4" fillId="0" borderId="2" xfId="1" applyNumberFormat="1" applyFont="1" applyFill="1" applyBorder="1" applyAlignment="1">
      <alignment horizontal="right" vertical="center"/>
    </xf>
    <xf numFmtId="1" fontId="4" fillId="0" borderId="3" xfId="1" applyNumberFormat="1" applyFont="1" applyFill="1" applyBorder="1" applyAlignment="1">
      <alignment horizontal="right" vertical="center"/>
    </xf>
    <xf numFmtId="1" fontId="4" fillId="0" borderId="4" xfId="1" applyNumberFormat="1" applyFont="1" applyFill="1" applyBorder="1" applyAlignment="1">
      <alignment horizontal="right" vertical="center"/>
    </xf>
    <xf numFmtId="1" fontId="4" fillId="0" borderId="1" xfId="1" applyNumberFormat="1" applyFont="1" applyFill="1" applyBorder="1" applyAlignment="1">
      <alignment horizontal="right" vertical="center"/>
    </xf>
    <xf numFmtId="9" fontId="4" fillId="0" borderId="1" xfId="2" applyFont="1" applyFill="1" applyBorder="1" applyAlignment="1">
      <alignment horizontal="right" vertical="center"/>
    </xf>
    <xf numFmtId="167" fontId="4" fillId="0" borderId="1" xfId="1" applyNumberFormat="1" applyFont="1" applyFill="1" applyBorder="1" applyAlignment="1">
      <alignment horizontal="center" vertical="center"/>
    </xf>
    <xf numFmtId="167" fontId="2" fillId="0" borderId="1" xfId="1" applyNumberFormat="1" applyFont="1" applyBorder="1" applyAlignment="1">
      <alignment horizontal="right" vertical="center"/>
    </xf>
    <xf numFmtId="167" fontId="2" fillId="0" borderId="1" xfId="1" applyNumberFormat="1" applyFont="1" applyFill="1" applyBorder="1" applyAlignment="1">
      <alignment vertical="center" wrapText="1"/>
    </xf>
    <xf numFmtId="0" fontId="4" fillId="0" borderId="1" xfId="1" applyNumberFormat="1" applyFont="1" applyFill="1" applyBorder="1" applyAlignment="1">
      <alignment horizontal="center" vertical="center" wrapText="1"/>
    </xf>
    <xf numFmtId="9" fontId="4" fillId="0" borderId="1" xfId="2" applyFont="1" applyFill="1" applyBorder="1" applyAlignment="1">
      <alignment horizontal="center" vertical="center" wrapText="1"/>
    </xf>
    <xf numFmtId="167" fontId="2" fillId="0" borderId="1" xfId="1" applyNumberFormat="1" applyFont="1" applyBorder="1" applyAlignment="1">
      <alignment horizontal="center" vertical="center"/>
    </xf>
    <xf numFmtId="167" fontId="2" fillId="0" borderId="1" xfId="1"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3" fontId="4" fillId="0" borderId="1" xfId="0" applyNumberFormat="1" applyFont="1" applyFill="1" applyBorder="1" applyAlignment="1">
      <alignment horizontal="right" vertical="center" wrapText="1"/>
    </xf>
  </cellXfs>
  <cellStyles count="6">
    <cellStyle name="Millares" xfId="1" builtinId="3"/>
    <cellStyle name="Millares [0]" xfId="4" builtinId="6"/>
    <cellStyle name="Moneda" xfId="3" builtinId="4"/>
    <cellStyle name="Moneda [0]" xfId="5"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296845</xdr:colOff>
      <xdr:row>1</xdr:row>
      <xdr:rowOff>941195</xdr:rowOff>
    </xdr:to>
    <xdr:pic>
      <xdr:nvPicPr>
        <xdr:cNvPr id="2" name="Imagen 1" descr="base membrete-01">
          <a:extLst>
            <a:ext uri="{FF2B5EF4-FFF2-40B4-BE49-F238E27FC236}">
              <a16:creationId xmlns:a16="http://schemas.microsoft.com/office/drawing/2014/main" id="{DEDDA50B-4740-4ACB-A73C-64ECFFF12FB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1629"/>
        <a:stretch/>
      </xdr:blipFill>
      <xdr:spPr bwMode="auto">
        <a:xfrm>
          <a:off x="0" y="0"/>
          <a:ext cx="2182795" cy="114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236206</xdr:colOff>
      <xdr:row>0</xdr:row>
      <xdr:rowOff>15875</xdr:rowOff>
    </xdr:from>
    <xdr:to>
      <xdr:col>14</xdr:col>
      <xdr:colOff>3292021</xdr:colOff>
      <xdr:row>1</xdr:row>
      <xdr:rowOff>957070</xdr:rowOff>
    </xdr:to>
    <xdr:pic>
      <xdr:nvPicPr>
        <xdr:cNvPr id="3" name="Imagen 2" descr="base membrete-01">
          <a:extLst>
            <a:ext uri="{FF2B5EF4-FFF2-40B4-BE49-F238E27FC236}">
              <a16:creationId xmlns:a16="http://schemas.microsoft.com/office/drawing/2014/main" id="{8C67176B-7446-4027-8FBA-998043655B0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130"/>
        <a:stretch/>
      </xdr:blipFill>
      <xdr:spPr bwMode="auto">
        <a:xfrm>
          <a:off x="9300831" y="15875"/>
          <a:ext cx="5881565" cy="1147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28"/>
  <sheetViews>
    <sheetView showGridLines="0" tabSelected="1" zoomScale="60" zoomScaleNormal="60" workbookViewId="0">
      <pane ySplit="3" topLeftCell="A4" activePane="bottomLeft" state="frozen"/>
      <selection activeCell="N1" sqref="N1"/>
      <selection pane="bottomLeft" activeCell="F4" sqref="F4:F12"/>
    </sheetView>
  </sheetViews>
  <sheetFormatPr baseColWidth="10" defaultRowHeight="15.75" x14ac:dyDescent="0.25"/>
  <cols>
    <col min="1" max="1" width="9.42578125" style="6" customWidth="1"/>
    <col min="2" max="2" width="9.28515625" style="6" customWidth="1"/>
    <col min="3" max="3" width="9.5703125" style="6" customWidth="1"/>
    <col min="4" max="4" width="14.85546875" style="6" customWidth="1"/>
    <col min="5" max="5" width="16.42578125" style="6" customWidth="1"/>
    <col min="6" max="6" width="16.7109375" style="6" customWidth="1"/>
    <col min="7" max="7" width="10.140625" style="6" customWidth="1"/>
    <col min="8" max="8" width="13.140625" style="6" customWidth="1"/>
    <col min="9" max="9" width="15.28515625" style="6" customWidth="1"/>
    <col min="10" max="10" width="11.7109375" style="6" customWidth="1"/>
    <col min="11" max="11" width="11.85546875" style="6" bestFit="1" customWidth="1"/>
    <col min="12" max="12" width="9.5703125" style="6" customWidth="1"/>
    <col min="13" max="13" width="17" style="14" customWidth="1"/>
    <col min="14" max="14" width="16" style="6" customWidth="1"/>
    <col min="15" max="15" width="50.42578125" style="6" customWidth="1"/>
    <col min="16" max="16" width="22.42578125" style="6" customWidth="1"/>
    <col min="17" max="17" width="15.5703125" style="5" customWidth="1"/>
    <col min="18" max="18" width="11.42578125" style="5" customWidth="1"/>
    <col min="19" max="19" width="14.42578125" style="40" customWidth="1"/>
    <col min="20" max="20" width="18.5703125" style="40" customWidth="1"/>
    <col min="21" max="23" width="18.28515625" style="40" customWidth="1"/>
    <col min="24" max="27" width="18.28515625" style="5" customWidth="1"/>
    <col min="28" max="28" width="120.28515625" style="6" customWidth="1"/>
    <col min="29" max="29" width="15.7109375" style="1" customWidth="1"/>
    <col min="30" max="30" width="14" style="1" bestFit="1" customWidth="1"/>
    <col min="31" max="31" width="22.28515625" style="15" customWidth="1"/>
    <col min="32" max="32" width="24.28515625" style="6" customWidth="1"/>
    <col min="33" max="33" width="20.140625" style="6" customWidth="1"/>
    <col min="34" max="34" width="32.42578125" style="6" customWidth="1"/>
    <col min="35" max="35" width="32.5703125" style="6" customWidth="1"/>
    <col min="36" max="36" width="30.42578125" style="6" customWidth="1"/>
    <col min="37" max="37" width="25.85546875" style="6" customWidth="1"/>
    <col min="38" max="16384" width="11.42578125" style="6"/>
  </cols>
  <sheetData>
    <row r="1" spans="1:37" s="1" customFormat="1" x14ac:dyDescent="0.25">
      <c r="Q1" s="22"/>
      <c r="R1" s="22"/>
      <c r="S1" s="29"/>
      <c r="T1" s="29"/>
      <c r="U1" s="29"/>
      <c r="V1" s="29"/>
      <c r="W1" s="29"/>
      <c r="X1" s="22"/>
      <c r="Y1" s="22"/>
      <c r="Z1" s="22"/>
      <c r="AA1" s="22"/>
      <c r="AE1" s="2"/>
    </row>
    <row r="2" spans="1:37" s="1" customFormat="1" ht="80.25" customHeight="1" x14ac:dyDescent="0.25">
      <c r="E2" s="149" t="s">
        <v>158</v>
      </c>
      <c r="F2" s="150"/>
      <c r="G2" s="150"/>
      <c r="H2" s="150"/>
      <c r="I2" s="150"/>
      <c r="J2" s="150"/>
      <c r="K2" s="150"/>
      <c r="L2" s="150"/>
      <c r="Q2" s="22"/>
      <c r="R2" s="22"/>
      <c r="S2" s="29"/>
      <c r="T2" s="29"/>
      <c r="U2" s="29"/>
      <c r="V2" s="29"/>
      <c r="W2" s="29"/>
      <c r="X2" s="22"/>
      <c r="Y2" s="22"/>
      <c r="Z2" s="22"/>
      <c r="AA2" s="28"/>
      <c r="AE2" s="2"/>
    </row>
    <row r="3" spans="1:37" s="5" customFormat="1" ht="116.25" customHeight="1" x14ac:dyDescent="0.25">
      <c r="A3" s="3" t="s">
        <v>0</v>
      </c>
      <c r="B3" s="3" t="s">
        <v>1</v>
      </c>
      <c r="C3" s="3" t="s">
        <v>2</v>
      </c>
      <c r="D3" s="3" t="s">
        <v>3</v>
      </c>
      <c r="E3" s="3" t="s">
        <v>4</v>
      </c>
      <c r="F3" s="3" t="s">
        <v>12</v>
      </c>
      <c r="G3" s="3" t="s">
        <v>13</v>
      </c>
      <c r="H3" s="3" t="s">
        <v>5</v>
      </c>
      <c r="I3" s="3" t="s">
        <v>16</v>
      </c>
      <c r="J3" s="3" t="s">
        <v>14</v>
      </c>
      <c r="K3" s="3" t="s">
        <v>15</v>
      </c>
      <c r="L3" s="3" t="s">
        <v>145</v>
      </c>
      <c r="M3" s="3" t="s">
        <v>6</v>
      </c>
      <c r="N3" s="3" t="s">
        <v>17</v>
      </c>
      <c r="O3" s="3" t="s">
        <v>159</v>
      </c>
      <c r="P3" s="3" t="s">
        <v>18</v>
      </c>
      <c r="Q3" s="3" t="s">
        <v>8</v>
      </c>
      <c r="R3" s="3" t="s">
        <v>7</v>
      </c>
      <c r="S3" s="30" t="s">
        <v>134</v>
      </c>
      <c r="T3" s="30" t="s">
        <v>21</v>
      </c>
      <c r="U3" s="30" t="s">
        <v>116</v>
      </c>
      <c r="V3" s="30" t="s">
        <v>247</v>
      </c>
      <c r="W3" s="30" t="s">
        <v>248</v>
      </c>
      <c r="X3" s="3" t="s">
        <v>245</v>
      </c>
      <c r="Y3" s="3" t="s">
        <v>246</v>
      </c>
      <c r="Z3" s="3" t="s">
        <v>244</v>
      </c>
      <c r="AA3" s="3" t="s">
        <v>249</v>
      </c>
      <c r="AB3" s="3" t="s">
        <v>141</v>
      </c>
      <c r="AC3" s="3" t="s">
        <v>19</v>
      </c>
      <c r="AD3" s="3" t="s">
        <v>20</v>
      </c>
      <c r="AE3" s="3" t="s">
        <v>9</v>
      </c>
      <c r="AF3" s="3" t="s">
        <v>10</v>
      </c>
      <c r="AG3" s="3" t="s">
        <v>11</v>
      </c>
      <c r="AH3" s="4" t="s">
        <v>186</v>
      </c>
      <c r="AI3" s="4" t="s">
        <v>187</v>
      </c>
      <c r="AJ3" s="4" t="s">
        <v>188</v>
      </c>
      <c r="AK3" s="4" t="s">
        <v>189</v>
      </c>
    </row>
    <row r="4" spans="1:37" ht="15" customHeight="1" x14ac:dyDescent="0.25">
      <c r="A4" s="79" t="s">
        <v>22</v>
      </c>
      <c r="B4" s="47" t="s">
        <v>56</v>
      </c>
      <c r="C4" s="79" t="s">
        <v>23</v>
      </c>
      <c r="D4" s="112" t="s">
        <v>24</v>
      </c>
      <c r="E4" s="46" t="s">
        <v>25</v>
      </c>
      <c r="F4" s="47" t="s">
        <v>136</v>
      </c>
      <c r="G4" s="85">
        <v>0.09</v>
      </c>
      <c r="H4" s="46" t="s">
        <v>24</v>
      </c>
      <c r="I4" s="79" t="s">
        <v>26</v>
      </c>
      <c r="J4" s="48">
        <v>27714</v>
      </c>
      <c r="K4" s="128">
        <v>18476</v>
      </c>
      <c r="L4" s="148">
        <v>9878</v>
      </c>
      <c r="M4" s="92" t="s">
        <v>87</v>
      </c>
      <c r="N4" s="47" t="s">
        <v>64</v>
      </c>
      <c r="O4" s="47" t="s">
        <v>194</v>
      </c>
      <c r="P4" s="46" t="s">
        <v>197</v>
      </c>
      <c r="Q4" s="105">
        <v>160</v>
      </c>
      <c r="R4" s="47" t="s">
        <v>72</v>
      </c>
      <c r="S4" s="83">
        <v>160</v>
      </c>
      <c r="T4" s="83">
        <v>160</v>
      </c>
      <c r="U4" s="144">
        <v>0</v>
      </c>
      <c r="V4" s="48">
        <f>W10+W4</f>
        <v>3238</v>
      </c>
      <c r="W4" s="73">
        <v>317</v>
      </c>
      <c r="X4" s="91">
        <v>1</v>
      </c>
      <c r="Y4" s="92">
        <f>(X10+X4)/2</f>
        <v>1</v>
      </c>
      <c r="Z4" s="92">
        <f>Y4/1</f>
        <v>1</v>
      </c>
      <c r="AA4" s="92">
        <f>(Z4+Z13+Z22+Z71+Z82+Z127+Z139)/7</f>
        <v>0.35201555422168868</v>
      </c>
      <c r="AB4" s="145" t="s">
        <v>265</v>
      </c>
      <c r="AC4" s="72">
        <v>43864</v>
      </c>
      <c r="AD4" s="72">
        <v>44012</v>
      </c>
      <c r="AE4" s="47" t="s">
        <v>198</v>
      </c>
      <c r="AF4" s="47" t="s">
        <v>117</v>
      </c>
      <c r="AG4" s="47" t="s">
        <v>79</v>
      </c>
      <c r="AH4" s="77">
        <v>2281751053</v>
      </c>
      <c r="AI4" s="77">
        <v>2281751053</v>
      </c>
      <c r="AJ4" s="77">
        <v>434241000</v>
      </c>
      <c r="AK4" s="78">
        <f>AJ4/AI4</f>
        <v>0.19031041946011978</v>
      </c>
    </row>
    <row r="5" spans="1:37" ht="15" customHeight="1" x14ac:dyDescent="0.25">
      <c r="A5" s="79"/>
      <c r="B5" s="47"/>
      <c r="C5" s="79"/>
      <c r="D5" s="112"/>
      <c r="E5" s="46"/>
      <c r="F5" s="47"/>
      <c r="G5" s="85"/>
      <c r="H5" s="46"/>
      <c r="I5" s="79"/>
      <c r="J5" s="48"/>
      <c r="K5" s="128"/>
      <c r="L5" s="148"/>
      <c r="M5" s="92"/>
      <c r="N5" s="47"/>
      <c r="O5" s="47"/>
      <c r="P5" s="46"/>
      <c r="Q5" s="105"/>
      <c r="R5" s="47"/>
      <c r="S5" s="83"/>
      <c r="T5" s="83"/>
      <c r="U5" s="144"/>
      <c r="V5" s="48"/>
      <c r="W5" s="73"/>
      <c r="X5" s="91"/>
      <c r="Y5" s="92"/>
      <c r="Z5" s="92"/>
      <c r="AA5" s="92"/>
      <c r="AB5" s="145"/>
      <c r="AC5" s="72"/>
      <c r="AD5" s="72"/>
      <c r="AE5" s="47"/>
      <c r="AF5" s="47"/>
      <c r="AG5" s="47"/>
      <c r="AH5" s="77"/>
      <c r="AI5" s="77"/>
      <c r="AJ5" s="77"/>
      <c r="AK5" s="78"/>
    </row>
    <row r="6" spans="1:37" ht="15" customHeight="1" x14ac:dyDescent="0.25">
      <c r="A6" s="79"/>
      <c r="B6" s="47"/>
      <c r="C6" s="79"/>
      <c r="D6" s="112"/>
      <c r="E6" s="46"/>
      <c r="F6" s="47"/>
      <c r="G6" s="85"/>
      <c r="H6" s="46"/>
      <c r="I6" s="79"/>
      <c r="J6" s="48"/>
      <c r="K6" s="128"/>
      <c r="L6" s="148"/>
      <c r="M6" s="92"/>
      <c r="N6" s="47"/>
      <c r="O6" s="47"/>
      <c r="P6" s="46"/>
      <c r="Q6" s="105"/>
      <c r="R6" s="47"/>
      <c r="S6" s="83"/>
      <c r="T6" s="83"/>
      <c r="U6" s="144">
        <v>160</v>
      </c>
      <c r="V6" s="48"/>
      <c r="W6" s="73"/>
      <c r="X6" s="91"/>
      <c r="Y6" s="92"/>
      <c r="Z6" s="92"/>
      <c r="AA6" s="92"/>
      <c r="AB6" s="145"/>
      <c r="AC6" s="72"/>
      <c r="AD6" s="72"/>
      <c r="AE6" s="47"/>
      <c r="AF6" s="47"/>
      <c r="AG6" s="47"/>
      <c r="AH6" s="77"/>
      <c r="AI6" s="77"/>
      <c r="AJ6" s="77"/>
      <c r="AK6" s="78"/>
    </row>
    <row r="7" spans="1:37" ht="15" customHeight="1" x14ac:dyDescent="0.25">
      <c r="A7" s="79"/>
      <c r="B7" s="47"/>
      <c r="C7" s="79"/>
      <c r="D7" s="112"/>
      <c r="E7" s="46"/>
      <c r="F7" s="47"/>
      <c r="G7" s="85"/>
      <c r="H7" s="46"/>
      <c r="I7" s="79"/>
      <c r="J7" s="48"/>
      <c r="K7" s="128"/>
      <c r="L7" s="148"/>
      <c r="M7" s="92"/>
      <c r="N7" s="47"/>
      <c r="O7" s="47"/>
      <c r="P7" s="46"/>
      <c r="Q7" s="105"/>
      <c r="R7" s="47"/>
      <c r="S7" s="83"/>
      <c r="T7" s="83"/>
      <c r="U7" s="144"/>
      <c r="V7" s="48"/>
      <c r="W7" s="73"/>
      <c r="X7" s="91"/>
      <c r="Y7" s="92"/>
      <c r="Z7" s="92"/>
      <c r="AA7" s="92"/>
      <c r="AB7" s="145"/>
      <c r="AC7" s="72"/>
      <c r="AD7" s="72"/>
      <c r="AE7" s="47"/>
      <c r="AF7" s="47"/>
      <c r="AG7" s="47"/>
      <c r="AH7" s="77"/>
      <c r="AI7" s="77"/>
      <c r="AJ7" s="77"/>
      <c r="AK7" s="78"/>
    </row>
    <row r="8" spans="1:37" ht="15" customHeight="1" x14ac:dyDescent="0.25">
      <c r="A8" s="79"/>
      <c r="B8" s="47"/>
      <c r="C8" s="79"/>
      <c r="D8" s="112"/>
      <c r="E8" s="46"/>
      <c r="F8" s="47"/>
      <c r="G8" s="85"/>
      <c r="H8" s="46"/>
      <c r="I8" s="79"/>
      <c r="J8" s="48"/>
      <c r="K8" s="128"/>
      <c r="L8" s="148"/>
      <c r="M8" s="92"/>
      <c r="N8" s="47"/>
      <c r="O8" s="47"/>
      <c r="P8" s="46"/>
      <c r="Q8" s="105"/>
      <c r="R8" s="47"/>
      <c r="S8" s="83"/>
      <c r="T8" s="83"/>
      <c r="U8" s="144">
        <v>0</v>
      </c>
      <c r="V8" s="48"/>
      <c r="W8" s="73"/>
      <c r="X8" s="91"/>
      <c r="Y8" s="92"/>
      <c r="Z8" s="92"/>
      <c r="AA8" s="92"/>
      <c r="AB8" s="145"/>
      <c r="AC8" s="72"/>
      <c r="AD8" s="72"/>
      <c r="AE8" s="47"/>
      <c r="AF8" s="47"/>
      <c r="AG8" s="47"/>
      <c r="AH8" s="77"/>
      <c r="AI8" s="77"/>
      <c r="AJ8" s="77"/>
      <c r="AK8" s="78"/>
    </row>
    <row r="9" spans="1:37" ht="13.5" customHeight="1" x14ac:dyDescent="0.25">
      <c r="A9" s="79"/>
      <c r="B9" s="47"/>
      <c r="C9" s="79"/>
      <c r="D9" s="112"/>
      <c r="E9" s="46"/>
      <c r="F9" s="47"/>
      <c r="G9" s="85"/>
      <c r="H9" s="46"/>
      <c r="I9" s="79"/>
      <c r="J9" s="48"/>
      <c r="K9" s="128"/>
      <c r="L9" s="148"/>
      <c r="M9" s="92"/>
      <c r="N9" s="47"/>
      <c r="O9" s="47"/>
      <c r="P9" s="46"/>
      <c r="Q9" s="105"/>
      <c r="R9" s="47"/>
      <c r="S9" s="83"/>
      <c r="T9" s="83"/>
      <c r="U9" s="144"/>
      <c r="V9" s="48"/>
      <c r="W9" s="73"/>
      <c r="X9" s="91"/>
      <c r="Y9" s="92"/>
      <c r="Z9" s="92"/>
      <c r="AA9" s="92"/>
      <c r="AB9" s="145"/>
      <c r="AC9" s="72"/>
      <c r="AD9" s="72"/>
      <c r="AE9" s="47"/>
      <c r="AF9" s="47"/>
      <c r="AG9" s="47"/>
      <c r="AH9" s="77"/>
      <c r="AI9" s="77"/>
      <c r="AJ9" s="77"/>
      <c r="AK9" s="78"/>
    </row>
    <row r="10" spans="1:37" ht="45" customHeight="1" x14ac:dyDescent="0.25">
      <c r="A10" s="79"/>
      <c r="B10" s="47"/>
      <c r="C10" s="79"/>
      <c r="D10" s="112"/>
      <c r="E10" s="46"/>
      <c r="F10" s="47"/>
      <c r="G10" s="85"/>
      <c r="H10" s="46"/>
      <c r="I10" s="79"/>
      <c r="J10" s="48"/>
      <c r="K10" s="128"/>
      <c r="L10" s="148"/>
      <c r="M10" s="92"/>
      <c r="N10" s="47"/>
      <c r="O10" s="48" t="s">
        <v>168</v>
      </c>
      <c r="P10" s="46" t="s">
        <v>199</v>
      </c>
      <c r="Q10" s="105">
        <v>870</v>
      </c>
      <c r="R10" s="47"/>
      <c r="S10" s="147">
        <v>870</v>
      </c>
      <c r="T10" s="147">
        <v>290</v>
      </c>
      <c r="U10" s="31">
        <v>290</v>
      </c>
      <c r="V10" s="48"/>
      <c r="W10" s="110">
        <v>2921</v>
      </c>
      <c r="X10" s="109">
        <v>1</v>
      </c>
      <c r="Y10" s="92"/>
      <c r="Z10" s="92"/>
      <c r="AA10" s="92"/>
      <c r="AB10" s="145"/>
      <c r="AC10" s="72"/>
      <c r="AD10" s="72"/>
      <c r="AE10" s="47"/>
      <c r="AF10" s="47"/>
      <c r="AG10" s="47"/>
      <c r="AH10" s="77"/>
      <c r="AI10" s="77"/>
      <c r="AJ10" s="77"/>
      <c r="AK10" s="78"/>
    </row>
    <row r="11" spans="1:37" ht="45.75" customHeight="1" x14ac:dyDescent="0.25">
      <c r="A11" s="79"/>
      <c r="B11" s="47"/>
      <c r="C11" s="79"/>
      <c r="D11" s="112"/>
      <c r="E11" s="46"/>
      <c r="F11" s="47"/>
      <c r="G11" s="85"/>
      <c r="H11" s="46"/>
      <c r="I11" s="79"/>
      <c r="J11" s="48"/>
      <c r="K11" s="128"/>
      <c r="L11" s="148"/>
      <c r="M11" s="92"/>
      <c r="N11" s="47"/>
      <c r="O11" s="48"/>
      <c r="P11" s="46"/>
      <c r="Q11" s="105"/>
      <c r="R11" s="47"/>
      <c r="S11" s="147"/>
      <c r="T11" s="147"/>
      <c r="U11" s="31">
        <v>290</v>
      </c>
      <c r="V11" s="48"/>
      <c r="W11" s="110"/>
      <c r="X11" s="109"/>
      <c r="Y11" s="92"/>
      <c r="Z11" s="92"/>
      <c r="AA11" s="92"/>
      <c r="AB11" s="145"/>
      <c r="AC11" s="72"/>
      <c r="AD11" s="72"/>
      <c r="AE11" s="47"/>
      <c r="AF11" s="47"/>
      <c r="AG11" s="47"/>
      <c r="AH11" s="77"/>
      <c r="AI11" s="77"/>
      <c r="AJ11" s="77"/>
      <c r="AK11" s="78"/>
    </row>
    <row r="12" spans="1:37" ht="84.75" customHeight="1" x14ac:dyDescent="0.25">
      <c r="A12" s="79"/>
      <c r="B12" s="47"/>
      <c r="C12" s="79"/>
      <c r="D12" s="112"/>
      <c r="E12" s="46"/>
      <c r="F12" s="47"/>
      <c r="G12" s="85"/>
      <c r="H12" s="46"/>
      <c r="I12" s="79"/>
      <c r="J12" s="48"/>
      <c r="K12" s="128"/>
      <c r="L12" s="148"/>
      <c r="M12" s="92"/>
      <c r="N12" s="47"/>
      <c r="O12" s="48"/>
      <c r="P12" s="46"/>
      <c r="Q12" s="105"/>
      <c r="R12" s="47"/>
      <c r="S12" s="147"/>
      <c r="T12" s="147"/>
      <c r="U12" s="32">
        <v>290</v>
      </c>
      <c r="V12" s="48"/>
      <c r="W12" s="110"/>
      <c r="X12" s="109"/>
      <c r="Y12" s="92"/>
      <c r="Z12" s="92"/>
      <c r="AA12" s="92"/>
      <c r="AB12" s="145"/>
      <c r="AC12" s="72"/>
      <c r="AD12" s="72"/>
      <c r="AE12" s="47"/>
      <c r="AF12" s="47"/>
      <c r="AG12" s="47"/>
      <c r="AH12" s="77"/>
      <c r="AI12" s="77"/>
      <c r="AJ12" s="77"/>
      <c r="AK12" s="78"/>
    </row>
    <row r="13" spans="1:37" ht="25.5" customHeight="1" x14ac:dyDescent="0.25">
      <c r="A13" s="79"/>
      <c r="B13" s="47"/>
      <c r="C13" s="79"/>
      <c r="D13" s="112" t="s">
        <v>27</v>
      </c>
      <c r="E13" s="46" t="s">
        <v>28</v>
      </c>
      <c r="F13" s="47" t="s">
        <v>138</v>
      </c>
      <c r="G13" s="85" t="s">
        <v>62</v>
      </c>
      <c r="H13" s="46" t="s">
        <v>27</v>
      </c>
      <c r="I13" s="79" t="s">
        <v>200</v>
      </c>
      <c r="J13" s="102">
        <v>30932</v>
      </c>
      <c r="K13" s="88">
        <v>20757</v>
      </c>
      <c r="L13" s="151">
        <v>10176</v>
      </c>
      <c r="M13" s="46" t="s">
        <v>137</v>
      </c>
      <c r="N13" s="47" t="s">
        <v>65</v>
      </c>
      <c r="O13" s="103" t="s">
        <v>201</v>
      </c>
      <c r="P13" s="46" t="s">
        <v>202</v>
      </c>
      <c r="Q13" s="125">
        <v>1000</v>
      </c>
      <c r="R13" s="47" t="s">
        <v>72</v>
      </c>
      <c r="S13" s="83">
        <v>1000</v>
      </c>
      <c r="T13" s="83">
        <v>300</v>
      </c>
      <c r="U13" s="31">
        <v>300</v>
      </c>
      <c r="V13" s="134">
        <v>0</v>
      </c>
      <c r="W13" s="123">
        <v>0</v>
      </c>
      <c r="X13" s="109">
        <f>W13/S13</f>
        <v>0</v>
      </c>
      <c r="Y13" s="146">
        <f>(X13+X17)/2</f>
        <v>0</v>
      </c>
      <c r="Z13" s="146">
        <f>Y13/1</f>
        <v>0</v>
      </c>
      <c r="AA13" s="92"/>
      <c r="AB13" s="46" t="s">
        <v>203</v>
      </c>
      <c r="AC13" s="133">
        <v>43864</v>
      </c>
      <c r="AD13" s="133">
        <v>44011</v>
      </c>
      <c r="AE13" s="47" t="s">
        <v>204</v>
      </c>
      <c r="AF13" s="47" t="s">
        <v>119</v>
      </c>
      <c r="AG13" s="47" t="s">
        <v>118</v>
      </c>
      <c r="AH13" s="77">
        <v>772610735</v>
      </c>
      <c r="AI13" s="77">
        <v>772610735</v>
      </c>
      <c r="AJ13" s="77">
        <v>30218700</v>
      </c>
      <c r="AK13" s="78">
        <f>AJ13/AI13</f>
        <v>3.9112451628050444E-2</v>
      </c>
    </row>
    <row r="14" spans="1:37" ht="27" customHeight="1" x14ac:dyDescent="0.25">
      <c r="A14" s="79"/>
      <c r="B14" s="47"/>
      <c r="C14" s="79"/>
      <c r="D14" s="112"/>
      <c r="E14" s="46"/>
      <c r="F14" s="47"/>
      <c r="G14" s="85"/>
      <c r="H14" s="46"/>
      <c r="I14" s="79"/>
      <c r="J14" s="116"/>
      <c r="K14" s="68"/>
      <c r="L14" s="151"/>
      <c r="M14" s="46"/>
      <c r="N14" s="47"/>
      <c r="O14" s="103"/>
      <c r="P14" s="46"/>
      <c r="Q14" s="125"/>
      <c r="R14" s="47"/>
      <c r="S14" s="83"/>
      <c r="T14" s="83"/>
      <c r="U14" s="31">
        <v>400</v>
      </c>
      <c r="V14" s="135"/>
      <c r="W14" s="123"/>
      <c r="X14" s="109"/>
      <c r="Y14" s="146"/>
      <c r="Z14" s="146"/>
      <c r="AA14" s="92"/>
      <c r="AB14" s="46"/>
      <c r="AC14" s="133"/>
      <c r="AD14" s="133"/>
      <c r="AE14" s="47"/>
      <c r="AF14" s="47"/>
      <c r="AG14" s="47"/>
      <c r="AH14" s="77"/>
      <c r="AI14" s="77"/>
      <c r="AJ14" s="77"/>
      <c r="AK14" s="78"/>
    </row>
    <row r="15" spans="1:37" ht="22.5" customHeight="1" x14ac:dyDescent="0.25">
      <c r="A15" s="79"/>
      <c r="B15" s="47"/>
      <c r="C15" s="79"/>
      <c r="D15" s="112"/>
      <c r="E15" s="46"/>
      <c r="F15" s="47"/>
      <c r="G15" s="85"/>
      <c r="H15" s="46"/>
      <c r="I15" s="79"/>
      <c r="J15" s="116"/>
      <c r="K15" s="68"/>
      <c r="L15" s="151"/>
      <c r="M15" s="46"/>
      <c r="N15" s="47"/>
      <c r="O15" s="103"/>
      <c r="P15" s="46"/>
      <c r="Q15" s="125"/>
      <c r="R15" s="47"/>
      <c r="S15" s="83"/>
      <c r="T15" s="83"/>
      <c r="U15" s="110">
        <v>300</v>
      </c>
      <c r="V15" s="135"/>
      <c r="W15" s="123"/>
      <c r="X15" s="109"/>
      <c r="Y15" s="146"/>
      <c r="Z15" s="146"/>
      <c r="AA15" s="92"/>
      <c r="AB15" s="46"/>
      <c r="AC15" s="133"/>
      <c r="AD15" s="133"/>
      <c r="AE15" s="47"/>
      <c r="AF15" s="47"/>
      <c r="AG15" s="47"/>
      <c r="AH15" s="77"/>
      <c r="AI15" s="77"/>
      <c r="AJ15" s="77"/>
      <c r="AK15" s="78"/>
    </row>
    <row r="16" spans="1:37" ht="58.5" customHeight="1" x14ac:dyDescent="0.25">
      <c r="A16" s="79"/>
      <c r="B16" s="47"/>
      <c r="C16" s="79"/>
      <c r="D16" s="112"/>
      <c r="E16" s="46"/>
      <c r="F16" s="47"/>
      <c r="G16" s="85"/>
      <c r="H16" s="46"/>
      <c r="I16" s="79"/>
      <c r="J16" s="116"/>
      <c r="K16" s="68"/>
      <c r="L16" s="151"/>
      <c r="M16" s="46"/>
      <c r="N16" s="47"/>
      <c r="O16" s="103"/>
      <c r="P16" s="46"/>
      <c r="Q16" s="125"/>
      <c r="R16" s="47"/>
      <c r="S16" s="83"/>
      <c r="T16" s="83"/>
      <c r="U16" s="110"/>
      <c r="V16" s="136"/>
      <c r="W16" s="123"/>
      <c r="X16" s="109"/>
      <c r="Y16" s="146"/>
      <c r="Z16" s="146"/>
      <c r="AA16" s="92"/>
      <c r="AB16" s="46"/>
      <c r="AC16" s="133"/>
      <c r="AD16" s="133"/>
      <c r="AE16" s="47"/>
      <c r="AF16" s="47"/>
      <c r="AG16" s="47"/>
      <c r="AH16" s="77"/>
      <c r="AI16" s="77"/>
      <c r="AJ16" s="77"/>
      <c r="AK16" s="78"/>
    </row>
    <row r="17" spans="1:37" ht="15" customHeight="1" x14ac:dyDescent="0.25">
      <c r="A17" s="79"/>
      <c r="B17" s="47"/>
      <c r="C17" s="79"/>
      <c r="D17" s="112"/>
      <c r="E17" s="46" t="s">
        <v>29</v>
      </c>
      <c r="F17" s="47" t="s">
        <v>205</v>
      </c>
      <c r="G17" s="85" t="s">
        <v>63</v>
      </c>
      <c r="H17" s="46"/>
      <c r="I17" s="79" t="s">
        <v>206</v>
      </c>
      <c r="J17" s="116">
        <v>200</v>
      </c>
      <c r="K17" s="68">
        <v>144</v>
      </c>
      <c r="L17" s="151">
        <v>56</v>
      </c>
      <c r="M17" s="46"/>
      <c r="N17" s="47"/>
      <c r="O17" s="103" t="s">
        <v>160</v>
      </c>
      <c r="P17" s="47" t="s">
        <v>76</v>
      </c>
      <c r="Q17" s="89">
        <v>6</v>
      </c>
      <c r="R17" s="131" t="s">
        <v>72</v>
      </c>
      <c r="S17" s="143">
        <v>6</v>
      </c>
      <c r="T17" s="143">
        <v>2</v>
      </c>
      <c r="U17" s="142">
        <v>2</v>
      </c>
      <c r="V17" s="137">
        <v>0</v>
      </c>
      <c r="W17" s="140">
        <v>0</v>
      </c>
      <c r="X17" s="141">
        <f>W17/S17</f>
        <v>0</v>
      </c>
      <c r="Y17" s="146"/>
      <c r="Z17" s="146"/>
      <c r="AA17" s="92"/>
      <c r="AB17" s="46"/>
      <c r="AC17" s="133"/>
      <c r="AD17" s="133"/>
      <c r="AE17" s="47"/>
      <c r="AF17" s="47"/>
      <c r="AG17" s="47"/>
      <c r="AH17" s="77"/>
      <c r="AI17" s="77"/>
      <c r="AJ17" s="77"/>
      <c r="AK17" s="78"/>
    </row>
    <row r="18" spans="1:37" x14ac:dyDescent="0.25">
      <c r="A18" s="79"/>
      <c r="B18" s="47"/>
      <c r="C18" s="79"/>
      <c r="D18" s="112"/>
      <c r="E18" s="46"/>
      <c r="F18" s="47"/>
      <c r="G18" s="85"/>
      <c r="H18" s="46"/>
      <c r="I18" s="79"/>
      <c r="J18" s="116"/>
      <c r="K18" s="68"/>
      <c r="L18" s="151"/>
      <c r="M18" s="46"/>
      <c r="N18" s="47"/>
      <c r="O18" s="103"/>
      <c r="P18" s="47"/>
      <c r="Q18" s="89"/>
      <c r="R18" s="131"/>
      <c r="S18" s="143"/>
      <c r="T18" s="143"/>
      <c r="U18" s="142"/>
      <c r="V18" s="138"/>
      <c r="W18" s="140"/>
      <c r="X18" s="141"/>
      <c r="Y18" s="146"/>
      <c r="Z18" s="146"/>
      <c r="AA18" s="92"/>
      <c r="AB18" s="46"/>
      <c r="AC18" s="133"/>
      <c r="AD18" s="133"/>
      <c r="AE18" s="47"/>
      <c r="AF18" s="47"/>
      <c r="AG18" s="47"/>
      <c r="AH18" s="77"/>
      <c r="AI18" s="77"/>
      <c r="AJ18" s="77"/>
      <c r="AK18" s="78"/>
    </row>
    <row r="19" spans="1:37" ht="15" customHeight="1" x14ac:dyDescent="0.25">
      <c r="A19" s="79"/>
      <c r="B19" s="47"/>
      <c r="C19" s="79"/>
      <c r="D19" s="112"/>
      <c r="E19" s="46"/>
      <c r="F19" s="47"/>
      <c r="G19" s="85"/>
      <c r="H19" s="46"/>
      <c r="I19" s="79"/>
      <c r="J19" s="116"/>
      <c r="K19" s="68"/>
      <c r="L19" s="151"/>
      <c r="M19" s="46"/>
      <c r="N19" s="47"/>
      <c r="O19" s="103"/>
      <c r="P19" s="47"/>
      <c r="Q19" s="89"/>
      <c r="R19" s="131"/>
      <c r="S19" s="143"/>
      <c r="T19" s="143"/>
      <c r="U19" s="142">
        <v>2</v>
      </c>
      <c r="V19" s="138"/>
      <c r="W19" s="140"/>
      <c r="X19" s="141"/>
      <c r="Y19" s="146"/>
      <c r="Z19" s="146"/>
      <c r="AA19" s="92"/>
      <c r="AB19" s="46"/>
      <c r="AC19" s="133"/>
      <c r="AD19" s="133"/>
      <c r="AE19" s="47"/>
      <c r="AF19" s="47"/>
      <c r="AG19" s="47"/>
      <c r="AH19" s="77"/>
      <c r="AI19" s="77"/>
      <c r="AJ19" s="77"/>
      <c r="AK19" s="78"/>
    </row>
    <row r="20" spans="1:37" x14ac:dyDescent="0.25">
      <c r="A20" s="79"/>
      <c r="B20" s="47"/>
      <c r="C20" s="79"/>
      <c r="D20" s="112"/>
      <c r="E20" s="46"/>
      <c r="F20" s="47"/>
      <c r="G20" s="85"/>
      <c r="H20" s="46"/>
      <c r="I20" s="79"/>
      <c r="J20" s="116"/>
      <c r="K20" s="68"/>
      <c r="L20" s="151"/>
      <c r="M20" s="46"/>
      <c r="N20" s="47"/>
      <c r="O20" s="103"/>
      <c r="P20" s="47"/>
      <c r="Q20" s="89"/>
      <c r="R20" s="131"/>
      <c r="S20" s="143"/>
      <c r="T20" s="143"/>
      <c r="U20" s="142"/>
      <c r="V20" s="138"/>
      <c r="W20" s="140"/>
      <c r="X20" s="141"/>
      <c r="Y20" s="146"/>
      <c r="Z20" s="146"/>
      <c r="AA20" s="92"/>
      <c r="AB20" s="46"/>
      <c r="AC20" s="133"/>
      <c r="AD20" s="133"/>
      <c r="AE20" s="47"/>
      <c r="AF20" s="47"/>
      <c r="AG20" s="47"/>
      <c r="AH20" s="77"/>
      <c r="AI20" s="77"/>
      <c r="AJ20" s="77"/>
      <c r="AK20" s="78"/>
    </row>
    <row r="21" spans="1:37" ht="29.25" customHeight="1" x14ac:dyDescent="0.25">
      <c r="A21" s="79"/>
      <c r="B21" s="47"/>
      <c r="C21" s="79"/>
      <c r="D21" s="112"/>
      <c r="E21" s="46"/>
      <c r="F21" s="47"/>
      <c r="G21" s="85"/>
      <c r="H21" s="46"/>
      <c r="I21" s="79"/>
      <c r="J21" s="116"/>
      <c r="K21" s="68"/>
      <c r="L21" s="151"/>
      <c r="M21" s="46"/>
      <c r="N21" s="47"/>
      <c r="O21" s="103"/>
      <c r="P21" s="47"/>
      <c r="Q21" s="89"/>
      <c r="R21" s="131"/>
      <c r="S21" s="143"/>
      <c r="T21" s="143"/>
      <c r="U21" s="33">
        <v>2</v>
      </c>
      <c r="V21" s="139"/>
      <c r="W21" s="140"/>
      <c r="X21" s="141"/>
      <c r="Y21" s="146"/>
      <c r="Z21" s="146"/>
      <c r="AA21" s="92"/>
      <c r="AB21" s="46"/>
      <c r="AC21" s="133"/>
      <c r="AD21" s="133"/>
      <c r="AE21" s="47"/>
      <c r="AF21" s="47"/>
      <c r="AG21" s="47"/>
      <c r="AH21" s="77"/>
      <c r="AI21" s="77"/>
      <c r="AJ21" s="77"/>
      <c r="AK21" s="78"/>
    </row>
    <row r="22" spans="1:37" ht="15" customHeight="1" x14ac:dyDescent="0.25">
      <c r="A22" s="79"/>
      <c r="B22" s="47"/>
      <c r="C22" s="79"/>
      <c r="D22" s="130" t="s">
        <v>30</v>
      </c>
      <c r="E22" s="79" t="s">
        <v>31</v>
      </c>
      <c r="F22" s="47" t="s">
        <v>139</v>
      </c>
      <c r="G22" s="85">
        <v>0.18</v>
      </c>
      <c r="H22" s="79" t="s">
        <v>32</v>
      </c>
      <c r="I22" s="79" t="s">
        <v>95</v>
      </c>
      <c r="J22" s="87">
        <v>300000</v>
      </c>
      <c r="K22" s="128">
        <v>160058</v>
      </c>
      <c r="L22" s="103">
        <v>259179</v>
      </c>
      <c r="M22" s="46" t="s">
        <v>88</v>
      </c>
      <c r="N22" s="47" t="s">
        <v>83</v>
      </c>
      <c r="O22" s="103" t="s">
        <v>207</v>
      </c>
      <c r="P22" s="46" t="s">
        <v>208</v>
      </c>
      <c r="Q22" s="105">
        <v>4040</v>
      </c>
      <c r="R22" s="46" t="s">
        <v>72</v>
      </c>
      <c r="S22" s="73">
        <v>4040</v>
      </c>
      <c r="T22" s="73">
        <v>1346</v>
      </c>
      <c r="U22" s="48">
        <v>1402</v>
      </c>
      <c r="V22" s="48">
        <f>W22+W26+W32+W37+W40+W44+W47</f>
        <v>24296</v>
      </c>
      <c r="W22" s="48">
        <f>1103+1292+1374+841+1582</f>
        <v>6192</v>
      </c>
      <c r="X22" s="91">
        <f>IF((W22/S22)&gt;100%,100%,W22/S22)</f>
        <v>1</v>
      </c>
      <c r="Y22" s="92">
        <f>(X22+X26+X32+X37+X40+X44+X47)/7</f>
        <v>0.67280952380952386</v>
      </c>
      <c r="Z22" s="92">
        <f>(Y22+Y50)/2</f>
        <v>0.33756476190476192</v>
      </c>
      <c r="AA22" s="92"/>
      <c r="AB22" s="126" t="s">
        <v>271</v>
      </c>
      <c r="AC22" s="72">
        <v>43864</v>
      </c>
      <c r="AD22" s="72">
        <v>44012</v>
      </c>
      <c r="AE22" s="47" t="s">
        <v>75</v>
      </c>
      <c r="AF22" s="47" t="s">
        <v>120</v>
      </c>
      <c r="AG22" s="47" t="s">
        <v>227</v>
      </c>
      <c r="AH22" s="77">
        <v>1055617246</v>
      </c>
      <c r="AI22" s="77">
        <v>1055617246</v>
      </c>
      <c r="AJ22" s="77">
        <v>317828280</v>
      </c>
      <c r="AK22" s="78">
        <f>AJ22/AI22</f>
        <v>0.30108287942844009</v>
      </c>
    </row>
    <row r="23" spans="1:37" ht="15" customHeight="1" x14ac:dyDescent="0.25">
      <c r="A23" s="79"/>
      <c r="B23" s="47"/>
      <c r="C23" s="79"/>
      <c r="D23" s="130"/>
      <c r="E23" s="79"/>
      <c r="F23" s="47"/>
      <c r="G23" s="85"/>
      <c r="H23" s="79"/>
      <c r="I23" s="79"/>
      <c r="J23" s="79"/>
      <c r="K23" s="128"/>
      <c r="L23" s="103"/>
      <c r="M23" s="46"/>
      <c r="N23" s="47"/>
      <c r="O23" s="103"/>
      <c r="P23" s="46"/>
      <c r="Q23" s="105"/>
      <c r="R23" s="46"/>
      <c r="S23" s="73"/>
      <c r="T23" s="73"/>
      <c r="U23" s="48"/>
      <c r="V23" s="48"/>
      <c r="W23" s="48"/>
      <c r="X23" s="91"/>
      <c r="Y23" s="92"/>
      <c r="Z23" s="92"/>
      <c r="AA23" s="92"/>
      <c r="AB23" s="126"/>
      <c r="AC23" s="72"/>
      <c r="AD23" s="72"/>
      <c r="AE23" s="47"/>
      <c r="AF23" s="47"/>
      <c r="AG23" s="47"/>
      <c r="AH23" s="77"/>
      <c r="AI23" s="77"/>
      <c r="AJ23" s="77"/>
      <c r="AK23" s="78"/>
    </row>
    <row r="24" spans="1:37" ht="36" customHeight="1" x14ac:dyDescent="0.25">
      <c r="A24" s="79"/>
      <c r="B24" s="47"/>
      <c r="C24" s="79"/>
      <c r="D24" s="130"/>
      <c r="E24" s="79"/>
      <c r="F24" s="47"/>
      <c r="G24" s="85"/>
      <c r="H24" s="79"/>
      <c r="I24" s="79"/>
      <c r="J24" s="79"/>
      <c r="K24" s="128"/>
      <c r="L24" s="103"/>
      <c r="M24" s="46"/>
      <c r="N24" s="47"/>
      <c r="O24" s="103"/>
      <c r="P24" s="46"/>
      <c r="Q24" s="105"/>
      <c r="R24" s="46"/>
      <c r="S24" s="73"/>
      <c r="T24" s="73"/>
      <c r="U24" s="34">
        <v>1220</v>
      </c>
      <c r="V24" s="48"/>
      <c r="W24" s="48"/>
      <c r="X24" s="91"/>
      <c r="Y24" s="92"/>
      <c r="Z24" s="92"/>
      <c r="AA24" s="92"/>
      <c r="AB24" s="126"/>
      <c r="AC24" s="72"/>
      <c r="AD24" s="72"/>
      <c r="AE24" s="47"/>
      <c r="AF24" s="47"/>
      <c r="AG24" s="47"/>
      <c r="AH24" s="77"/>
      <c r="AI24" s="77"/>
      <c r="AJ24" s="77"/>
      <c r="AK24" s="78"/>
    </row>
    <row r="25" spans="1:37" ht="45.75" customHeight="1" x14ac:dyDescent="0.25">
      <c r="A25" s="79"/>
      <c r="B25" s="47"/>
      <c r="C25" s="79"/>
      <c r="D25" s="130"/>
      <c r="E25" s="79"/>
      <c r="F25" s="47"/>
      <c r="G25" s="85"/>
      <c r="H25" s="79"/>
      <c r="I25" s="79"/>
      <c r="J25" s="79"/>
      <c r="K25" s="128"/>
      <c r="L25" s="103"/>
      <c r="M25" s="46"/>
      <c r="N25" s="47"/>
      <c r="O25" s="103"/>
      <c r="P25" s="46"/>
      <c r="Q25" s="105"/>
      <c r="R25" s="46"/>
      <c r="S25" s="73"/>
      <c r="T25" s="73"/>
      <c r="U25" s="34">
        <v>1418</v>
      </c>
      <c r="V25" s="48"/>
      <c r="W25" s="48"/>
      <c r="X25" s="91"/>
      <c r="Y25" s="92"/>
      <c r="Z25" s="92"/>
      <c r="AA25" s="92"/>
      <c r="AB25" s="126"/>
      <c r="AC25" s="72"/>
      <c r="AD25" s="72"/>
      <c r="AE25" s="47"/>
      <c r="AF25" s="47"/>
      <c r="AG25" s="47"/>
      <c r="AH25" s="77"/>
      <c r="AI25" s="77"/>
      <c r="AJ25" s="77"/>
      <c r="AK25" s="78"/>
    </row>
    <row r="26" spans="1:37" ht="15" customHeight="1" x14ac:dyDescent="0.25">
      <c r="A26" s="79"/>
      <c r="B26" s="47"/>
      <c r="C26" s="79"/>
      <c r="D26" s="130"/>
      <c r="E26" s="79"/>
      <c r="F26" s="47"/>
      <c r="G26" s="85"/>
      <c r="H26" s="79"/>
      <c r="I26" s="79"/>
      <c r="J26" s="79"/>
      <c r="K26" s="128"/>
      <c r="L26" s="103"/>
      <c r="M26" s="46"/>
      <c r="N26" s="47"/>
      <c r="O26" s="103" t="s">
        <v>169</v>
      </c>
      <c r="P26" s="101" t="s">
        <v>77</v>
      </c>
      <c r="Q26" s="125">
        <v>1000</v>
      </c>
      <c r="R26" s="101" t="s">
        <v>72</v>
      </c>
      <c r="S26" s="73">
        <v>1000</v>
      </c>
      <c r="T26" s="83">
        <v>300</v>
      </c>
      <c r="U26" s="48">
        <v>300</v>
      </c>
      <c r="V26" s="48"/>
      <c r="W26" s="48">
        <v>490</v>
      </c>
      <c r="X26" s="91">
        <f>W26/S26</f>
        <v>0.49</v>
      </c>
      <c r="Y26" s="92"/>
      <c r="Z26" s="92"/>
      <c r="AA26" s="92"/>
      <c r="AB26" s="126" t="s">
        <v>209</v>
      </c>
      <c r="AC26" s="72"/>
      <c r="AD26" s="72"/>
      <c r="AE26" s="47"/>
      <c r="AF26" s="47"/>
      <c r="AG26" s="47"/>
      <c r="AH26" s="77"/>
      <c r="AI26" s="77"/>
      <c r="AJ26" s="77"/>
      <c r="AK26" s="78"/>
    </row>
    <row r="27" spans="1:37" ht="15" customHeight="1" x14ac:dyDescent="0.25">
      <c r="A27" s="79"/>
      <c r="B27" s="47"/>
      <c r="C27" s="79"/>
      <c r="D27" s="130"/>
      <c r="E27" s="79"/>
      <c r="F27" s="47"/>
      <c r="G27" s="85"/>
      <c r="H27" s="79"/>
      <c r="I27" s="79"/>
      <c r="J27" s="79"/>
      <c r="K27" s="128"/>
      <c r="L27" s="103"/>
      <c r="M27" s="46"/>
      <c r="N27" s="47"/>
      <c r="O27" s="103"/>
      <c r="P27" s="101"/>
      <c r="Q27" s="125"/>
      <c r="R27" s="101"/>
      <c r="S27" s="73"/>
      <c r="T27" s="83"/>
      <c r="U27" s="48"/>
      <c r="V27" s="48"/>
      <c r="W27" s="48"/>
      <c r="X27" s="91"/>
      <c r="Y27" s="92"/>
      <c r="Z27" s="92"/>
      <c r="AA27" s="92"/>
      <c r="AB27" s="126"/>
      <c r="AC27" s="72"/>
      <c r="AD27" s="72"/>
      <c r="AE27" s="47"/>
      <c r="AF27" s="47"/>
      <c r="AG27" s="47"/>
      <c r="AH27" s="77"/>
      <c r="AI27" s="77"/>
      <c r="AJ27" s="77"/>
      <c r="AK27" s="78"/>
    </row>
    <row r="28" spans="1:37" ht="15" customHeight="1" x14ac:dyDescent="0.25">
      <c r="A28" s="79"/>
      <c r="B28" s="47"/>
      <c r="C28" s="79"/>
      <c r="D28" s="130"/>
      <c r="E28" s="79"/>
      <c r="F28" s="47"/>
      <c r="G28" s="85"/>
      <c r="H28" s="79"/>
      <c r="I28" s="79"/>
      <c r="J28" s="79"/>
      <c r="K28" s="128"/>
      <c r="L28" s="103"/>
      <c r="M28" s="46"/>
      <c r="N28" s="47"/>
      <c r="O28" s="103"/>
      <c r="P28" s="101"/>
      <c r="Q28" s="125"/>
      <c r="R28" s="101"/>
      <c r="S28" s="73"/>
      <c r="T28" s="83"/>
      <c r="U28" s="48">
        <v>400</v>
      </c>
      <c r="V28" s="48"/>
      <c r="W28" s="48"/>
      <c r="X28" s="91"/>
      <c r="Y28" s="92"/>
      <c r="Z28" s="92"/>
      <c r="AA28" s="92"/>
      <c r="AB28" s="126"/>
      <c r="AC28" s="72"/>
      <c r="AD28" s="72"/>
      <c r="AE28" s="47"/>
      <c r="AF28" s="47"/>
      <c r="AG28" s="47"/>
      <c r="AH28" s="77"/>
      <c r="AI28" s="77"/>
      <c r="AJ28" s="77"/>
      <c r="AK28" s="78"/>
    </row>
    <row r="29" spans="1:37" ht="15" customHeight="1" x14ac:dyDescent="0.25">
      <c r="A29" s="79"/>
      <c r="B29" s="47"/>
      <c r="C29" s="79"/>
      <c r="D29" s="130"/>
      <c r="E29" s="79"/>
      <c r="F29" s="47"/>
      <c r="G29" s="85"/>
      <c r="H29" s="79"/>
      <c r="I29" s="79"/>
      <c r="J29" s="79"/>
      <c r="K29" s="128"/>
      <c r="L29" s="103"/>
      <c r="M29" s="46"/>
      <c r="N29" s="47"/>
      <c r="O29" s="103"/>
      <c r="P29" s="101"/>
      <c r="Q29" s="125"/>
      <c r="R29" s="101"/>
      <c r="S29" s="73"/>
      <c r="T29" s="83"/>
      <c r="U29" s="48"/>
      <c r="V29" s="48"/>
      <c r="W29" s="48"/>
      <c r="X29" s="91"/>
      <c r="Y29" s="92"/>
      <c r="Z29" s="92"/>
      <c r="AA29" s="92"/>
      <c r="AB29" s="126"/>
      <c r="AC29" s="72"/>
      <c r="AD29" s="72"/>
      <c r="AE29" s="47"/>
      <c r="AF29" s="47"/>
      <c r="AG29" s="47"/>
      <c r="AH29" s="77"/>
      <c r="AI29" s="77"/>
      <c r="AJ29" s="77"/>
      <c r="AK29" s="78"/>
    </row>
    <row r="30" spans="1:37" ht="15" customHeight="1" x14ac:dyDescent="0.25">
      <c r="A30" s="79"/>
      <c r="B30" s="47"/>
      <c r="C30" s="79"/>
      <c r="D30" s="130"/>
      <c r="E30" s="79"/>
      <c r="F30" s="47"/>
      <c r="G30" s="85"/>
      <c r="H30" s="79"/>
      <c r="I30" s="79"/>
      <c r="J30" s="79"/>
      <c r="K30" s="128"/>
      <c r="L30" s="103"/>
      <c r="M30" s="46"/>
      <c r="N30" s="47"/>
      <c r="O30" s="103"/>
      <c r="P30" s="101"/>
      <c r="Q30" s="125"/>
      <c r="R30" s="101"/>
      <c r="S30" s="73"/>
      <c r="T30" s="83"/>
      <c r="U30" s="48">
        <v>300</v>
      </c>
      <c r="V30" s="48"/>
      <c r="W30" s="48"/>
      <c r="X30" s="91"/>
      <c r="Y30" s="92"/>
      <c r="Z30" s="92"/>
      <c r="AA30" s="92"/>
      <c r="AB30" s="126"/>
      <c r="AC30" s="72"/>
      <c r="AD30" s="72"/>
      <c r="AE30" s="47"/>
      <c r="AF30" s="47"/>
      <c r="AG30" s="47"/>
      <c r="AH30" s="77"/>
      <c r="AI30" s="77"/>
      <c r="AJ30" s="77"/>
      <c r="AK30" s="78"/>
    </row>
    <row r="31" spans="1:37" ht="36.75" customHeight="1" x14ac:dyDescent="0.25">
      <c r="A31" s="79"/>
      <c r="B31" s="47"/>
      <c r="C31" s="79"/>
      <c r="D31" s="130"/>
      <c r="E31" s="79"/>
      <c r="F31" s="47"/>
      <c r="G31" s="85"/>
      <c r="H31" s="79"/>
      <c r="I31" s="79"/>
      <c r="J31" s="79"/>
      <c r="K31" s="128"/>
      <c r="L31" s="103"/>
      <c r="M31" s="46"/>
      <c r="N31" s="47"/>
      <c r="O31" s="103"/>
      <c r="P31" s="101"/>
      <c r="Q31" s="125"/>
      <c r="R31" s="101"/>
      <c r="S31" s="73"/>
      <c r="T31" s="83"/>
      <c r="U31" s="48"/>
      <c r="V31" s="48"/>
      <c r="W31" s="48"/>
      <c r="X31" s="91"/>
      <c r="Y31" s="92"/>
      <c r="Z31" s="92"/>
      <c r="AA31" s="92"/>
      <c r="AB31" s="126"/>
      <c r="AC31" s="72"/>
      <c r="AD31" s="72"/>
      <c r="AE31" s="47"/>
      <c r="AF31" s="47"/>
      <c r="AG31" s="47"/>
      <c r="AH31" s="77"/>
      <c r="AI31" s="77"/>
      <c r="AJ31" s="77"/>
      <c r="AK31" s="78"/>
    </row>
    <row r="32" spans="1:37" ht="15" customHeight="1" x14ac:dyDescent="0.25">
      <c r="A32" s="79"/>
      <c r="B32" s="47"/>
      <c r="C32" s="79"/>
      <c r="D32" s="130"/>
      <c r="E32" s="79"/>
      <c r="F32" s="47"/>
      <c r="G32" s="85"/>
      <c r="H32" s="79"/>
      <c r="I32" s="79"/>
      <c r="J32" s="79"/>
      <c r="K32" s="128"/>
      <c r="L32" s="103"/>
      <c r="M32" s="46"/>
      <c r="N32" s="47"/>
      <c r="O32" s="103" t="s">
        <v>210</v>
      </c>
      <c r="P32" s="101" t="s">
        <v>211</v>
      </c>
      <c r="Q32" s="125">
        <v>9000</v>
      </c>
      <c r="R32" s="101" t="s">
        <v>80</v>
      </c>
      <c r="S32" s="73">
        <v>9000</v>
      </c>
      <c r="T32" s="83">
        <v>3000</v>
      </c>
      <c r="U32" s="34">
        <v>3500</v>
      </c>
      <c r="V32" s="48"/>
      <c r="W32" s="48">
        <v>1977</v>
      </c>
      <c r="X32" s="99">
        <f>W32/S32</f>
        <v>0.21966666666666668</v>
      </c>
      <c r="Y32" s="92"/>
      <c r="Z32" s="92"/>
      <c r="AA32" s="92"/>
      <c r="AB32" s="126" t="s">
        <v>262</v>
      </c>
      <c r="AC32" s="72"/>
      <c r="AD32" s="72"/>
      <c r="AE32" s="47"/>
      <c r="AF32" s="47"/>
      <c r="AG32" s="47"/>
      <c r="AH32" s="77"/>
      <c r="AI32" s="77"/>
      <c r="AJ32" s="77"/>
      <c r="AK32" s="78"/>
    </row>
    <row r="33" spans="1:37" ht="15" customHeight="1" x14ac:dyDescent="0.25">
      <c r="A33" s="79"/>
      <c r="B33" s="47"/>
      <c r="C33" s="79"/>
      <c r="D33" s="130"/>
      <c r="E33" s="79"/>
      <c r="F33" s="47"/>
      <c r="G33" s="85"/>
      <c r="H33" s="79"/>
      <c r="I33" s="79"/>
      <c r="J33" s="79"/>
      <c r="K33" s="128"/>
      <c r="L33" s="103"/>
      <c r="M33" s="46"/>
      <c r="N33" s="47"/>
      <c r="O33" s="103"/>
      <c r="P33" s="101"/>
      <c r="Q33" s="125"/>
      <c r="R33" s="101"/>
      <c r="S33" s="73"/>
      <c r="T33" s="83"/>
      <c r="U33" s="48">
        <v>3000</v>
      </c>
      <c r="V33" s="48"/>
      <c r="W33" s="48"/>
      <c r="X33" s="99"/>
      <c r="Y33" s="92"/>
      <c r="Z33" s="92"/>
      <c r="AA33" s="92"/>
      <c r="AB33" s="126"/>
      <c r="AC33" s="72"/>
      <c r="AD33" s="72"/>
      <c r="AE33" s="47"/>
      <c r="AF33" s="47"/>
      <c r="AG33" s="47"/>
      <c r="AH33" s="77"/>
      <c r="AI33" s="77"/>
      <c r="AJ33" s="77"/>
      <c r="AK33" s="78"/>
    </row>
    <row r="34" spans="1:37" ht="15" customHeight="1" x14ac:dyDescent="0.25">
      <c r="A34" s="79"/>
      <c r="B34" s="47"/>
      <c r="C34" s="79"/>
      <c r="D34" s="130"/>
      <c r="E34" s="79"/>
      <c r="F34" s="47"/>
      <c r="G34" s="85"/>
      <c r="H34" s="79"/>
      <c r="I34" s="79"/>
      <c r="J34" s="79"/>
      <c r="K34" s="128"/>
      <c r="L34" s="103"/>
      <c r="M34" s="46"/>
      <c r="N34" s="47"/>
      <c r="O34" s="103"/>
      <c r="P34" s="101"/>
      <c r="Q34" s="125"/>
      <c r="R34" s="101"/>
      <c r="S34" s="73"/>
      <c r="T34" s="83"/>
      <c r="U34" s="48"/>
      <c r="V34" s="48"/>
      <c r="W34" s="48"/>
      <c r="X34" s="99"/>
      <c r="Y34" s="92"/>
      <c r="Z34" s="92"/>
      <c r="AA34" s="92"/>
      <c r="AB34" s="126"/>
      <c r="AC34" s="72"/>
      <c r="AD34" s="72"/>
      <c r="AE34" s="47"/>
      <c r="AF34" s="47"/>
      <c r="AG34" s="47"/>
      <c r="AH34" s="77"/>
      <c r="AI34" s="77"/>
      <c r="AJ34" s="77"/>
      <c r="AK34" s="78"/>
    </row>
    <row r="35" spans="1:37" ht="15" customHeight="1" x14ac:dyDescent="0.25">
      <c r="A35" s="79"/>
      <c r="B35" s="47"/>
      <c r="C35" s="79"/>
      <c r="D35" s="130"/>
      <c r="E35" s="79"/>
      <c r="F35" s="47"/>
      <c r="G35" s="85"/>
      <c r="H35" s="79"/>
      <c r="I35" s="79"/>
      <c r="J35" s="79"/>
      <c r="K35" s="128"/>
      <c r="L35" s="103"/>
      <c r="M35" s="46"/>
      <c r="N35" s="47"/>
      <c r="O35" s="103"/>
      <c r="P35" s="101"/>
      <c r="Q35" s="125"/>
      <c r="R35" s="101"/>
      <c r="S35" s="73"/>
      <c r="T35" s="83"/>
      <c r="U35" s="48">
        <v>3000</v>
      </c>
      <c r="V35" s="48"/>
      <c r="W35" s="48"/>
      <c r="X35" s="99"/>
      <c r="Y35" s="92"/>
      <c r="Z35" s="92"/>
      <c r="AA35" s="92"/>
      <c r="AB35" s="126"/>
      <c r="AC35" s="72"/>
      <c r="AD35" s="72"/>
      <c r="AE35" s="47"/>
      <c r="AF35" s="47"/>
      <c r="AG35" s="47"/>
      <c r="AH35" s="77"/>
      <c r="AI35" s="77"/>
      <c r="AJ35" s="77"/>
      <c r="AK35" s="78"/>
    </row>
    <row r="36" spans="1:37" ht="108" customHeight="1" x14ac:dyDescent="0.25">
      <c r="A36" s="79"/>
      <c r="B36" s="47"/>
      <c r="C36" s="79"/>
      <c r="D36" s="130"/>
      <c r="E36" s="79"/>
      <c r="F36" s="47"/>
      <c r="G36" s="85"/>
      <c r="H36" s="79"/>
      <c r="I36" s="79"/>
      <c r="J36" s="79"/>
      <c r="K36" s="128"/>
      <c r="L36" s="103"/>
      <c r="M36" s="46"/>
      <c r="N36" s="47"/>
      <c r="O36" s="103"/>
      <c r="P36" s="101"/>
      <c r="Q36" s="125"/>
      <c r="R36" s="101"/>
      <c r="S36" s="73"/>
      <c r="T36" s="83"/>
      <c r="U36" s="48"/>
      <c r="V36" s="48"/>
      <c r="W36" s="48"/>
      <c r="X36" s="99"/>
      <c r="Y36" s="92"/>
      <c r="Z36" s="92"/>
      <c r="AA36" s="92"/>
      <c r="AB36" s="126"/>
      <c r="AC36" s="72"/>
      <c r="AD36" s="72"/>
      <c r="AE36" s="47"/>
      <c r="AF36" s="47"/>
      <c r="AG36" s="47"/>
      <c r="AH36" s="77"/>
      <c r="AI36" s="77"/>
      <c r="AJ36" s="77"/>
      <c r="AK36" s="78"/>
    </row>
    <row r="37" spans="1:37" ht="45" customHeight="1" x14ac:dyDescent="0.25">
      <c r="A37" s="79"/>
      <c r="B37" s="47"/>
      <c r="C37" s="79"/>
      <c r="D37" s="130"/>
      <c r="E37" s="79"/>
      <c r="F37" s="47"/>
      <c r="G37" s="85"/>
      <c r="H37" s="79"/>
      <c r="I37" s="79"/>
      <c r="J37" s="79"/>
      <c r="K37" s="128"/>
      <c r="L37" s="103"/>
      <c r="M37" s="46"/>
      <c r="N37" s="47"/>
      <c r="O37" s="103" t="s">
        <v>212</v>
      </c>
      <c r="P37" s="47" t="s">
        <v>213</v>
      </c>
      <c r="Q37" s="89">
        <v>180</v>
      </c>
      <c r="R37" s="47" t="s">
        <v>80</v>
      </c>
      <c r="S37" s="83">
        <v>180</v>
      </c>
      <c r="T37" s="83">
        <v>60</v>
      </c>
      <c r="U37" s="34">
        <v>60</v>
      </c>
      <c r="V37" s="48"/>
      <c r="W37" s="48">
        <f>195</f>
        <v>195</v>
      </c>
      <c r="X37" s="99">
        <f>IF((W37/S37)&gt;100%,100%,W37/S37)</f>
        <v>1</v>
      </c>
      <c r="Y37" s="92"/>
      <c r="Z37" s="92"/>
      <c r="AA37" s="92"/>
      <c r="AB37" s="126" t="s">
        <v>263</v>
      </c>
      <c r="AC37" s="72"/>
      <c r="AD37" s="72"/>
      <c r="AE37" s="47"/>
      <c r="AF37" s="47"/>
      <c r="AG37" s="47"/>
      <c r="AH37" s="77"/>
      <c r="AI37" s="77"/>
      <c r="AJ37" s="77"/>
      <c r="AK37" s="78"/>
    </row>
    <row r="38" spans="1:37" ht="45" customHeight="1" x14ac:dyDescent="0.25">
      <c r="A38" s="79"/>
      <c r="B38" s="47"/>
      <c r="C38" s="79"/>
      <c r="D38" s="130"/>
      <c r="E38" s="79"/>
      <c r="F38" s="47"/>
      <c r="G38" s="85"/>
      <c r="H38" s="79"/>
      <c r="I38" s="79"/>
      <c r="J38" s="79"/>
      <c r="K38" s="128"/>
      <c r="L38" s="103"/>
      <c r="M38" s="46"/>
      <c r="N38" s="47"/>
      <c r="O38" s="103"/>
      <c r="P38" s="47"/>
      <c r="Q38" s="89"/>
      <c r="R38" s="47"/>
      <c r="S38" s="83"/>
      <c r="T38" s="83"/>
      <c r="U38" s="34">
        <v>60</v>
      </c>
      <c r="V38" s="48"/>
      <c r="W38" s="48"/>
      <c r="X38" s="99"/>
      <c r="Y38" s="92"/>
      <c r="Z38" s="92"/>
      <c r="AA38" s="92"/>
      <c r="AB38" s="126"/>
      <c r="AC38" s="72"/>
      <c r="AD38" s="72"/>
      <c r="AE38" s="47"/>
      <c r="AF38" s="47"/>
      <c r="AG38" s="47"/>
      <c r="AH38" s="77"/>
      <c r="AI38" s="77"/>
      <c r="AJ38" s="77"/>
      <c r="AK38" s="78"/>
    </row>
    <row r="39" spans="1:37" ht="55.5" customHeight="1" x14ac:dyDescent="0.25">
      <c r="A39" s="79"/>
      <c r="B39" s="47"/>
      <c r="C39" s="79"/>
      <c r="D39" s="130"/>
      <c r="E39" s="79"/>
      <c r="F39" s="47"/>
      <c r="G39" s="85"/>
      <c r="H39" s="79"/>
      <c r="I39" s="79"/>
      <c r="J39" s="79"/>
      <c r="K39" s="128"/>
      <c r="L39" s="103"/>
      <c r="M39" s="46"/>
      <c r="N39" s="47"/>
      <c r="O39" s="103"/>
      <c r="P39" s="47"/>
      <c r="Q39" s="89"/>
      <c r="R39" s="47"/>
      <c r="S39" s="83"/>
      <c r="T39" s="83"/>
      <c r="U39" s="34">
        <v>60</v>
      </c>
      <c r="V39" s="48"/>
      <c r="W39" s="48"/>
      <c r="X39" s="99"/>
      <c r="Y39" s="92"/>
      <c r="Z39" s="92"/>
      <c r="AA39" s="92"/>
      <c r="AB39" s="126"/>
      <c r="AC39" s="72"/>
      <c r="AD39" s="72"/>
      <c r="AE39" s="47"/>
      <c r="AF39" s="47"/>
      <c r="AG39" s="47"/>
      <c r="AH39" s="77"/>
      <c r="AI39" s="77"/>
      <c r="AJ39" s="77"/>
      <c r="AK39" s="78"/>
    </row>
    <row r="40" spans="1:37" ht="15" customHeight="1" x14ac:dyDescent="0.25">
      <c r="A40" s="79"/>
      <c r="B40" s="47"/>
      <c r="C40" s="79"/>
      <c r="D40" s="130"/>
      <c r="E40" s="79"/>
      <c r="F40" s="47"/>
      <c r="G40" s="85"/>
      <c r="H40" s="79"/>
      <c r="I40" s="79"/>
      <c r="J40" s="79"/>
      <c r="K40" s="128"/>
      <c r="L40" s="103"/>
      <c r="M40" s="46"/>
      <c r="N40" s="47"/>
      <c r="O40" s="103" t="s">
        <v>214</v>
      </c>
      <c r="P40" s="47" t="s">
        <v>96</v>
      </c>
      <c r="Q40" s="89">
        <v>100</v>
      </c>
      <c r="R40" s="47" t="s">
        <v>72</v>
      </c>
      <c r="S40" s="83">
        <v>100</v>
      </c>
      <c r="T40" s="83">
        <v>30</v>
      </c>
      <c r="U40" s="34">
        <v>35</v>
      </c>
      <c r="V40" s="48"/>
      <c r="W40" s="48">
        <v>430</v>
      </c>
      <c r="X40" s="99">
        <f>IF((W40/S40)&gt;100%,100%,W40/S40)</f>
        <v>1</v>
      </c>
      <c r="Y40" s="92"/>
      <c r="Z40" s="92"/>
      <c r="AA40" s="92"/>
      <c r="AB40" s="126" t="s">
        <v>266</v>
      </c>
      <c r="AC40" s="72"/>
      <c r="AD40" s="72"/>
      <c r="AE40" s="47"/>
      <c r="AF40" s="47"/>
      <c r="AG40" s="47"/>
      <c r="AH40" s="77"/>
      <c r="AI40" s="77"/>
      <c r="AJ40" s="77"/>
      <c r="AK40" s="78"/>
    </row>
    <row r="41" spans="1:37" ht="15" customHeight="1" x14ac:dyDescent="0.25">
      <c r="A41" s="79"/>
      <c r="B41" s="47"/>
      <c r="C41" s="79"/>
      <c r="D41" s="130"/>
      <c r="E41" s="79"/>
      <c r="F41" s="47"/>
      <c r="G41" s="85"/>
      <c r="H41" s="79"/>
      <c r="I41" s="79"/>
      <c r="J41" s="79"/>
      <c r="K41" s="128"/>
      <c r="L41" s="103"/>
      <c r="M41" s="46"/>
      <c r="N41" s="47"/>
      <c r="O41" s="103"/>
      <c r="P41" s="47"/>
      <c r="Q41" s="89"/>
      <c r="R41" s="47"/>
      <c r="S41" s="83"/>
      <c r="T41" s="83"/>
      <c r="U41" s="34">
        <v>35</v>
      </c>
      <c r="V41" s="48"/>
      <c r="W41" s="48"/>
      <c r="X41" s="99"/>
      <c r="Y41" s="92"/>
      <c r="Z41" s="92"/>
      <c r="AA41" s="92"/>
      <c r="AB41" s="126"/>
      <c r="AC41" s="72"/>
      <c r="AD41" s="72"/>
      <c r="AE41" s="47"/>
      <c r="AF41" s="47"/>
      <c r="AG41" s="47"/>
      <c r="AH41" s="77"/>
      <c r="AI41" s="77"/>
      <c r="AJ41" s="77"/>
      <c r="AK41" s="78"/>
    </row>
    <row r="42" spans="1:37" ht="45.75" customHeight="1" x14ac:dyDescent="0.25">
      <c r="A42" s="79"/>
      <c r="B42" s="47"/>
      <c r="C42" s="79"/>
      <c r="D42" s="130"/>
      <c r="E42" s="79"/>
      <c r="F42" s="47"/>
      <c r="G42" s="85"/>
      <c r="H42" s="79"/>
      <c r="I42" s="79"/>
      <c r="J42" s="79"/>
      <c r="K42" s="128"/>
      <c r="L42" s="103"/>
      <c r="M42" s="46"/>
      <c r="N42" s="47"/>
      <c r="O42" s="103"/>
      <c r="P42" s="47"/>
      <c r="Q42" s="89"/>
      <c r="R42" s="47"/>
      <c r="S42" s="83"/>
      <c r="T42" s="83"/>
      <c r="U42" s="48">
        <v>30</v>
      </c>
      <c r="V42" s="48"/>
      <c r="W42" s="48"/>
      <c r="X42" s="99"/>
      <c r="Y42" s="92"/>
      <c r="Z42" s="92"/>
      <c r="AA42" s="92"/>
      <c r="AB42" s="126"/>
      <c r="AC42" s="72"/>
      <c r="AD42" s="72"/>
      <c r="AE42" s="47"/>
      <c r="AF42" s="47"/>
      <c r="AG42" s="47"/>
      <c r="AH42" s="77"/>
      <c r="AI42" s="77"/>
      <c r="AJ42" s="77"/>
      <c r="AK42" s="78"/>
    </row>
    <row r="43" spans="1:37" ht="57.75" customHeight="1" x14ac:dyDescent="0.25">
      <c r="A43" s="79"/>
      <c r="B43" s="47"/>
      <c r="C43" s="79"/>
      <c r="D43" s="130"/>
      <c r="E43" s="79"/>
      <c r="F43" s="47"/>
      <c r="G43" s="85"/>
      <c r="H43" s="79"/>
      <c r="I43" s="79"/>
      <c r="J43" s="79"/>
      <c r="K43" s="128"/>
      <c r="L43" s="103"/>
      <c r="M43" s="46"/>
      <c r="N43" s="47"/>
      <c r="O43" s="103"/>
      <c r="P43" s="47"/>
      <c r="Q43" s="89"/>
      <c r="R43" s="47"/>
      <c r="S43" s="83"/>
      <c r="T43" s="83"/>
      <c r="U43" s="48"/>
      <c r="V43" s="48"/>
      <c r="W43" s="48"/>
      <c r="X43" s="99"/>
      <c r="Y43" s="92"/>
      <c r="Z43" s="92"/>
      <c r="AA43" s="92"/>
      <c r="AB43" s="126"/>
      <c r="AC43" s="72"/>
      <c r="AD43" s="72"/>
      <c r="AE43" s="47"/>
      <c r="AF43" s="47"/>
      <c r="AG43" s="47"/>
      <c r="AH43" s="77"/>
      <c r="AI43" s="77"/>
      <c r="AJ43" s="77"/>
      <c r="AK43" s="78"/>
    </row>
    <row r="44" spans="1:37" ht="28.5" customHeight="1" x14ac:dyDescent="0.25">
      <c r="A44" s="79"/>
      <c r="B44" s="47"/>
      <c r="C44" s="79"/>
      <c r="D44" s="130"/>
      <c r="E44" s="79"/>
      <c r="F44" s="47"/>
      <c r="G44" s="85"/>
      <c r="H44" s="79"/>
      <c r="I44" s="79"/>
      <c r="J44" s="79"/>
      <c r="K44" s="128"/>
      <c r="L44" s="103"/>
      <c r="M44" s="46"/>
      <c r="N44" s="47"/>
      <c r="O44" s="103" t="s">
        <v>170</v>
      </c>
      <c r="P44" s="47" t="s">
        <v>78</v>
      </c>
      <c r="Q44" s="132">
        <v>300</v>
      </c>
      <c r="R44" s="47" t="s">
        <v>80</v>
      </c>
      <c r="S44" s="84">
        <v>300</v>
      </c>
      <c r="T44" s="84">
        <v>100</v>
      </c>
      <c r="U44" s="27">
        <v>100</v>
      </c>
      <c r="V44" s="48"/>
      <c r="W44" s="90">
        <v>0</v>
      </c>
      <c r="X44" s="91">
        <f>IF((W44/S44)&gt;100%,100%,W44/S44)</f>
        <v>0</v>
      </c>
      <c r="Y44" s="92"/>
      <c r="Z44" s="92"/>
      <c r="AA44" s="92"/>
      <c r="AB44" s="126" t="s">
        <v>183</v>
      </c>
      <c r="AC44" s="72"/>
      <c r="AD44" s="72"/>
      <c r="AE44" s="47"/>
      <c r="AF44" s="47"/>
      <c r="AG44" s="47"/>
      <c r="AH44" s="77"/>
      <c r="AI44" s="77"/>
      <c r="AJ44" s="77"/>
      <c r="AK44" s="78"/>
    </row>
    <row r="45" spans="1:37" ht="28.5" customHeight="1" x14ac:dyDescent="0.25">
      <c r="A45" s="79"/>
      <c r="B45" s="47"/>
      <c r="C45" s="79"/>
      <c r="D45" s="130"/>
      <c r="E45" s="79"/>
      <c r="F45" s="47"/>
      <c r="G45" s="85"/>
      <c r="H45" s="79"/>
      <c r="I45" s="79"/>
      <c r="J45" s="79"/>
      <c r="K45" s="128"/>
      <c r="L45" s="103"/>
      <c r="M45" s="46"/>
      <c r="N45" s="47"/>
      <c r="O45" s="103"/>
      <c r="P45" s="47"/>
      <c r="Q45" s="132"/>
      <c r="R45" s="47"/>
      <c r="S45" s="84"/>
      <c r="T45" s="84"/>
      <c r="U45" s="27">
        <v>100</v>
      </c>
      <c r="V45" s="48"/>
      <c r="W45" s="90"/>
      <c r="X45" s="91"/>
      <c r="Y45" s="92"/>
      <c r="Z45" s="92"/>
      <c r="AA45" s="92"/>
      <c r="AB45" s="126"/>
      <c r="AC45" s="72"/>
      <c r="AD45" s="72"/>
      <c r="AE45" s="47"/>
      <c r="AF45" s="47"/>
      <c r="AG45" s="47"/>
      <c r="AH45" s="77"/>
      <c r="AI45" s="77"/>
      <c r="AJ45" s="77"/>
      <c r="AK45" s="78"/>
    </row>
    <row r="46" spans="1:37" ht="33.75" customHeight="1" x14ac:dyDescent="0.25">
      <c r="A46" s="79"/>
      <c r="B46" s="47"/>
      <c r="C46" s="79"/>
      <c r="D46" s="130"/>
      <c r="E46" s="79"/>
      <c r="F46" s="47"/>
      <c r="G46" s="85"/>
      <c r="H46" s="79"/>
      <c r="I46" s="79"/>
      <c r="J46" s="79"/>
      <c r="K46" s="128"/>
      <c r="L46" s="103"/>
      <c r="M46" s="46"/>
      <c r="N46" s="47"/>
      <c r="O46" s="103"/>
      <c r="P46" s="47"/>
      <c r="Q46" s="132"/>
      <c r="R46" s="47"/>
      <c r="S46" s="84"/>
      <c r="T46" s="84"/>
      <c r="U46" s="35">
        <v>100</v>
      </c>
      <c r="V46" s="48"/>
      <c r="W46" s="90"/>
      <c r="X46" s="91"/>
      <c r="Y46" s="92"/>
      <c r="Z46" s="92"/>
      <c r="AA46" s="92"/>
      <c r="AB46" s="126"/>
      <c r="AC46" s="72"/>
      <c r="AD46" s="72"/>
      <c r="AE46" s="47"/>
      <c r="AF46" s="47"/>
      <c r="AG46" s="47"/>
      <c r="AH46" s="77"/>
      <c r="AI46" s="77"/>
      <c r="AJ46" s="77"/>
      <c r="AK46" s="78"/>
    </row>
    <row r="47" spans="1:37" ht="33.75" customHeight="1" x14ac:dyDescent="0.25">
      <c r="A47" s="79"/>
      <c r="B47" s="47"/>
      <c r="C47" s="79"/>
      <c r="D47" s="130"/>
      <c r="E47" s="79"/>
      <c r="F47" s="47"/>
      <c r="G47" s="85"/>
      <c r="H47" s="79"/>
      <c r="I47" s="79"/>
      <c r="J47" s="79"/>
      <c r="K47" s="128"/>
      <c r="L47" s="103"/>
      <c r="M47" s="46"/>
      <c r="N47" s="47"/>
      <c r="O47" s="103" t="s">
        <v>171</v>
      </c>
      <c r="P47" s="46" t="s">
        <v>215</v>
      </c>
      <c r="Q47" s="129">
        <v>3500</v>
      </c>
      <c r="R47" s="46" t="s">
        <v>72</v>
      </c>
      <c r="S47" s="73">
        <v>3500</v>
      </c>
      <c r="T47" s="48">
        <v>1200</v>
      </c>
      <c r="U47" s="35">
        <v>1200</v>
      </c>
      <c r="V47" s="48"/>
      <c r="W47" s="73">
        <v>15012</v>
      </c>
      <c r="X47" s="99">
        <f>IF((W47/S47)&gt;100%,100%,W47/S47)</f>
        <v>1</v>
      </c>
      <c r="Y47" s="92"/>
      <c r="Z47" s="92"/>
      <c r="AA47" s="92"/>
      <c r="AB47" s="126" t="s">
        <v>272</v>
      </c>
      <c r="AC47" s="72"/>
      <c r="AD47" s="72"/>
      <c r="AE47" s="47"/>
      <c r="AF47" s="47"/>
      <c r="AG47" s="47"/>
      <c r="AH47" s="77"/>
      <c r="AI47" s="77"/>
      <c r="AJ47" s="77"/>
      <c r="AK47" s="78"/>
    </row>
    <row r="48" spans="1:37" ht="33.75" customHeight="1" x14ac:dyDescent="0.25">
      <c r="A48" s="79"/>
      <c r="B48" s="47"/>
      <c r="C48" s="79"/>
      <c r="D48" s="130"/>
      <c r="E48" s="79"/>
      <c r="F48" s="47"/>
      <c r="G48" s="85"/>
      <c r="H48" s="79"/>
      <c r="I48" s="79"/>
      <c r="J48" s="79"/>
      <c r="K48" s="128"/>
      <c r="L48" s="103"/>
      <c r="M48" s="46"/>
      <c r="N48" s="47"/>
      <c r="O48" s="103"/>
      <c r="P48" s="46"/>
      <c r="Q48" s="129"/>
      <c r="R48" s="46"/>
      <c r="S48" s="73"/>
      <c r="T48" s="48"/>
      <c r="U48" s="35">
        <v>1150</v>
      </c>
      <c r="V48" s="48"/>
      <c r="W48" s="73"/>
      <c r="X48" s="99"/>
      <c r="Y48" s="92"/>
      <c r="Z48" s="92"/>
      <c r="AA48" s="92"/>
      <c r="AB48" s="126"/>
      <c r="AC48" s="72"/>
      <c r="AD48" s="72"/>
      <c r="AE48" s="47"/>
      <c r="AF48" s="47"/>
      <c r="AG48" s="47"/>
      <c r="AH48" s="77"/>
      <c r="AI48" s="77"/>
      <c r="AJ48" s="77"/>
      <c r="AK48" s="78"/>
    </row>
    <row r="49" spans="1:37" ht="99" customHeight="1" x14ac:dyDescent="0.25">
      <c r="A49" s="79"/>
      <c r="B49" s="47"/>
      <c r="C49" s="79"/>
      <c r="D49" s="130"/>
      <c r="E49" s="79"/>
      <c r="F49" s="47"/>
      <c r="G49" s="85"/>
      <c r="H49" s="79"/>
      <c r="I49" s="79"/>
      <c r="J49" s="79"/>
      <c r="K49" s="128"/>
      <c r="L49" s="103"/>
      <c r="M49" s="46"/>
      <c r="N49" s="47"/>
      <c r="O49" s="103"/>
      <c r="P49" s="46"/>
      <c r="Q49" s="129"/>
      <c r="R49" s="46"/>
      <c r="S49" s="73"/>
      <c r="T49" s="48"/>
      <c r="U49" s="27">
        <v>1150</v>
      </c>
      <c r="V49" s="48"/>
      <c r="W49" s="73"/>
      <c r="X49" s="99"/>
      <c r="Y49" s="92"/>
      <c r="Z49" s="92"/>
      <c r="AA49" s="92"/>
      <c r="AB49" s="126"/>
      <c r="AC49" s="72"/>
      <c r="AD49" s="72"/>
      <c r="AE49" s="47"/>
      <c r="AF49" s="47"/>
      <c r="AG49" s="47"/>
      <c r="AH49" s="77"/>
      <c r="AI49" s="77"/>
      <c r="AJ49" s="77"/>
      <c r="AK49" s="78"/>
    </row>
    <row r="50" spans="1:37" ht="15" customHeight="1" x14ac:dyDescent="0.25">
      <c r="A50" s="79"/>
      <c r="B50" s="47"/>
      <c r="C50" s="79"/>
      <c r="D50" s="130"/>
      <c r="E50" s="79" t="s">
        <v>33</v>
      </c>
      <c r="F50" s="47" t="s">
        <v>135</v>
      </c>
      <c r="G50" s="85">
        <v>0.42</v>
      </c>
      <c r="H50" s="79" t="s">
        <v>34</v>
      </c>
      <c r="I50" s="79" t="s">
        <v>35</v>
      </c>
      <c r="J50" s="114">
        <v>646969</v>
      </c>
      <c r="K50" s="88">
        <v>404356</v>
      </c>
      <c r="L50" s="102">
        <v>297833</v>
      </c>
      <c r="M50" s="46" t="s">
        <v>89</v>
      </c>
      <c r="N50" s="47" t="s">
        <v>84</v>
      </c>
      <c r="O50" s="103" t="s">
        <v>161</v>
      </c>
      <c r="P50" s="46" t="s">
        <v>99</v>
      </c>
      <c r="Q50" s="86">
        <v>1000</v>
      </c>
      <c r="R50" s="47" t="s">
        <v>72</v>
      </c>
      <c r="S50" s="83">
        <v>1000</v>
      </c>
      <c r="T50" s="83">
        <v>333</v>
      </c>
      <c r="U50" s="48">
        <v>333</v>
      </c>
      <c r="V50" s="48">
        <f>W50+W55+W60+W65+W68</f>
        <v>145</v>
      </c>
      <c r="W50" s="90">
        <v>0</v>
      </c>
      <c r="X50" s="99">
        <f>W50/S50</f>
        <v>0</v>
      </c>
      <c r="Y50" s="122">
        <f>(X50+X55+X60+X65+X68)/5</f>
        <v>2.32E-3</v>
      </c>
      <c r="Z50" s="92"/>
      <c r="AA50" s="92"/>
      <c r="AB50" s="124" t="s">
        <v>255</v>
      </c>
      <c r="AC50" s="72">
        <v>43985</v>
      </c>
      <c r="AD50" s="72">
        <v>44012</v>
      </c>
      <c r="AE50" s="47"/>
      <c r="AF50" s="47" t="s">
        <v>122</v>
      </c>
      <c r="AG50" s="47" t="s">
        <v>121</v>
      </c>
      <c r="AH50" s="77">
        <v>641313687</v>
      </c>
      <c r="AI50" s="77">
        <v>641313687</v>
      </c>
      <c r="AJ50" s="77">
        <v>110988360</v>
      </c>
      <c r="AK50" s="78">
        <f>AJ50/AI50</f>
        <v>0.17306407496024639</v>
      </c>
    </row>
    <row r="51" spans="1:37" ht="15" customHeight="1" x14ac:dyDescent="0.25">
      <c r="A51" s="79"/>
      <c r="B51" s="47"/>
      <c r="C51" s="79"/>
      <c r="D51" s="130"/>
      <c r="E51" s="79"/>
      <c r="F51" s="47"/>
      <c r="G51" s="85"/>
      <c r="H51" s="79"/>
      <c r="I51" s="79"/>
      <c r="J51" s="114"/>
      <c r="K51" s="68"/>
      <c r="L51" s="102"/>
      <c r="M51" s="46"/>
      <c r="N51" s="47"/>
      <c r="O51" s="103"/>
      <c r="P51" s="46"/>
      <c r="Q51" s="86"/>
      <c r="R51" s="47"/>
      <c r="S51" s="83"/>
      <c r="T51" s="83"/>
      <c r="U51" s="48"/>
      <c r="V51" s="48"/>
      <c r="W51" s="90"/>
      <c r="X51" s="99"/>
      <c r="Y51" s="122"/>
      <c r="Z51" s="92"/>
      <c r="AA51" s="92"/>
      <c r="AB51" s="124"/>
      <c r="AC51" s="72"/>
      <c r="AD51" s="72"/>
      <c r="AE51" s="47"/>
      <c r="AF51" s="47"/>
      <c r="AG51" s="47"/>
      <c r="AH51" s="77"/>
      <c r="AI51" s="77"/>
      <c r="AJ51" s="77"/>
      <c r="AK51" s="78"/>
    </row>
    <row r="52" spans="1:37" ht="15" customHeight="1" x14ac:dyDescent="0.25">
      <c r="A52" s="79"/>
      <c r="B52" s="47"/>
      <c r="C52" s="79"/>
      <c r="D52" s="130"/>
      <c r="E52" s="79"/>
      <c r="F52" s="47"/>
      <c r="G52" s="85"/>
      <c r="H52" s="79"/>
      <c r="I52" s="79"/>
      <c r="J52" s="114"/>
      <c r="K52" s="68"/>
      <c r="L52" s="102"/>
      <c r="M52" s="46"/>
      <c r="N52" s="47"/>
      <c r="O52" s="103"/>
      <c r="P52" s="46"/>
      <c r="Q52" s="86"/>
      <c r="R52" s="47"/>
      <c r="S52" s="83"/>
      <c r="T52" s="83"/>
      <c r="U52" s="48">
        <v>333</v>
      </c>
      <c r="V52" s="48"/>
      <c r="W52" s="90"/>
      <c r="X52" s="99"/>
      <c r="Y52" s="122"/>
      <c r="Z52" s="92"/>
      <c r="AA52" s="92"/>
      <c r="AB52" s="124"/>
      <c r="AC52" s="72"/>
      <c r="AD52" s="72"/>
      <c r="AE52" s="47"/>
      <c r="AF52" s="47"/>
      <c r="AG52" s="47"/>
      <c r="AH52" s="77"/>
      <c r="AI52" s="77"/>
      <c r="AJ52" s="77"/>
      <c r="AK52" s="78"/>
    </row>
    <row r="53" spans="1:37" ht="15" customHeight="1" x14ac:dyDescent="0.25">
      <c r="A53" s="79"/>
      <c r="B53" s="47"/>
      <c r="C53" s="79"/>
      <c r="D53" s="130"/>
      <c r="E53" s="79"/>
      <c r="F53" s="47"/>
      <c r="G53" s="85"/>
      <c r="H53" s="79"/>
      <c r="I53" s="79"/>
      <c r="J53" s="114"/>
      <c r="K53" s="68"/>
      <c r="L53" s="102"/>
      <c r="M53" s="46"/>
      <c r="N53" s="47"/>
      <c r="O53" s="103"/>
      <c r="P53" s="46"/>
      <c r="Q53" s="86"/>
      <c r="R53" s="47"/>
      <c r="S53" s="83"/>
      <c r="T53" s="83"/>
      <c r="U53" s="48"/>
      <c r="V53" s="48"/>
      <c r="W53" s="90"/>
      <c r="X53" s="99"/>
      <c r="Y53" s="122"/>
      <c r="Z53" s="92"/>
      <c r="AA53" s="92"/>
      <c r="AB53" s="124"/>
      <c r="AC53" s="72"/>
      <c r="AD53" s="72"/>
      <c r="AE53" s="47"/>
      <c r="AF53" s="47"/>
      <c r="AG53" s="47"/>
      <c r="AH53" s="77"/>
      <c r="AI53" s="77"/>
      <c r="AJ53" s="77"/>
      <c r="AK53" s="78"/>
    </row>
    <row r="54" spans="1:37" ht="34.5" customHeight="1" x14ac:dyDescent="0.25">
      <c r="A54" s="79"/>
      <c r="B54" s="47"/>
      <c r="C54" s="79"/>
      <c r="D54" s="130"/>
      <c r="E54" s="79"/>
      <c r="F54" s="47"/>
      <c r="G54" s="85"/>
      <c r="H54" s="79"/>
      <c r="I54" s="79"/>
      <c r="J54" s="114"/>
      <c r="K54" s="68"/>
      <c r="L54" s="102"/>
      <c r="M54" s="46"/>
      <c r="N54" s="47"/>
      <c r="O54" s="103"/>
      <c r="P54" s="46"/>
      <c r="Q54" s="86"/>
      <c r="R54" s="47"/>
      <c r="S54" s="83"/>
      <c r="T54" s="83"/>
      <c r="U54" s="34">
        <v>334</v>
      </c>
      <c r="V54" s="48"/>
      <c r="W54" s="90"/>
      <c r="X54" s="99"/>
      <c r="Y54" s="122"/>
      <c r="Z54" s="92"/>
      <c r="AA54" s="92"/>
      <c r="AB54" s="124"/>
      <c r="AC54" s="72"/>
      <c r="AD54" s="72"/>
      <c r="AE54" s="47"/>
      <c r="AF54" s="47"/>
      <c r="AG54" s="47"/>
      <c r="AH54" s="77"/>
      <c r="AI54" s="77"/>
      <c r="AJ54" s="77"/>
      <c r="AK54" s="78"/>
    </row>
    <row r="55" spans="1:37" ht="15" customHeight="1" x14ac:dyDescent="0.25">
      <c r="A55" s="79"/>
      <c r="B55" s="47"/>
      <c r="C55" s="79"/>
      <c r="D55" s="130"/>
      <c r="E55" s="79"/>
      <c r="F55" s="47"/>
      <c r="G55" s="85"/>
      <c r="H55" s="79"/>
      <c r="I55" s="79"/>
      <c r="J55" s="114"/>
      <c r="K55" s="68"/>
      <c r="L55" s="102"/>
      <c r="M55" s="46"/>
      <c r="N55" s="47"/>
      <c r="O55" s="103" t="s">
        <v>172</v>
      </c>
      <c r="P55" s="46" t="s">
        <v>216</v>
      </c>
      <c r="Q55" s="125">
        <v>12500</v>
      </c>
      <c r="R55" s="46" t="s">
        <v>73</v>
      </c>
      <c r="S55" s="73">
        <v>12500</v>
      </c>
      <c r="T55" s="73">
        <v>4167</v>
      </c>
      <c r="U55" s="48">
        <v>4166</v>
      </c>
      <c r="V55" s="48"/>
      <c r="W55" s="73">
        <v>145</v>
      </c>
      <c r="X55" s="99">
        <f>W55/S55</f>
        <v>1.1599999999999999E-2</v>
      </c>
      <c r="Y55" s="122"/>
      <c r="Z55" s="92"/>
      <c r="AA55" s="92"/>
      <c r="AB55" s="124" t="s">
        <v>270</v>
      </c>
      <c r="AC55" s="72">
        <v>43499</v>
      </c>
      <c r="AD55" s="72">
        <v>44012</v>
      </c>
      <c r="AE55" s="47"/>
      <c r="AF55" s="47"/>
      <c r="AG55" s="47"/>
      <c r="AH55" s="77"/>
      <c r="AI55" s="77"/>
      <c r="AJ55" s="77"/>
      <c r="AK55" s="78"/>
    </row>
    <row r="56" spans="1:37" ht="15" customHeight="1" x14ac:dyDescent="0.25">
      <c r="A56" s="79"/>
      <c r="B56" s="47"/>
      <c r="C56" s="79"/>
      <c r="D56" s="130"/>
      <c r="E56" s="79"/>
      <c r="F56" s="47"/>
      <c r="G56" s="85"/>
      <c r="H56" s="79"/>
      <c r="I56" s="79"/>
      <c r="J56" s="114"/>
      <c r="K56" s="68"/>
      <c r="L56" s="102"/>
      <c r="M56" s="46"/>
      <c r="N56" s="47"/>
      <c r="O56" s="103"/>
      <c r="P56" s="46"/>
      <c r="Q56" s="125"/>
      <c r="R56" s="46"/>
      <c r="S56" s="73"/>
      <c r="T56" s="73"/>
      <c r="U56" s="48"/>
      <c r="V56" s="48"/>
      <c r="W56" s="73"/>
      <c r="X56" s="99"/>
      <c r="Y56" s="122"/>
      <c r="Z56" s="92"/>
      <c r="AA56" s="92"/>
      <c r="AB56" s="124"/>
      <c r="AC56" s="72"/>
      <c r="AD56" s="72"/>
      <c r="AE56" s="47"/>
      <c r="AF56" s="47"/>
      <c r="AG56" s="47"/>
      <c r="AH56" s="77"/>
      <c r="AI56" s="77"/>
      <c r="AJ56" s="77"/>
      <c r="AK56" s="78"/>
    </row>
    <row r="57" spans="1:37" ht="15" customHeight="1" x14ac:dyDescent="0.25">
      <c r="A57" s="79"/>
      <c r="B57" s="47"/>
      <c r="C57" s="79"/>
      <c r="D57" s="130"/>
      <c r="E57" s="79"/>
      <c r="F57" s="47"/>
      <c r="G57" s="85"/>
      <c r="H57" s="79"/>
      <c r="I57" s="79"/>
      <c r="J57" s="114"/>
      <c r="K57" s="68"/>
      <c r="L57" s="102"/>
      <c r="M57" s="46"/>
      <c r="N57" s="47"/>
      <c r="O57" s="103"/>
      <c r="P57" s="46"/>
      <c r="Q57" s="125"/>
      <c r="R57" s="46"/>
      <c r="S57" s="73"/>
      <c r="T57" s="73"/>
      <c r="U57" s="48">
        <v>4167</v>
      </c>
      <c r="V57" s="48"/>
      <c r="W57" s="73"/>
      <c r="X57" s="99"/>
      <c r="Y57" s="122"/>
      <c r="Z57" s="92"/>
      <c r="AA57" s="92"/>
      <c r="AB57" s="124"/>
      <c r="AC57" s="72"/>
      <c r="AD57" s="72"/>
      <c r="AE57" s="47"/>
      <c r="AF57" s="47"/>
      <c r="AG57" s="47"/>
      <c r="AH57" s="77"/>
      <c r="AI57" s="77"/>
      <c r="AJ57" s="77"/>
      <c r="AK57" s="78"/>
    </row>
    <row r="58" spans="1:37" ht="15" customHeight="1" x14ac:dyDescent="0.25">
      <c r="A58" s="79"/>
      <c r="B58" s="47"/>
      <c r="C58" s="79"/>
      <c r="D58" s="130"/>
      <c r="E58" s="79"/>
      <c r="F58" s="47"/>
      <c r="G58" s="85"/>
      <c r="H58" s="79"/>
      <c r="I58" s="79"/>
      <c r="J58" s="114"/>
      <c r="K58" s="68"/>
      <c r="L58" s="102"/>
      <c r="M58" s="46"/>
      <c r="N58" s="47"/>
      <c r="O58" s="103"/>
      <c r="P58" s="46"/>
      <c r="Q58" s="125"/>
      <c r="R58" s="46"/>
      <c r="S58" s="73"/>
      <c r="T58" s="73"/>
      <c r="U58" s="48"/>
      <c r="V58" s="48"/>
      <c r="W58" s="73"/>
      <c r="X58" s="99"/>
      <c r="Y58" s="122"/>
      <c r="Z58" s="92"/>
      <c r="AA58" s="92"/>
      <c r="AB58" s="124"/>
      <c r="AC58" s="72"/>
      <c r="AD58" s="72"/>
      <c r="AE58" s="47"/>
      <c r="AF58" s="47"/>
      <c r="AG58" s="47"/>
      <c r="AH58" s="77"/>
      <c r="AI58" s="77"/>
      <c r="AJ58" s="77"/>
      <c r="AK58" s="78"/>
    </row>
    <row r="59" spans="1:37" ht="15" customHeight="1" x14ac:dyDescent="0.25">
      <c r="A59" s="79"/>
      <c r="B59" s="47"/>
      <c r="C59" s="79"/>
      <c r="D59" s="130"/>
      <c r="E59" s="79"/>
      <c r="F59" s="47"/>
      <c r="G59" s="85"/>
      <c r="H59" s="79"/>
      <c r="I59" s="79"/>
      <c r="J59" s="114"/>
      <c r="K59" s="68"/>
      <c r="L59" s="102"/>
      <c r="M59" s="46"/>
      <c r="N59" s="47"/>
      <c r="O59" s="103"/>
      <c r="P59" s="46"/>
      <c r="Q59" s="125"/>
      <c r="R59" s="46"/>
      <c r="S59" s="73"/>
      <c r="T59" s="73"/>
      <c r="U59" s="34">
        <v>4167</v>
      </c>
      <c r="V59" s="48"/>
      <c r="W59" s="73"/>
      <c r="X59" s="99"/>
      <c r="Y59" s="122"/>
      <c r="Z59" s="92"/>
      <c r="AA59" s="92"/>
      <c r="AB59" s="124"/>
      <c r="AC59" s="72"/>
      <c r="AD59" s="72"/>
      <c r="AE59" s="47"/>
      <c r="AF59" s="47"/>
      <c r="AG59" s="47"/>
      <c r="AH59" s="77"/>
      <c r="AI59" s="77"/>
      <c r="AJ59" s="77"/>
      <c r="AK59" s="78"/>
    </row>
    <row r="60" spans="1:37" ht="15" customHeight="1" x14ac:dyDescent="0.25">
      <c r="A60" s="79"/>
      <c r="B60" s="47"/>
      <c r="C60" s="79"/>
      <c r="D60" s="130"/>
      <c r="E60" s="79"/>
      <c r="F60" s="47"/>
      <c r="G60" s="85"/>
      <c r="H60" s="79"/>
      <c r="I60" s="79"/>
      <c r="J60" s="114"/>
      <c r="K60" s="68"/>
      <c r="L60" s="102"/>
      <c r="M60" s="46"/>
      <c r="N60" s="47"/>
      <c r="O60" s="103" t="s">
        <v>217</v>
      </c>
      <c r="P60" s="47" t="s">
        <v>97</v>
      </c>
      <c r="Q60" s="127">
        <v>1200</v>
      </c>
      <c r="R60" s="47" t="s">
        <v>72</v>
      </c>
      <c r="S60" s="83">
        <v>1200</v>
      </c>
      <c r="T60" s="83">
        <v>400</v>
      </c>
      <c r="U60" s="48">
        <v>400</v>
      </c>
      <c r="V60" s="48"/>
      <c r="W60" s="90">
        <v>0</v>
      </c>
      <c r="X60" s="99">
        <f>W60/S60</f>
        <v>0</v>
      </c>
      <c r="Y60" s="122"/>
      <c r="Z60" s="92"/>
      <c r="AA60" s="92"/>
      <c r="AB60" s="124" t="s">
        <v>254</v>
      </c>
      <c r="AC60" s="72">
        <v>43864</v>
      </c>
      <c r="AD60" s="72">
        <v>44012</v>
      </c>
      <c r="AE60" s="47"/>
      <c r="AF60" s="47"/>
      <c r="AG60" s="47"/>
      <c r="AH60" s="77"/>
      <c r="AI60" s="77"/>
      <c r="AJ60" s="77"/>
      <c r="AK60" s="78"/>
    </row>
    <row r="61" spans="1:37" ht="15" customHeight="1" x14ac:dyDescent="0.25">
      <c r="A61" s="79"/>
      <c r="B61" s="47"/>
      <c r="C61" s="79"/>
      <c r="D61" s="130"/>
      <c r="E61" s="79"/>
      <c r="F61" s="47"/>
      <c r="G61" s="85"/>
      <c r="H61" s="79"/>
      <c r="I61" s="79"/>
      <c r="J61" s="114"/>
      <c r="K61" s="68"/>
      <c r="L61" s="102"/>
      <c r="M61" s="46"/>
      <c r="N61" s="47"/>
      <c r="O61" s="103"/>
      <c r="P61" s="47"/>
      <c r="Q61" s="89"/>
      <c r="R61" s="47"/>
      <c r="S61" s="83"/>
      <c r="T61" s="83"/>
      <c r="U61" s="48"/>
      <c r="V61" s="48"/>
      <c r="W61" s="90"/>
      <c r="X61" s="99"/>
      <c r="Y61" s="122"/>
      <c r="Z61" s="92"/>
      <c r="AA61" s="92"/>
      <c r="AB61" s="124"/>
      <c r="AC61" s="72"/>
      <c r="AD61" s="72"/>
      <c r="AE61" s="47"/>
      <c r="AF61" s="47"/>
      <c r="AG61" s="47"/>
      <c r="AH61" s="77"/>
      <c r="AI61" s="77"/>
      <c r="AJ61" s="77"/>
      <c r="AK61" s="78"/>
    </row>
    <row r="62" spans="1:37" ht="15" customHeight="1" x14ac:dyDescent="0.25">
      <c r="A62" s="79"/>
      <c r="B62" s="47"/>
      <c r="C62" s="79"/>
      <c r="D62" s="130"/>
      <c r="E62" s="79"/>
      <c r="F62" s="47"/>
      <c r="G62" s="85"/>
      <c r="H62" s="79"/>
      <c r="I62" s="79"/>
      <c r="J62" s="114"/>
      <c r="K62" s="68"/>
      <c r="L62" s="102"/>
      <c r="M62" s="46"/>
      <c r="N62" s="47"/>
      <c r="O62" s="103"/>
      <c r="P62" s="47"/>
      <c r="Q62" s="89"/>
      <c r="R62" s="47"/>
      <c r="S62" s="83"/>
      <c r="T62" s="83"/>
      <c r="U62" s="48">
        <v>400</v>
      </c>
      <c r="V62" s="48"/>
      <c r="W62" s="90"/>
      <c r="X62" s="99"/>
      <c r="Y62" s="122"/>
      <c r="Z62" s="92"/>
      <c r="AA62" s="92"/>
      <c r="AB62" s="124"/>
      <c r="AC62" s="72"/>
      <c r="AD62" s="72"/>
      <c r="AE62" s="47"/>
      <c r="AF62" s="47"/>
      <c r="AG62" s="47"/>
      <c r="AH62" s="77"/>
      <c r="AI62" s="77"/>
      <c r="AJ62" s="77"/>
      <c r="AK62" s="78"/>
    </row>
    <row r="63" spans="1:37" ht="18.75" customHeight="1" x14ac:dyDescent="0.25">
      <c r="A63" s="79"/>
      <c r="B63" s="47"/>
      <c r="C63" s="79"/>
      <c r="D63" s="130"/>
      <c r="E63" s="79"/>
      <c r="F63" s="47"/>
      <c r="G63" s="85"/>
      <c r="H63" s="79"/>
      <c r="I63" s="79"/>
      <c r="J63" s="114"/>
      <c r="K63" s="68"/>
      <c r="L63" s="102"/>
      <c r="M63" s="46"/>
      <c r="N63" s="47"/>
      <c r="O63" s="103"/>
      <c r="P63" s="47"/>
      <c r="Q63" s="89"/>
      <c r="R63" s="47"/>
      <c r="S63" s="83"/>
      <c r="T63" s="83"/>
      <c r="U63" s="48"/>
      <c r="V63" s="48"/>
      <c r="W63" s="90"/>
      <c r="X63" s="99"/>
      <c r="Y63" s="122"/>
      <c r="Z63" s="92"/>
      <c r="AA63" s="92"/>
      <c r="AB63" s="124"/>
      <c r="AC63" s="72"/>
      <c r="AD63" s="72"/>
      <c r="AE63" s="47"/>
      <c r="AF63" s="47"/>
      <c r="AG63" s="47"/>
      <c r="AH63" s="77"/>
      <c r="AI63" s="77"/>
      <c r="AJ63" s="77"/>
      <c r="AK63" s="78"/>
    </row>
    <row r="64" spans="1:37" ht="56.25" customHeight="1" x14ac:dyDescent="0.25">
      <c r="A64" s="79"/>
      <c r="B64" s="47"/>
      <c r="C64" s="79"/>
      <c r="D64" s="130"/>
      <c r="E64" s="79"/>
      <c r="F64" s="47"/>
      <c r="G64" s="85"/>
      <c r="H64" s="79"/>
      <c r="I64" s="79"/>
      <c r="J64" s="114"/>
      <c r="K64" s="68"/>
      <c r="L64" s="102"/>
      <c r="M64" s="46"/>
      <c r="N64" s="47"/>
      <c r="O64" s="103"/>
      <c r="P64" s="47"/>
      <c r="Q64" s="89"/>
      <c r="R64" s="47"/>
      <c r="S64" s="83"/>
      <c r="T64" s="83"/>
      <c r="U64" s="34">
        <v>400</v>
      </c>
      <c r="V64" s="48"/>
      <c r="W64" s="90"/>
      <c r="X64" s="99"/>
      <c r="Y64" s="122"/>
      <c r="Z64" s="92"/>
      <c r="AA64" s="92"/>
      <c r="AB64" s="124"/>
      <c r="AC64" s="72"/>
      <c r="AD64" s="72"/>
      <c r="AE64" s="47"/>
      <c r="AF64" s="47"/>
      <c r="AG64" s="47"/>
      <c r="AH64" s="77"/>
      <c r="AI64" s="77"/>
      <c r="AJ64" s="77"/>
      <c r="AK64" s="78"/>
    </row>
    <row r="65" spans="1:37" ht="15" customHeight="1" x14ac:dyDescent="0.25">
      <c r="A65" s="79"/>
      <c r="B65" s="47"/>
      <c r="C65" s="79"/>
      <c r="D65" s="130"/>
      <c r="E65" s="79"/>
      <c r="F65" s="47"/>
      <c r="G65" s="85"/>
      <c r="H65" s="79"/>
      <c r="I65" s="79"/>
      <c r="J65" s="114"/>
      <c r="K65" s="68"/>
      <c r="L65" s="102"/>
      <c r="M65" s="46"/>
      <c r="N65" s="47"/>
      <c r="O65" s="103" t="s">
        <v>162</v>
      </c>
      <c r="P65" s="46" t="s">
        <v>195</v>
      </c>
      <c r="Q65" s="125">
        <v>7000</v>
      </c>
      <c r="R65" s="46" t="s">
        <v>80</v>
      </c>
      <c r="S65" s="73">
        <v>7000</v>
      </c>
      <c r="T65" s="73">
        <v>2333</v>
      </c>
      <c r="U65" s="34">
        <v>2334</v>
      </c>
      <c r="V65" s="48"/>
      <c r="W65" s="90">
        <v>0</v>
      </c>
      <c r="X65" s="99">
        <f>W65/S65</f>
        <v>0</v>
      </c>
      <c r="Y65" s="122"/>
      <c r="Z65" s="92"/>
      <c r="AA65" s="92"/>
      <c r="AB65" s="124" t="s">
        <v>261</v>
      </c>
      <c r="AC65" s="72">
        <v>44057</v>
      </c>
      <c r="AD65" s="72" t="s">
        <v>143</v>
      </c>
      <c r="AE65" s="47"/>
      <c r="AF65" s="47"/>
      <c r="AG65" s="47"/>
      <c r="AH65" s="77"/>
      <c r="AI65" s="77"/>
      <c r="AJ65" s="77"/>
      <c r="AK65" s="78"/>
    </row>
    <row r="66" spans="1:37" ht="15" customHeight="1" x14ac:dyDescent="0.25">
      <c r="A66" s="79"/>
      <c r="B66" s="47"/>
      <c r="C66" s="79"/>
      <c r="D66" s="130"/>
      <c r="E66" s="79"/>
      <c r="F66" s="47"/>
      <c r="G66" s="85"/>
      <c r="H66" s="79"/>
      <c r="I66" s="79"/>
      <c r="J66" s="114"/>
      <c r="K66" s="68"/>
      <c r="L66" s="102"/>
      <c r="M66" s="46"/>
      <c r="N66" s="47"/>
      <c r="O66" s="103"/>
      <c r="P66" s="46"/>
      <c r="Q66" s="125"/>
      <c r="R66" s="46"/>
      <c r="S66" s="73"/>
      <c r="T66" s="73"/>
      <c r="U66" s="34">
        <v>2333</v>
      </c>
      <c r="V66" s="48"/>
      <c r="W66" s="90"/>
      <c r="X66" s="99"/>
      <c r="Y66" s="122"/>
      <c r="Z66" s="92"/>
      <c r="AA66" s="92"/>
      <c r="AB66" s="124"/>
      <c r="AC66" s="72"/>
      <c r="AD66" s="72"/>
      <c r="AE66" s="47"/>
      <c r="AF66" s="47"/>
      <c r="AG66" s="47"/>
      <c r="AH66" s="77"/>
      <c r="AI66" s="77"/>
      <c r="AJ66" s="77"/>
      <c r="AK66" s="78"/>
    </row>
    <row r="67" spans="1:37" ht="42.75" customHeight="1" x14ac:dyDescent="0.25">
      <c r="A67" s="79"/>
      <c r="B67" s="47"/>
      <c r="C67" s="79"/>
      <c r="D67" s="130"/>
      <c r="E67" s="79"/>
      <c r="F67" s="47"/>
      <c r="G67" s="85"/>
      <c r="H67" s="79"/>
      <c r="I67" s="79"/>
      <c r="J67" s="114"/>
      <c r="K67" s="68"/>
      <c r="L67" s="102"/>
      <c r="M67" s="46"/>
      <c r="N67" s="47"/>
      <c r="O67" s="103"/>
      <c r="P67" s="46"/>
      <c r="Q67" s="125"/>
      <c r="R67" s="46"/>
      <c r="S67" s="73"/>
      <c r="T67" s="73"/>
      <c r="U67" s="34">
        <v>2333</v>
      </c>
      <c r="V67" s="48"/>
      <c r="W67" s="90"/>
      <c r="X67" s="99"/>
      <c r="Y67" s="122"/>
      <c r="Z67" s="92"/>
      <c r="AA67" s="92"/>
      <c r="AB67" s="124"/>
      <c r="AC67" s="72"/>
      <c r="AD67" s="72"/>
      <c r="AE67" s="47"/>
      <c r="AF67" s="47"/>
      <c r="AG67" s="47"/>
      <c r="AH67" s="77"/>
      <c r="AI67" s="77"/>
      <c r="AJ67" s="77"/>
      <c r="AK67" s="78"/>
    </row>
    <row r="68" spans="1:37" ht="15" customHeight="1" x14ac:dyDescent="0.25">
      <c r="A68" s="79"/>
      <c r="B68" s="47"/>
      <c r="C68" s="79"/>
      <c r="D68" s="130"/>
      <c r="E68" s="79"/>
      <c r="F68" s="47"/>
      <c r="G68" s="85"/>
      <c r="H68" s="79"/>
      <c r="I68" s="79"/>
      <c r="J68" s="114"/>
      <c r="K68" s="68"/>
      <c r="L68" s="102"/>
      <c r="M68" s="46"/>
      <c r="N68" s="47"/>
      <c r="O68" s="103" t="s">
        <v>173</v>
      </c>
      <c r="P68" s="47" t="s">
        <v>98</v>
      </c>
      <c r="Q68" s="86">
        <v>10000</v>
      </c>
      <c r="R68" s="47" t="s">
        <v>72</v>
      </c>
      <c r="S68" s="83">
        <v>10000</v>
      </c>
      <c r="T68" s="83">
        <v>3333</v>
      </c>
      <c r="U68" s="34">
        <v>3334</v>
      </c>
      <c r="V68" s="48"/>
      <c r="W68" s="90">
        <v>0</v>
      </c>
      <c r="X68" s="99">
        <f>IF((W68/S68)&gt;100%,100%,W68/S68)</f>
        <v>0</v>
      </c>
      <c r="Y68" s="122"/>
      <c r="Z68" s="92"/>
      <c r="AA68" s="92"/>
      <c r="AB68" s="126" t="s">
        <v>267</v>
      </c>
      <c r="AC68" s="72">
        <v>43499</v>
      </c>
      <c r="AD68" s="72">
        <v>44012</v>
      </c>
      <c r="AE68" s="47"/>
      <c r="AF68" s="47"/>
      <c r="AG68" s="47"/>
      <c r="AH68" s="77"/>
      <c r="AI68" s="77"/>
      <c r="AJ68" s="77"/>
      <c r="AK68" s="78"/>
    </row>
    <row r="69" spans="1:37" ht="15" customHeight="1" x14ac:dyDescent="0.25">
      <c r="A69" s="79"/>
      <c r="B69" s="47"/>
      <c r="C69" s="79"/>
      <c r="D69" s="130"/>
      <c r="E69" s="79"/>
      <c r="F69" s="47"/>
      <c r="G69" s="85"/>
      <c r="H69" s="79"/>
      <c r="I69" s="79"/>
      <c r="J69" s="114"/>
      <c r="K69" s="68"/>
      <c r="L69" s="102"/>
      <c r="M69" s="46"/>
      <c r="N69" s="47"/>
      <c r="O69" s="103"/>
      <c r="P69" s="47"/>
      <c r="Q69" s="86"/>
      <c r="R69" s="47"/>
      <c r="S69" s="83"/>
      <c r="T69" s="83"/>
      <c r="U69" s="34">
        <v>3333</v>
      </c>
      <c r="V69" s="48"/>
      <c r="W69" s="90"/>
      <c r="X69" s="99"/>
      <c r="Y69" s="122"/>
      <c r="Z69" s="92"/>
      <c r="AA69" s="92"/>
      <c r="AB69" s="126"/>
      <c r="AC69" s="72"/>
      <c r="AD69" s="72"/>
      <c r="AE69" s="47"/>
      <c r="AF69" s="47"/>
      <c r="AG69" s="47"/>
      <c r="AH69" s="77"/>
      <c r="AI69" s="77"/>
      <c r="AJ69" s="77"/>
      <c r="AK69" s="78"/>
    </row>
    <row r="70" spans="1:37" ht="100.5" customHeight="1" x14ac:dyDescent="0.25">
      <c r="A70" s="79"/>
      <c r="B70" s="47"/>
      <c r="C70" s="79"/>
      <c r="D70" s="130"/>
      <c r="E70" s="79"/>
      <c r="F70" s="47"/>
      <c r="G70" s="85"/>
      <c r="H70" s="79"/>
      <c r="I70" s="79"/>
      <c r="J70" s="114"/>
      <c r="K70" s="68"/>
      <c r="L70" s="102"/>
      <c r="M70" s="46"/>
      <c r="N70" s="47"/>
      <c r="O70" s="103"/>
      <c r="P70" s="47"/>
      <c r="Q70" s="86"/>
      <c r="R70" s="47"/>
      <c r="S70" s="83"/>
      <c r="T70" s="83"/>
      <c r="U70" s="34">
        <v>3333</v>
      </c>
      <c r="V70" s="48"/>
      <c r="W70" s="90"/>
      <c r="X70" s="99"/>
      <c r="Y70" s="122"/>
      <c r="Z70" s="92"/>
      <c r="AA70" s="92"/>
      <c r="AB70" s="126"/>
      <c r="AC70" s="72"/>
      <c r="AD70" s="72"/>
      <c r="AE70" s="47"/>
      <c r="AF70" s="47"/>
      <c r="AG70" s="47"/>
      <c r="AH70" s="77"/>
      <c r="AI70" s="77"/>
      <c r="AJ70" s="77"/>
      <c r="AK70" s="78"/>
    </row>
    <row r="71" spans="1:37" ht="15" customHeight="1" x14ac:dyDescent="0.25">
      <c r="A71" s="79"/>
      <c r="B71" s="47"/>
      <c r="C71" s="79"/>
      <c r="D71" s="79" t="s">
        <v>36</v>
      </c>
      <c r="E71" s="118" t="s">
        <v>37</v>
      </c>
      <c r="F71" s="47" t="s">
        <v>57</v>
      </c>
      <c r="G71" s="85">
        <v>0.14000000000000001</v>
      </c>
      <c r="H71" s="79" t="s">
        <v>38</v>
      </c>
      <c r="I71" s="79" t="s">
        <v>39</v>
      </c>
      <c r="J71" s="79">
        <v>100</v>
      </c>
      <c r="K71" s="79">
        <v>73</v>
      </c>
      <c r="L71" s="102">
        <v>83</v>
      </c>
      <c r="M71" s="46" t="s">
        <v>90</v>
      </c>
      <c r="N71" s="47" t="s">
        <v>66</v>
      </c>
      <c r="O71" s="47" t="s">
        <v>218</v>
      </c>
      <c r="P71" s="47" t="s">
        <v>144</v>
      </c>
      <c r="Q71" s="105">
        <v>15</v>
      </c>
      <c r="R71" s="46" t="s">
        <v>72</v>
      </c>
      <c r="S71" s="73">
        <v>15</v>
      </c>
      <c r="T71" s="83">
        <v>10000</v>
      </c>
      <c r="U71" s="34">
        <v>10000</v>
      </c>
      <c r="V71" s="73">
        <f>W71</f>
        <v>4</v>
      </c>
      <c r="W71" s="73">
        <v>4</v>
      </c>
      <c r="X71" s="99">
        <f>IF((W71/S71)&gt;100%,100%,W71/S71)</f>
        <v>0.26666666666666666</v>
      </c>
      <c r="Y71" s="119">
        <f>W71/S71</f>
        <v>0.26666666666666666</v>
      </c>
      <c r="Z71" s="122">
        <f>(Y71+Y74)/2</f>
        <v>0.13333333333333333</v>
      </c>
      <c r="AA71" s="92"/>
      <c r="AB71" s="46" t="s">
        <v>268</v>
      </c>
      <c r="AC71" s="72">
        <v>43841</v>
      </c>
      <c r="AD71" s="72">
        <v>44012</v>
      </c>
      <c r="AE71" s="47" t="s">
        <v>219</v>
      </c>
      <c r="AF71" s="47" t="s">
        <v>124</v>
      </c>
      <c r="AG71" s="47" t="s">
        <v>123</v>
      </c>
      <c r="AH71" s="77">
        <v>5295836596</v>
      </c>
      <c r="AI71" s="77">
        <v>5295836596</v>
      </c>
      <c r="AJ71" s="77">
        <v>881729443</v>
      </c>
      <c r="AK71" s="78">
        <f>AJ71/AI71</f>
        <v>0.16649483552154523</v>
      </c>
    </row>
    <row r="72" spans="1:37" ht="15" customHeight="1" x14ac:dyDescent="0.25">
      <c r="A72" s="79"/>
      <c r="B72" s="47"/>
      <c r="C72" s="79"/>
      <c r="D72" s="79"/>
      <c r="E72" s="118"/>
      <c r="F72" s="47"/>
      <c r="G72" s="85"/>
      <c r="H72" s="79"/>
      <c r="I72" s="79"/>
      <c r="J72" s="79"/>
      <c r="K72" s="79"/>
      <c r="L72" s="102"/>
      <c r="M72" s="46"/>
      <c r="N72" s="47"/>
      <c r="O72" s="47"/>
      <c r="P72" s="47"/>
      <c r="Q72" s="105"/>
      <c r="R72" s="46"/>
      <c r="S72" s="73"/>
      <c r="T72" s="83"/>
      <c r="U72" s="34">
        <v>10000</v>
      </c>
      <c r="V72" s="73"/>
      <c r="W72" s="73"/>
      <c r="X72" s="99"/>
      <c r="Y72" s="120"/>
      <c r="Z72" s="122"/>
      <c r="AA72" s="92"/>
      <c r="AB72" s="46"/>
      <c r="AC72" s="72"/>
      <c r="AD72" s="72"/>
      <c r="AE72" s="47"/>
      <c r="AF72" s="47"/>
      <c r="AG72" s="47"/>
      <c r="AH72" s="77"/>
      <c r="AI72" s="77"/>
      <c r="AJ72" s="77"/>
      <c r="AK72" s="78"/>
    </row>
    <row r="73" spans="1:37" ht="228.75" customHeight="1" x14ac:dyDescent="0.25">
      <c r="A73" s="79"/>
      <c r="B73" s="47"/>
      <c r="C73" s="79"/>
      <c r="D73" s="79"/>
      <c r="E73" s="118"/>
      <c r="F73" s="47"/>
      <c r="G73" s="85"/>
      <c r="H73" s="79"/>
      <c r="I73" s="79"/>
      <c r="J73" s="79"/>
      <c r="K73" s="79"/>
      <c r="L73" s="102"/>
      <c r="M73" s="46"/>
      <c r="N73" s="47"/>
      <c r="O73" s="47"/>
      <c r="P73" s="47"/>
      <c r="Q73" s="105"/>
      <c r="R73" s="46"/>
      <c r="S73" s="73"/>
      <c r="T73" s="83"/>
      <c r="U73" s="34">
        <v>10000</v>
      </c>
      <c r="V73" s="73"/>
      <c r="W73" s="73"/>
      <c r="X73" s="99"/>
      <c r="Y73" s="121"/>
      <c r="Z73" s="122"/>
      <c r="AA73" s="92"/>
      <c r="AB73" s="46"/>
      <c r="AC73" s="72"/>
      <c r="AD73" s="72"/>
      <c r="AE73" s="47"/>
      <c r="AF73" s="47"/>
      <c r="AG73" s="47"/>
      <c r="AH73" s="77"/>
      <c r="AI73" s="77"/>
      <c r="AJ73" s="77"/>
      <c r="AK73" s="78"/>
    </row>
    <row r="74" spans="1:37" ht="15" customHeight="1" x14ac:dyDescent="0.25">
      <c r="A74" s="79"/>
      <c r="B74" s="47"/>
      <c r="C74" s="79"/>
      <c r="D74" s="79"/>
      <c r="E74" s="118"/>
      <c r="F74" s="47"/>
      <c r="G74" s="115">
        <v>0.31</v>
      </c>
      <c r="H74" s="79"/>
      <c r="I74" s="79" t="s">
        <v>140</v>
      </c>
      <c r="J74" s="116">
        <v>72</v>
      </c>
      <c r="K74" s="117">
        <v>32</v>
      </c>
      <c r="L74" s="102">
        <v>9</v>
      </c>
      <c r="M74" s="46"/>
      <c r="N74" s="47"/>
      <c r="O74" s="46" t="s">
        <v>163</v>
      </c>
      <c r="P74" s="76" t="s">
        <v>81</v>
      </c>
      <c r="Q74" s="113">
        <v>2</v>
      </c>
      <c r="R74" s="76" t="s">
        <v>72</v>
      </c>
      <c r="S74" s="111">
        <v>2</v>
      </c>
      <c r="T74" s="111">
        <v>5000</v>
      </c>
      <c r="U74" s="110">
        <v>5000</v>
      </c>
      <c r="V74" s="123">
        <f>W74</f>
        <v>0</v>
      </c>
      <c r="W74" s="123">
        <v>0</v>
      </c>
      <c r="X74" s="109">
        <f>W74/S74</f>
        <v>0</v>
      </c>
      <c r="Y74" s="119">
        <f>(X74+X78)/2</f>
        <v>0</v>
      </c>
      <c r="Z74" s="122"/>
      <c r="AA74" s="92"/>
      <c r="AB74" s="76" t="s">
        <v>274</v>
      </c>
      <c r="AC74" s="72"/>
      <c r="AD74" s="72"/>
      <c r="AE74" s="47"/>
      <c r="AF74" s="47"/>
      <c r="AG74" s="47"/>
      <c r="AH74" s="77"/>
      <c r="AI74" s="77"/>
      <c r="AJ74" s="77"/>
      <c r="AK74" s="78"/>
    </row>
    <row r="75" spans="1:37" ht="15" customHeight="1" x14ac:dyDescent="0.25">
      <c r="A75" s="79"/>
      <c r="B75" s="47"/>
      <c r="C75" s="79"/>
      <c r="D75" s="79"/>
      <c r="E75" s="118"/>
      <c r="F75" s="47"/>
      <c r="G75" s="115"/>
      <c r="H75" s="79"/>
      <c r="I75" s="79"/>
      <c r="J75" s="116"/>
      <c r="K75" s="117"/>
      <c r="L75" s="102"/>
      <c r="M75" s="46"/>
      <c r="N75" s="47"/>
      <c r="O75" s="46"/>
      <c r="P75" s="76"/>
      <c r="Q75" s="113"/>
      <c r="R75" s="76"/>
      <c r="S75" s="111"/>
      <c r="T75" s="111"/>
      <c r="U75" s="110"/>
      <c r="V75" s="123"/>
      <c r="W75" s="123"/>
      <c r="X75" s="109"/>
      <c r="Y75" s="120"/>
      <c r="Z75" s="122"/>
      <c r="AA75" s="92"/>
      <c r="AB75" s="76"/>
      <c r="AC75" s="72"/>
      <c r="AD75" s="72"/>
      <c r="AE75" s="47"/>
      <c r="AF75" s="47"/>
      <c r="AG75" s="47"/>
      <c r="AH75" s="77"/>
      <c r="AI75" s="77"/>
      <c r="AJ75" s="77"/>
      <c r="AK75" s="78"/>
    </row>
    <row r="76" spans="1:37" x14ac:dyDescent="0.25">
      <c r="A76" s="79"/>
      <c r="B76" s="47"/>
      <c r="C76" s="79"/>
      <c r="D76" s="79"/>
      <c r="E76" s="118"/>
      <c r="F76" s="47"/>
      <c r="G76" s="115"/>
      <c r="H76" s="79"/>
      <c r="I76" s="79"/>
      <c r="J76" s="116"/>
      <c r="K76" s="117"/>
      <c r="L76" s="102"/>
      <c r="M76" s="46"/>
      <c r="N76" s="47"/>
      <c r="O76" s="46"/>
      <c r="P76" s="76"/>
      <c r="Q76" s="113"/>
      <c r="R76" s="76"/>
      <c r="S76" s="111"/>
      <c r="T76" s="111"/>
      <c r="U76" s="31">
        <v>5000</v>
      </c>
      <c r="V76" s="123"/>
      <c r="W76" s="123"/>
      <c r="X76" s="109"/>
      <c r="Y76" s="120"/>
      <c r="Z76" s="122"/>
      <c r="AA76" s="92"/>
      <c r="AB76" s="76"/>
      <c r="AC76" s="72"/>
      <c r="AD76" s="72"/>
      <c r="AE76" s="47"/>
      <c r="AF76" s="47"/>
      <c r="AG76" s="47"/>
      <c r="AH76" s="77"/>
      <c r="AI76" s="77"/>
      <c r="AJ76" s="77"/>
      <c r="AK76" s="78"/>
    </row>
    <row r="77" spans="1:37" ht="97.5" customHeight="1" x14ac:dyDescent="0.25">
      <c r="A77" s="79"/>
      <c r="B77" s="47"/>
      <c r="C77" s="79"/>
      <c r="D77" s="79"/>
      <c r="E77" s="118"/>
      <c r="F77" s="47"/>
      <c r="G77" s="115"/>
      <c r="H77" s="79"/>
      <c r="I77" s="79"/>
      <c r="J77" s="116"/>
      <c r="K77" s="117"/>
      <c r="L77" s="102"/>
      <c r="M77" s="46"/>
      <c r="N77" s="47"/>
      <c r="O77" s="46"/>
      <c r="P77" s="76"/>
      <c r="Q77" s="113"/>
      <c r="R77" s="76"/>
      <c r="S77" s="111"/>
      <c r="T77" s="111"/>
      <c r="U77" s="31">
        <v>5000</v>
      </c>
      <c r="V77" s="123"/>
      <c r="W77" s="123"/>
      <c r="X77" s="109"/>
      <c r="Y77" s="120"/>
      <c r="Z77" s="122"/>
      <c r="AA77" s="92"/>
      <c r="AB77" s="76"/>
      <c r="AC77" s="72"/>
      <c r="AD77" s="72"/>
      <c r="AE77" s="47"/>
      <c r="AF77" s="47"/>
      <c r="AG77" s="47"/>
      <c r="AH77" s="77"/>
      <c r="AI77" s="77"/>
      <c r="AJ77" s="77"/>
      <c r="AK77" s="78"/>
    </row>
    <row r="78" spans="1:37" ht="57.75" customHeight="1" x14ac:dyDescent="0.25">
      <c r="A78" s="79"/>
      <c r="B78" s="47"/>
      <c r="C78" s="79"/>
      <c r="D78" s="79"/>
      <c r="E78" s="118"/>
      <c r="F78" s="47"/>
      <c r="G78" s="115"/>
      <c r="H78" s="79"/>
      <c r="I78" s="79"/>
      <c r="J78" s="116"/>
      <c r="K78" s="117"/>
      <c r="L78" s="102"/>
      <c r="M78" s="46"/>
      <c r="N78" s="47"/>
      <c r="O78" s="47" t="s">
        <v>174</v>
      </c>
      <c r="P78" s="76" t="s">
        <v>82</v>
      </c>
      <c r="Q78" s="113">
        <v>6</v>
      </c>
      <c r="R78" s="76" t="s">
        <v>80</v>
      </c>
      <c r="S78" s="111">
        <v>6</v>
      </c>
      <c r="T78" s="111">
        <v>16666</v>
      </c>
      <c r="U78" s="31">
        <v>16667</v>
      </c>
      <c r="V78" s="123">
        <f>W78</f>
        <v>0</v>
      </c>
      <c r="W78" s="123">
        <v>0</v>
      </c>
      <c r="X78" s="109">
        <f>W78/S78</f>
        <v>0</v>
      </c>
      <c r="Y78" s="120"/>
      <c r="Z78" s="122"/>
      <c r="AA78" s="92"/>
      <c r="AB78" s="46" t="s">
        <v>220</v>
      </c>
      <c r="AC78" s="72"/>
      <c r="AD78" s="72"/>
      <c r="AE78" s="47"/>
      <c r="AF78" s="47"/>
      <c r="AG78" s="47"/>
      <c r="AH78" s="77"/>
      <c r="AI78" s="77"/>
      <c r="AJ78" s="77"/>
      <c r="AK78" s="78"/>
    </row>
    <row r="79" spans="1:37" x14ac:dyDescent="0.25">
      <c r="A79" s="79"/>
      <c r="B79" s="47"/>
      <c r="C79" s="79"/>
      <c r="D79" s="79"/>
      <c r="E79" s="118"/>
      <c r="F79" s="47"/>
      <c r="G79" s="115"/>
      <c r="H79" s="79"/>
      <c r="I79" s="79"/>
      <c r="J79" s="116"/>
      <c r="K79" s="117"/>
      <c r="L79" s="102"/>
      <c r="M79" s="46"/>
      <c r="N79" s="47"/>
      <c r="O79" s="47"/>
      <c r="P79" s="76"/>
      <c r="Q79" s="113"/>
      <c r="R79" s="76"/>
      <c r="S79" s="111"/>
      <c r="T79" s="111"/>
      <c r="U79" s="110">
        <v>16667</v>
      </c>
      <c r="V79" s="123"/>
      <c r="W79" s="123"/>
      <c r="X79" s="109"/>
      <c r="Y79" s="120"/>
      <c r="Z79" s="122"/>
      <c r="AA79" s="92"/>
      <c r="AB79" s="46"/>
      <c r="AC79" s="72"/>
      <c r="AD79" s="72"/>
      <c r="AE79" s="47"/>
      <c r="AF79" s="47"/>
      <c r="AG79" s="47"/>
      <c r="AH79" s="77"/>
      <c r="AI79" s="77"/>
      <c r="AJ79" s="77"/>
      <c r="AK79" s="78"/>
    </row>
    <row r="80" spans="1:37" x14ac:dyDescent="0.25">
      <c r="A80" s="79"/>
      <c r="B80" s="47"/>
      <c r="C80" s="79"/>
      <c r="D80" s="79"/>
      <c r="E80" s="118"/>
      <c r="F80" s="47"/>
      <c r="G80" s="115"/>
      <c r="H80" s="79"/>
      <c r="I80" s="79"/>
      <c r="J80" s="116"/>
      <c r="K80" s="117"/>
      <c r="L80" s="102"/>
      <c r="M80" s="46"/>
      <c r="N80" s="47"/>
      <c r="O80" s="47"/>
      <c r="P80" s="76"/>
      <c r="Q80" s="113"/>
      <c r="R80" s="76"/>
      <c r="S80" s="111"/>
      <c r="T80" s="111"/>
      <c r="U80" s="110"/>
      <c r="V80" s="123"/>
      <c r="W80" s="123"/>
      <c r="X80" s="109"/>
      <c r="Y80" s="120"/>
      <c r="Z80" s="122"/>
      <c r="AA80" s="92"/>
      <c r="AB80" s="46"/>
      <c r="AC80" s="72"/>
      <c r="AD80" s="72"/>
      <c r="AE80" s="47"/>
      <c r="AF80" s="47"/>
      <c r="AG80" s="47"/>
      <c r="AH80" s="77"/>
      <c r="AI80" s="77"/>
      <c r="AJ80" s="77"/>
      <c r="AK80" s="78"/>
    </row>
    <row r="81" spans="1:37" ht="72.75" customHeight="1" x14ac:dyDescent="0.25">
      <c r="A81" s="79"/>
      <c r="B81" s="47"/>
      <c r="C81" s="79"/>
      <c r="D81" s="79"/>
      <c r="E81" s="118"/>
      <c r="F81" s="47"/>
      <c r="G81" s="115"/>
      <c r="H81" s="79"/>
      <c r="I81" s="79"/>
      <c r="J81" s="116"/>
      <c r="K81" s="117"/>
      <c r="L81" s="102"/>
      <c r="M81" s="46"/>
      <c r="N81" s="47"/>
      <c r="O81" s="47"/>
      <c r="P81" s="76"/>
      <c r="Q81" s="113"/>
      <c r="R81" s="76"/>
      <c r="S81" s="111"/>
      <c r="T81" s="111"/>
      <c r="U81" s="31">
        <v>16666</v>
      </c>
      <c r="V81" s="123"/>
      <c r="W81" s="123"/>
      <c r="X81" s="109"/>
      <c r="Y81" s="121"/>
      <c r="Z81" s="122"/>
      <c r="AA81" s="92"/>
      <c r="AB81" s="46"/>
      <c r="AC81" s="72"/>
      <c r="AD81" s="72"/>
      <c r="AE81" s="47"/>
      <c r="AF81" s="47"/>
      <c r="AG81" s="47"/>
      <c r="AH81" s="77"/>
      <c r="AI81" s="77"/>
      <c r="AJ81" s="77"/>
      <c r="AK81" s="78"/>
    </row>
    <row r="82" spans="1:37" ht="15" customHeight="1" x14ac:dyDescent="0.25">
      <c r="A82" s="79"/>
      <c r="B82" s="47"/>
      <c r="C82" s="79"/>
      <c r="D82" s="112" t="s">
        <v>40</v>
      </c>
      <c r="E82" s="46" t="s">
        <v>41</v>
      </c>
      <c r="F82" s="46" t="s">
        <v>58</v>
      </c>
      <c r="G82" s="92">
        <v>7.0000000000000007E-2</v>
      </c>
      <c r="H82" s="46" t="s">
        <v>42</v>
      </c>
      <c r="I82" s="46" t="s">
        <v>43</v>
      </c>
      <c r="J82" s="103">
        <v>40000</v>
      </c>
      <c r="K82" s="102">
        <v>29378</v>
      </c>
      <c r="L82" s="103">
        <v>51086</v>
      </c>
      <c r="M82" s="46" t="s">
        <v>91</v>
      </c>
      <c r="N82" s="46" t="s">
        <v>85</v>
      </c>
      <c r="O82" s="46" t="s">
        <v>221</v>
      </c>
      <c r="P82" s="46" t="s">
        <v>222</v>
      </c>
      <c r="Q82" s="105">
        <v>300</v>
      </c>
      <c r="R82" s="46" t="s">
        <v>80</v>
      </c>
      <c r="S82" s="73">
        <v>300</v>
      </c>
      <c r="T82" s="48">
        <v>100</v>
      </c>
      <c r="U82" s="31">
        <v>100</v>
      </c>
      <c r="V82" s="110">
        <f>W82+W85+W88+W91+W94+W97+W100+W103</f>
        <v>1858</v>
      </c>
      <c r="W82" s="111">
        <f>144+66</f>
        <v>210</v>
      </c>
      <c r="X82" s="109">
        <f>W82/S82</f>
        <v>0.7</v>
      </c>
      <c r="Y82" s="104">
        <f>(X82+X85+X88+X91+X94+X97+X100+X103)/8</f>
        <v>0.39142156862745098</v>
      </c>
      <c r="Z82" s="104">
        <f>(Y82+Y106)/2</f>
        <v>0.19571078431372549</v>
      </c>
      <c r="AA82" s="92"/>
      <c r="AB82" s="76" t="s">
        <v>259</v>
      </c>
      <c r="AC82" s="72">
        <v>43864</v>
      </c>
      <c r="AD82" s="72">
        <v>44012</v>
      </c>
      <c r="AE82" s="46" t="s">
        <v>223</v>
      </c>
      <c r="AF82" s="46" t="s">
        <v>126</v>
      </c>
      <c r="AG82" s="46" t="s">
        <v>125</v>
      </c>
      <c r="AH82" s="107">
        <v>300000000</v>
      </c>
      <c r="AI82" s="107">
        <v>300000000</v>
      </c>
      <c r="AJ82" s="108">
        <v>0</v>
      </c>
      <c r="AK82" s="106">
        <f>AJ82/AI82</f>
        <v>0</v>
      </c>
    </row>
    <row r="83" spans="1:37" ht="15" customHeight="1" x14ac:dyDescent="0.25">
      <c r="A83" s="79"/>
      <c r="B83" s="47"/>
      <c r="C83" s="79"/>
      <c r="D83" s="112"/>
      <c r="E83" s="46"/>
      <c r="F83" s="46"/>
      <c r="G83" s="92"/>
      <c r="H83" s="46"/>
      <c r="I83" s="46"/>
      <c r="J83" s="103"/>
      <c r="K83" s="102"/>
      <c r="L83" s="103"/>
      <c r="M83" s="46"/>
      <c r="N83" s="46"/>
      <c r="O83" s="46"/>
      <c r="P83" s="46"/>
      <c r="Q83" s="105"/>
      <c r="R83" s="46"/>
      <c r="S83" s="73"/>
      <c r="T83" s="48"/>
      <c r="U83" s="31">
        <v>100</v>
      </c>
      <c r="V83" s="110"/>
      <c r="W83" s="111"/>
      <c r="X83" s="109"/>
      <c r="Y83" s="104"/>
      <c r="Z83" s="104"/>
      <c r="AA83" s="92"/>
      <c r="AB83" s="76"/>
      <c r="AC83" s="72"/>
      <c r="AD83" s="72"/>
      <c r="AE83" s="46"/>
      <c r="AF83" s="46"/>
      <c r="AG83" s="46"/>
      <c r="AH83" s="107"/>
      <c r="AI83" s="107"/>
      <c r="AJ83" s="108"/>
      <c r="AK83" s="106"/>
    </row>
    <row r="84" spans="1:37" ht="82.5" customHeight="1" x14ac:dyDescent="0.25">
      <c r="A84" s="79"/>
      <c r="B84" s="47"/>
      <c r="C84" s="79"/>
      <c r="D84" s="112"/>
      <c r="E84" s="46"/>
      <c r="F84" s="46"/>
      <c r="G84" s="92"/>
      <c r="H84" s="46"/>
      <c r="I84" s="46"/>
      <c r="J84" s="103"/>
      <c r="K84" s="102"/>
      <c r="L84" s="103"/>
      <c r="M84" s="46"/>
      <c r="N84" s="46"/>
      <c r="O84" s="46"/>
      <c r="P84" s="46"/>
      <c r="Q84" s="105"/>
      <c r="R84" s="46"/>
      <c r="S84" s="73"/>
      <c r="T84" s="48"/>
      <c r="U84" s="35">
        <v>100</v>
      </c>
      <c r="V84" s="110"/>
      <c r="W84" s="111"/>
      <c r="X84" s="109"/>
      <c r="Y84" s="104"/>
      <c r="Z84" s="104"/>
      <c r="AA84" s="92"/>
      <c r="AB84" s="76"/>
      <c r="AC84" s="72"/>
      <c r="AD84" s="72"/>
      <c r="AE84" s="46"/>
      <c r="AF84" s="46"/>
      <c r="AG84" s="46"/>
      <c r="AH84" s="107"/>
      <c r="AI84" s="107"/>
      <c r="AJ84" s="108"/>
      <c r="AK84" s="106"/>
    </row>
    <row r="85" spans="1:37" s="1" customFormat="1" ht="25.5" customHeight="1" x14ac:dyDescent="0.25">
      <c r="A85" s="79"/>
      <c r="B85" s="47"/>
      <c r="C85" s="79"/>
      <c r="D85" s="112"/>
      <c r="E85" s="46"/>
      <c r="F85" s="46"/>
      <c r="G85" s="92"/>
      <c r="H85" s="46"/>
      <c r="I85" s="46"/>
      <c r="J85" s="103"/>
      <c r="K85" s="102"/>
      <c r="L85" s="103"/>
      <c r="M85" s="46"/>
      <c r="N85" s="46"/>
      <c r="O85" s="46" t="s">
        <v>164</v>
      </c>
      <c r="P85" s="46" t="s">
        <v>100</v>
      </c>
      <c r="Q85" s="105">
        <v>100</v>
      </c>
      <c r="R85" s="46" t="s">
        <v>80</v>
      </c>
      <c r="S85" s="73">
        <v>100</v>
      </c>
      <c r="T85" s="48">
        <v>33</v>
      </c>
      <c r="U85" s="35">
        <v>34</v>
      </c>
      <c r="V85" s="110"/>
      <c r="W85" s="73">
        <v>1212</v>
      </c>
      <c r="X85" s="99">
        <f>IF((W85/S85)&gt;100%,100%,W85/S85)</f>
        <v>1</v>
      </c>
      <c r="Y85" s="104"/>
      <c r="Z85" s="104"/>
      <c r="AA85" s="92"/>
      <c r="AB85" s="76" t="s">
        <v>269</v>
      </c>
      <c r="AC85" s="72"/>
      <c r="AD85" s="72"/>
      <c r="AE85" s="46"/>
      <c r="AF85" s="46"/>
      <c r="AG85" s="46"/>
      <c r="AH85" s="107"/>
      <c r="AI85" s="107"/>
      <c r="AJ85" s="108"/>
      <c r="AK85" s="106"/>
    </row>
    <row r="86" spans="1:37" s="1" customFormat="1" ht="25.5" customHeight="1" x14ac:dyDescent="0.25">
      <c r="A86" s="79"/>
      <c r="B86" s="47"/>
      <c r="C86" s="79"/>
      <c r="D86" s="112"/>
      <c r="E86" s="46"/>
      <c r="F86" s="46"/>
      <c r="G86" s="92"/>
      <c r="H86" s="46"/>
      <c r="I86" s="46"/>
      <c r="J86" s="103"/>
      <c r="K86" s="102"/>
      <c r="L86" s="103"/>
      <c r="M86" s="46"/>
      <c r="N86" s="46"/>
      <c r="O86" s="46"/>
      <c r="P86" s="46"/>
      <c r="Q86" s="105"/>
      <c r="R86" s="46"/>
      <c r="S86" s="73"/>
      <c r="T86" s="48"/>
      <c r="U86" s="35">
        <v>33</v>
      </c>
      <c r="V86" s="110"/>
      <c r="W86" s="73"/>
      <c r="X86" s="99"/>
      <c r="Y86" s="104"/>
      <c r="Z86" s="104"/>
      <c r="AA86" s="92"/>
      <c r="AB86" s="76"/>
      <c r="AC86" s="72"/>
      <c r="AD86" s="72"/>
      <c r="AE86" s="46"/>
      <c r="AF86" s="46"/>
      <c r="AG86" s="46"/>
      <c r="AH86" s="107"/>
      <c r="AI86" s="107"/>
      <c r="AJ86" s="108"/>
      <c r="AK86" s="106"/>
    </row>
    <row r="87" spans="1:37" s="1" customFormat="1" ht="100.5" customHeight="1" x14ac:dyDescent="0.25">
      <c r="A87" s="79"/>
      <c r="B87" s="47"/>
      <c r="C87" s="79"/>
      <c r="D87" s="112"/>
      <c r="E87" s="46"/>
      <c r="F87" s="46"/>
      <c r="G87" s="92"/>
      <c r="H87" s="46"/>
      <c r="I87" s="46"/>
      <c r="J87" s="103"/>
      <c r="K87" s="102"/>
      <c r="L87" s="103"/>
      <c r="M87" s="46"/>
      <c r="N87" s="46"/>
      <c r="O87" s="46"/>
      <c r="P87" s="46"/>
      <c r="Q87" s="105"/>
      <c r="R87" s="46"/>
      <c r="S87" s="73"/>
      <c r="T87" s="48"/>
      <c r="U87" s="35">
        <v>33</v>
      </c>
      <c r="V87" s="110"/>
      <c r="W87" s="73"/>
      <c r="X87" s="99"/>
      <c r="Y87" s="104"/>
      <c r="Z87" s="104"/>
      <c r="AA87" s="92"/>
      <c r="AB87" s="76"/>
      <c r="AC87" s="72"/>
      <c r="AD87" s="72"/>
      <c r="AE87" s="46"/>
      <c r="AF87" s="46"/>
      <c r="AG87" s="46"/>
      <c r="AH87" s="107"/>
      <c r="AI87" s="107"/>
      <c r="AJ87" s="108"/>
      <c r="AK87" s="106"/>
    </row>
    <row r="88" spans="1:37" s="1" customFormat="1" ht="15" customHeight="1" x14ac:dyDescent="0.25">
      <c r="A88" s="79"/>
      <c r="B88" s="47"/>
      <c r="C88" s="79"/>
      <c r="D88" s="112"/>
      <c r="E88" s="46"/>
      <c r="F88" s="46"/>
      <c r="G88" s="92"/>
      <c r="H88" s="46"/>
      <c r="I88" s="46"/>
      <c r="J88" s="103"/>
      <c r="K88" s="102"/>
      <c r="L88" s="103"/>
      <c r="M88" s="46"/>
      <c r="N88" s="46"/>
      <c r="O88" s="103" t="s">
        <v>224</v>
      </c>
      <c r="P88" s="46" t="s">
        <v>101</v>
      </c>
      <c r="Q88" s="105">
        <v>100</v>
      </c>
      <c r="R88" s="46" t="s">
        <v>80</v>
      </c>
      <c r="S88" s="73">
        <v>100</v>
      </c>
      <c r="T88" s="48">
        <v>33</v>
      </c>
      <c r="U88" s="35">
        <v>34</v>
      </c>
      <c r="V88" s="110"/>
      <c r="W88" s="90">
        <v>0</v>
      </c>
      <c r="X88" s="91">
        <f>W88/S88</f>
        <v>0</v>
      </c>
      <c r="Y88" s="104"/>
      <c r="Z88" s="104"/>
      <c r="AA88" s="92"/>
      <c r="AB88" s="76" t="s">
        <v>184</v>
      </c>
      <c r="AC88" s="72"/>
      <c r="AD88" s="72"/>
      <c r="AE88" s="46"/>
      <c r="AF88" s="46"/>
      <c r="AG88" s="46"/>
      <c r="AH88" s="107"/>
      <c r="AI88" s="107"/>
      <c r="AJ88" s="108"/>
      <c r="AK88" s="106"/>
    </row>
    <row r="89" spans="1:37" s="1" customFormat="1" ht="15" customHeight="1" x14ac:dyDescent="0.25">
      <c r="A89" s="79"/>
      <c r="B89" s="47"/>
      <c r="C89" s="79"/>
      <c r="D89" s="112"/>
      <c r="E89" s="46"/>
      <c r="F89" s="46"/>
      <c r="G89" s="92"/>
      <c r="H89" s="46"/>
      <c r="I89" s="46"/>
      <c r="J89" s="103"/>
      <c r="K89" s="102"/>
      <c r="L89" s="103"/>
      <c r="M89" s="46"/>
      <c r="N89" s="46"/>
      <c r="O89" s="103"/>
      <c r="P89" s="46"/>
      <c r="Q89" s="105"/>
      <c r="R89" s="46"/>
      <c r="S89" s="73"/>
      <c r="T89" s="48"/>
      <c r="U89" s="35">
        <v>33</v>
      </c>
      <c r="V89" s="110"/>
      <c r="W89" s="90"/>
      <c r="X89" s="91"/>
      <c r="Y89" s="104"/>
      <c r="Z89" s="104"/>
      <c r="AA89" s="92"/>
      <c r="AB89" s="76"/>
      <c r="AC89" s="72"/>
      <c r="AD89" s="72"/>
      <c r="AE89" s="46"/>
      <c r="AF89" s="46"/>
      <c r="AG89" s="46"/>
      <c r="AH89" s="107"/>
      <c r="AI89" s="107"/>
      <c r="AJ89" s="108"/>
      <c r="AK89" s="106"/>
    </row>
    <row r="90" spans="1:37" s="1" customFormat="1" x14ac:dyDescent="0.25">
      <c r="A90" s="79"/>
      <c r="B90" s="47"/>
      <c r="C90" s="79"/>
      <c r="D90" s="112"/>
      <c r="E90" s="46"/>
      <c r="F90" s="46"/>
      <c r="G90" s="92"/>
      <c r="H90" s="46"/>
      <c r="I90" s="46"/>
      <c r="J90" s="103"/>
      <c r="K90" s="102"/>
      <c r="L90" s="103"/>
      <c r="M90" s="46"/>
      <c r="N90" s="46"/>
      <c r="O90" s="103"/>
      <c r="P90" s="46"/>
      <c r="Q90" s="105"/>
      <c r="R90" s="46"/>
      <c r="S90" s="73"/>
      <c r="T90" s="48"/>
      <c r="U90" s="35">
        <v>33</v>
      </c>
      <c r="V90" s="110"/>
      <c r="W90" s="90"/>
      <c r="X90" s="91"/>
      <c r="Y90" s="104"/>
      <c r="Z90" s="104"/>
      <c r="AA90" s="92"/>
      <c r="AB90" s="76"/>
      <c r="AC90" s="72"/>
      <c r="AD90" s="72"/>
      <c r="AE90" s="46"/>
      <c r="AF90" s="46"/>
      <c r="AG90" s="46"/>
      <c r="AH90" s="107"/>
      <c r="AI90" s="107"/>
      <c r="AJ90" s="108"/>
      <c r="AK90" s="106"/>
    </row>
    <row r="91" spans="1:37" s="1" customFormat="1" ht="15" customHeight="1" x14ac:dyDescent="0.25">
      <c r="A91" s="79"/>
      <c r="B91" s="47"/>
      <c r="C91" s="79"/>
      <c r="D91" s="112"/>
      <c r="E91" s="46"/>
      <c r="F91" s="46"/>
      <c r="G91" s="92"/>
      <c r="H91" s="46"/>
      <c r="I91" s="46"/>
      <c r="J91" s="103"/>
      <c r="K91" s="102"/>
      <c r="L91" s="103"/>
      <c r="M91" s="46"/>
      <c r="N91" s="46"/>
      <c r="O91" s="46" t="s">
        <v>175</v>
      </c>
      <c r="P91" s="46" t="s">
        <v>115</v>
      </c>
      <c r="Q91" s="105">
        <v>100</v>
      </c>
      <c r="R91" s="46" t="s">
        <v>80</v>
      </c>
      <c r="S91" s="73">
        <v>100</v>
      </c>
      <c r="T91" s="48">
        <v>33</v>
      </c>
      <c r="U91" s="35">
        <v>34</v>
      </c>
      <c r="V91" s="110"/>
      <c r="W91" s="90">
        <v>0</v>
      </c>
      <c r="X91" s="99">
        <f>W91/S91</f>
        <v>0</v>
      </c>
      <c r="Y91" s="104"/>
      <c r="Z91" s="104"/>
      <c r="AA91" s="92"/>
      <c r="AB91" s="76" t="s">
        <v>184</v>
      </c>
      <c r="AC91" s="72"/>
      <c r="AD91" s="72"/>
      <c r="AE91" s="46"/>
      <c r="AF91" s="46"/>
      <c r="AG91" s="46"/>
      <c r="AH91" s="107"/>
      <c r="AI91" s="107"/>
      <c r="AJ91" s="108"/>
      <c r="AK91" s="106"/>
    </row>
    <row r="92" spans="1:37" s="1" customFormat="1" ht="15" customHeight="1" x14ac:dyDescent="0.25">
      <c r="A92" s="79"/>
      <c r="B92" s="47"/>
      <c r="C92" s="79"/>
      <c r="D92" s="112"/>
      <c r="E92" s="46"/>
      <c r="F92" s="46"/>
      <c r="G92" s="92"/>
      <c r="H92" s="46"/>
      <c r="I92" s="46"/>
      <c r="J92" s="103"/>
      <c r="K92" s="102"/>
      <c r="L92" s="103"/>
      <c r="M92" s="46"/>
      <c r="N92" s="46"/>
      <c r="O92" s="46"/>
      <c r="P92" s="46"/>
      <c r="Q92" s="105"/>
      <c r="R92" s="46"/>
      <c r="S92" s="73"/>
      <c r="T92" s="48"/>
      <c r="U92" s="35">
        <v>33</v>
      </c>
      <c r="V92" s="110"/>
      <c r="W92" s="90"/>
      <c r="X92" s="99"/>
      <c r="Y92" s="104"/>
      <c r="Z92" s="104"/>
      <c r="AA92" s="92"/>
      <c r="AB92" s="76"/>
      <c r="AC92" s="72"/>
      <c r="AD92" s="72"/>
      <c r="AE92" s="46"/>
      <c r="AF92" s="46"/>
      <c r="AG92" s="46"/>
      <c r="AH92" s="107"/>
      <c r="AI92" s="107"/>
      <c r="AJ92" s="108"/>
      <c r="AK92" s="106"/>
    </row>
    <row r="93" spans="1:37" s="1" customFormat="1" x14ac:dyDescent="0.25">
      <c r="A93" s="79"/>
      <c r="B93" s="47"/>
      <c r="C93" s="79"/>
      <c r="D93" s="112"/>
      <c r="E93" s="46"/>
      <c r="F93" s="46"/>
      <c r="G93" s="92"/>
      <c r="H93" s="46"/>
      <c r="I93" s="46"/>
      <c r="J93" s="103"/>
      <c r="K93" s="102"/>
      <c r="L93" s="103"/>
      <c r="M93" s="46"/>
      <c r="N93" s="46"/>
      <c r="O93" s="46"/>
      <c r="P93" s="46"/>
      <c r="Q93" s="105"/>
      <c r="R93" s="46"/>
      <c r="S93" s="73"/>
      <c r="T93" s="48"/>
      <c r="U93" s="35">
        <v>33</v>
      </c>
      <c r="V93" s="110"/>
      <c r="W93" s="90"/>
      <c r="X93" s="99"/>
      <c r="Y93" s="104"/>
      <c r="Z93" s="104"/>
      <c r="AA93" s="92"/>
      <c r="AB93" s="76"/>
      <c r="AC93" s="72"/>
      <c r="AD93" s="72"/>
      <c r="AE93" s="46"/>
      <c r="AF93" s="46"/>
      <c r="AG93" s="46"/>
      <c r="AH93" s="107"/>
      <c r="AI93" s="107"/>
      <c r="AJ93" s="108"/>
      <c r="AK93" s="106"/>
    </row>
    <row r="94" spans="1:37" s="1" customFormat="1" ht="15" customHeight="1" x14ac:dyDescent="0.25">
      <c r="A94" s="79"/>
      <c r="B94" s="47"/>
      <c r="C94" s="79"/>
      <c r="D94" s="112"/>
      <c r="E94" s="46"/>
      <c r="F94" s="46"/>
      <c r="G94" s="92"/>
      <c r="H94" s="46"/>
      <c r="I94" s="46"/>
      <c r="J94" s="103"/>
      <c r="K94" s="102"/>
      <c r="L94" s="103"/>
      <c r="M94" s="46"/>
      <c r="N94" s="46"/>
      <c r="O94" s="46" t="s">
        <v>264</v>
      </c>
      <c r="P94" s="46" t="s">
        <v>102</v>
      </c>
      <c r="Q94" s="105">
        <v>100</v>
      </c>
      <c r="R94" s="46" t="s">
        <v>80</v>
      </c>
      <c r="S94" s="73">
        <v>100</v>
      </c>
      <c r="T94" s="48">
        <v>33</v>
      </c>
      <c r="U94" s="35">
        <v>33</v>
      </c>
      <c r="V94" s="110"/>
      <c r="W94" s="90">
        <v>0</v>
      </c>
      <c r="X94" s="91">
        <f>W94/S94</f>
        <v>0</v>
      </c>
      <c r="Y94" s="104"/>
      <c r="Z94" s="104"/>
      <c r="AA94" s="92"/>
      <c r="AB94" s="76" t="s">
        <v>184</v>
      </c>
      <c r="AC94" s="72"/>
      <c r="AD94" s="72"/>
      <c r="AE94" s="46"/>
      <c r="AF94" s="46"/>
      <c r="AG94" s="46"/>
      <c r="AH94" s="107"/>
      <c r="AI94" s="107"/>
      <c r="AJ94" s="108"/>
      <c r="AK94" s="106"/>
    </row>
    <row r="95" spans="1:37" s="1" customFormat="1" ht="15" customHeight="1" x14ac:dyDescent="0.25">
      <c r="A95" s="79"/>
      <c r="B95" s="47"/>
      <c r="C95" s="79"/>
      <c r="D95" s="112"/>
      <c r="E95" s="46"/>
      <c r="F95" s="46"/>
      <c r="G95" s="92"/>
      <c r="H95" s="46"/>
      <c r="I95" s="46"/>
      <c r="J95" s="103"/>
      <c r="K95" s="102"/>
      <c r="L95" s="103"/>
      <c r="M95" s="46"/>
      <c r="N95" s="46"/>
      <c r="O95" s="46"/>
      <c r="P95" s="46"/>
      <c r="Q95" s="105"/>
      <c r="R95" s="46"/>
      <c r="S95" s="73"/>
      <c r="T95" s="48"/>
      <c r="U95" s="35">
        <v>67</v>
      </c>
      <c r="V95" s="110"/>
      <c r="W95" s="90"/>
      <c r="X95" s="91"/>
      <c r="Y95" s="104"/>
      <c r="Z95" s="104"/>
      <c r="AA95" s="92"/>
      <c r="AB95" s="76"/>
      <c r="AC95" s="72"/>
      <c r="AD95" s="72"/>
      <c r="AE95" s="46"/>
      <c r="AF95" s="46"/>
      <c r="AG95" s="46"/>
      <c r="AH95" s="107"/>
      <c r="AI95" s="107"/>
      <c r="AJ95" s="108"/>
      <c r="AK95" s="106"/>
    </row>
    <row r="96" spans="1:37" s="1" customFormat="1" x14ac:dyDescent="0.25">
      <c r="A96" s="79"/>
      <c r="B96" s="47"/>
      <c r="C96" s="79"/>
      <c r="D96" s="112"/>
      <c r="E96" s="46"/>
      <c r="F96" s="46"/>
      <c r="G96" s="92"/>
      <c r="H96" s="46"/>
      <c r="I96" s="46"/>
      <c r="J96" s="103"/>
      <c r="K96" s="102"/>
      <c r="L96" s="103"/>
      <c r="M96" s="46"/>
      <c r="N96" s="46"/>
      <c r="O96" s="46"/>
      <c r="P96" s="46"/>
      <c r="Q96" s="105"/>
      <c r="R96" s="46"/>
      <c r="S96" s="73"/>
      <c r="T96" s="48"/>
      <c r="U96" s="35">
        <v>67</v>
      </c>
      <c r="V96" s="110"/>
      <c r="W96" s="90"/>
      <c r="X96" s="91"/>
      <c r="Y96" s="104"/>
      <c r="Z96" s="104"/>
      <c r="AA96" s="92"/>
      <c r="AB96" s="76"/>
      <c r="AC96" s="72"/>
      <c r="AD96" s="72"/>
      <c r="AE96" s="46"/>
      <c r="AF96" s="46"/>
      <c r="AG96" s="46"/>
      <c r="AH96" s="107"/>
      <c r="AI96" s="107"/>
      <c r="AJ96" s="108"/>
      <c r="AK96" s="106"/>
    </row>
    <row r="97" spans="1:37" s="1" customFormat="1" ht="15" customHeight="1" x14ac:dyDescent="0.25">
      <c r="A97" s="79"/>
      <c r="B97" s="47"/>
      <c r="C97" s="79"/>
      <c r="D97" s="112"/>
      <c r="E97" s="46"/>
      <c r="F97" s="46"/>
      <c r="G97" s="92"/>
      <c r="H97" s="46"/>
      <c r="I97" s="46"/>
      <c r="J97" s="103"/>
      <c r="K97" s="102"/>
      <c r="L97" s="103"/>
      <c r="M97" s="46"/>
      <c r="N97" s="46"/>
      <c r="O97" s="46" t="s">
        <v>225</v>
      </c>
      <c r="P97" s="46" t="s">
        <v>226</v>
      </c>
      <c r="Q97" s="105">
        <v>100</v>
      </c>
      <c r="R97" s="46" t="s">
        <v>80</v>
      </c>
      <c r="S97" s="73">
        <v>100</v>
      </c>
      <c r="T97" s="48">
        <v>33</v>
      </c>
      <c r="U97" s="35">
        <v>33</v>
      </c>
      <c r="V97" s="110"/>
      <c r="W97" s="90">
        <v>0</v>
      </c>
      <c r="X97" s="91">
        <f>W97/S97</f>
        <v>0</v>
      </c>
      <c r="Y97" s="104"/>
      <c r="Z97" s="104"/>
      <c r="AA97" s="92"/>
      <c r="AB97" s="76" t="s">
        <v>184</v>
      </c>
      <c r="AC97" s="72"/>
      <c r="AD97" s="72"/>
      <c r="AE97" s="46"/>
      <c r="AF97" s="46"/>
      <c r="AG97" s="46"/>
      <c r="AH97" s="107"/>
      <c r="AI97" s="107"/>
      <c r="AJ97" s="108"/>
      <c r="AK97" s="106"/>
    </row>
    <row r="98" spans="1:37" s="1" customFormat="1" ht="15" customHeight="1" x14ac:dyDescent="0.25">
      <c r="A98" s="79"/>
      <c r="B98" s="47"/>
      <c r="C98" s="79"/>
      <c r="D98" s="112"/>
      <c r="E98" s="46"/>
      <c r="F98" s="46"/>
      <c r="G98" s="92"/>
      <c r="H98" s="46"/>
      <c r="I98" s="46"/>
      <c r="J98" s="103"/>
      <c r="K98" s="102"/>
      <c r="L98" s="103"/>
      <c r="M98" s="46"/>
      <c r="N98" s="46"/>
      <c r="O98" s="46"/>
      <c r="P98" s="46"/>
      <c r="Q98" s="105"/>
      <c r="R98" s="46"/>
      <c r="S98" s="73"/>
      <c r="T98" s="48"/>
      <c r="U98" s="35">
        <v>34</v>
      </c>
      <c r="V98" s="110"/>
      <c r="W98" s="90"/>
      <c r="X98" s="91"/>
      <c r="Y98" s="104"/>
      <c r="Z98" s="104"/>
      <c r="AA98" s="92"/>
      <c r="AB98" s="76"/>
      <c r="AC98" s="72"/>
      <c r="AD98" s="72"/>
      <c r="AE98" s="46"/>
      <c r="AF98" s="46"/>
      <c r="AG98" s="46"/>
      <c r="AH98" s="107"/>
      <c r="AI98" s="107"/>
      <c r="AJ98" s="108"/>
      <c r="AK98" s="106"/>
    </row>
    <row r="99" spans="1:37" s="1" customFormat="1" x14ac:dyDescent="0.25">
      <c r="A99" s="79"/>
      <c r="B99" s="47"/>
      <c r="C99" s="79"/>
      <c r="D99" s="112"/>
      <c r="E99" s="46"/>
      <c r="F99" s="46"/>
      <c r="G99" s="92"/>
      <c r="H99" s="46"/>
      <c r="I99" s="46"/>
      <c r="J99" s="103"/>
      <c r="K99" s="102"/>
      <c r="L99" s="103"/>
      <c r="M99" s="46"/>
      <c r="N99" s="46"/>
      <c r="O99" s="46"/>
      <c r="P99" s="46"/>
      <c r="Q99" s="105"/>
      <c r="R99" s="46"/>
      <c r="S99" s="73"/>
      <c r="T99" s="48"/>
      <c r="U99" s="35">
        <v>33</v>
      </c>
      <c r="V99" s="110"/>
      <c r="W99" s="90"/>
      <c r="X99" s="91"/>
      <c r="Y99" s="104"/>
      <c r="Z99" s="104"/>
      <c r="AA99" s="92"/>
      <c r="AB99" s="76"/>
      <c r="AC99" s="72"/>
      <c r="AD99" s="72"/>
      <c r="AE99" s="46"/>
      <c r="AF99" s="46"/>
      <c r="AG99" s="46"/>
      <c r="AH99" s="107"/>
      <c r="AI99" s="107"/>
      <c r="AJ99" s="108"/>
      <c r="AK99" s="106"/>
    </row>
    <row r="100" spans="1:37" s="1" customFormat="1" ht="15" customHeight="1" x14ac:dyDescent="0.25">
      <c r="A100" s="79"/>
      <c r="B100" s="47"/>
      <c r="C100" s="79"/>
      <c r="D100" s="112"/>
      <c r="E100" s="46"/>
      <c r="F100" s="46"/>
      <c r="G100" s="92"/>
      <c r="H100" s="46"/>
      <c r="I100" s="46"/>
      <c r="J100" s="103"/>
      <c r="K100" s="102"/>
      <c r="L100" s="103"/>
      <c r="M100" s="46"/>
      <c r="N100" s="46"/>
      <c r="O100" s="46" t="s">
        <v>176</v>
      </c>
      <c r="P100" s="46" t="s">
        <v>103</v>
      </c>
      <c r="Q100" s="105">
        <v>612</v>
      </c>
      <c r="R100" s="46" t="s">
        <v>80</v>
      </c>
      <c r="S100" s="73">
        <v>612</v>
      </c>
      <c r="T100" s="48">
        <v>204</v>
      </c>
      <c r="U100" s="35">
        <v>204</v>
      </c>
      <c r="V100" s="110"/>
      <c r="W100" s="48">
        <v>264</v>
      </c>
      <c r="X100" s="91">
        <f>W100/S100</f>
        <v>0.43137254901960786</v>
      </c>
      <c r="Y100" s="104"/>
      <c r="Z100" s="104"/>
      <c r="AA100" s="92"/>
      <c r="AB100" s="76" t="s">
        <v>228</v>
      </c>
      <c r="AC100" s="72"/>
      <c r="AD100" s="72"/>
      <c r="AE100" s="46"/>
      <c r="AF100" s="46"/>
      <c r="AG100" s="46"/>
      <c r="AH100" s="107"/>
      <c r="AI100" s="107"/>
      <c r="AJ100" s="108"/>
      <c r="AK100" s="106"/>
    </row>
    <row r="101" spans="1:37" s="1" customFormat="1" ht="14.25" customHeight="1" x14ac:dyDescent="0.25">
      <c r="A101" s="79"/>
      <c r="B101" s="47"/>
      <c r="C101" s="79"/>
      <c r="D101" s="112"/>
      <c r="E101" s="46"/>
      <c r="F101" s="46"/>
      <c r="G101" s="92"/>
      <c r="H101" s="46"/>
      <c r="I101" s="46"/>
      <c r="J101" s="103"/>
      <c r="K101" s="102"/>
      <c r="L101" s="103"/>
      <c r="M101" s="46"/>
      <c r="N101" s="46"/>
      <c r="O101" s="46"/>
      <c r="P101" s="46"/>
      <c r="Q101" s="105"/>
      <c r="R101" s="46"/>
      <c r="S101" s="73"/>
      <c r="T101" s="48"/>
      <c r="U101" s="35">
        <v>204</v>
      </c>
      <c r="V101" s="110"/>
      <c r="W101" s="48"/>
      <c r="X101" s="91"/>
      <c r="Y101" s="104"/>
      <c r="Z101" s="104"/>
      <c r="AA101" s="92"/>
      <c r="AB101" s="76"/>
      <c r="AC101" s="72"/>
      <c r="AD101" s="72"/>
      <c r="AE101" s="46"/>
      <c r="AF101" s="46"/>
      <c r="AG101" s="46"/>
      <c r="AH101" s="107"/>
      <c r="AI101" s="107"/>
      <c r="AJ101" s="108"/>
      <c r="AK101" s="106"/>
    </row>
    <row r="102" spans="1:37" s="1" customFormat="1" ht="119.25" customHeight="1" x14ac:dyDescent="0.25">
      <c r="A102" s="79"/>
      <c r="B102" s="47"/>
      <c r="C102" s="79"/>
      <c r="D102" s="112"/>
      <c r="E102" s="46"/>
      <c r="F102" s="46"/>
      <c r="G102" s="92"/>
      <c r="H102" s="46"/>
      <c r="I102" s="46"/>
      <c r="J102" s="103"/>
      <c r="K102" s="102"/>
      <c r="L102" s="103"/>
      <c r="M102" s="46"/>
      <c r="N102" s="46"/>
      <c r="O102" s="46"/>
      <c r="P102" s="46"/>
      <c r="Q102" s="105"/>
      <c r="R102" s="46"/>
      <c r="S102" s="73"/>
      <c r="T102" s="48"/>
      <c r="U102" s="35">
        <v>204</v>
      </c>
      <c r="V102" s="110"/>
      <c r="W102" s="48"/>
      <c r="X102" s="91"/>
      <c r="Y102" s="104"/>
      <c r="Z102" s="104"/>
      <c r="AA102" s="92"/>
      <c r="AB102" s="76"/>
      <c r="AC102" s="72"/>
      <c r="AD102" s="72"/>
      <c r="AE102" s="46"/>
      <c r="AF102" s="46"/>
      <c r="AG102" s="46"/>
      <c r="AH102" s="107"/>
      <c r="AI102" s="107"/>
      <c r="AJ102" s="108"/>
      <c r="AK102" s="106"/>
    </row>
    <row r="103" spans="1:37" ht="15" customHeight="1" x14ac:dyDescent="0.25">
      <c r="A103" s="79"/>
      <c r="B103" s="47"/>
      <c r="C103" s="79"/>
      <c r="D103" s="112"/>
      <c r="E103" s="46"/>
      <c r="F103" s="46"/>
      <c r="G103" s="92"/>
      <c r="H103" s="46"/>
      <c r="I103" s="46"/>
      <c r="J103" s="103"/>
      <c r="K103" s="102"/>
      <c r="L103" s="103"/>
      <c r="M103" s="46"/>
      <c r="N103" s="46"/>
      <c r="O103" s="46" t="s">
        <v>177</v>
      </c>
      <c r="P103" s="46" t="s">
        <v>104</v>
      </c>
      <c r="Q103" s="105">
        <v>100</v>
      </c>
      <c r="R103" s="46" t="s">
        <v>80</v>
      </c>
      <c r="S103" s="73">
        <v>100</v>
      </c>
      <c r="T103" s="48">
        <v>33</v>
      </c>
      <c r="U103" s="35">
        <v>33</v>
      </c>
      <c r="V103" s="110"/>
      <c r="W103" s="73">
        <v>172</v>
      </c>
      <c r="X103" s="99">
        <f>IF((W103/S103)&gt;100%,100%,W103/S103)</f>
        <v>1</v>
      </c>
      <c r="Y103" s="104"/>
      <c r="Z103" s="104"/>
      <c r="AA103" s="92"/>
      <c r="AB103" s="76" t="s">
        <v>185</v>
      </c>
      <c r="AC103" s="72"/>
      <c r="AD103" s="72"/>
      <c r="AE103" s="46"/>
      <c r="AF103" s="46"/>
      <c r="AG103" s="46"/>
      <c r="AH103" s="107"/>
      <c r="AI103" s="107"/>
      <c r="AJ103" s="108"/>
      <c r="AK103" s="106"/>
    </row>
    <row r="104" spans="1:37" ht="15" customHeight="1" x14ac:dyDescent="0.25">
      <c r="A104" s="79"/>
      <c r="B104" s="47"/>
      <c r="C104" s="79"/>
      <c r="D104" s="112"/>
      <c r="E104" s="46"/>
      <c r="F104" s="46"/>
      <c r="G104" s="92"/>
      <c r="H104" s="46"/>
      <c r="I104" s="46"/>
      <c r="J104" s="103"/>
      <c r="K104" s="102"/>
      <c r="L104" s="103"/>
      <c r="M104" s="46"/>
      <c r="N104" s="46"/>
      <c r="O104" s="46"/>
      <c r="P104" s="46"/>
      <c r="Q104" s="105"/>
      <c r="R104" s="46"/>
      <c r="S104" s="73"/>
      <c r="T104" s="48"/>
      <c r="U104" s="35">
        <v>33</v>
      </c>
      <c r="V104" s="110"/>
      <c r="W104" s="73"/>
      <c r="X104" s="99"/>
      <c r="Y104" s="104"/>
      <c r="Z104" s="104"/>
      <c r="AA104" s="92"/>
      <c r="AB104" s="76"/>
      <c r="AC104" s="72"/>
      <c r="AD104" s="72"/>
      <c r="AE104" s="46"/>
      <c r="AF104" s="46"/>
      <c r="AG104" s="46"/>
      <c r="AH104" s="107"/>
      <c r="AI104" s="107"/>
      <c r="AJ104" s="108"/>
      <c r="AK104" s="106"/>
    </row>
    <row r="105" spans="1:37" ht="56.25" customHeight="1" x14ac:dyDescent="0.25">
      <c r="A105" s="79"/>
      <c r="B105" s="47"/>
      <c r="C105" s="79"/>
      <c r="D105" s="112"/>
      <c r="E105" s="46"/>
      <c r="F105" s="46"/>
      <c r="G105" s="92"/>
      <c r="H105" s="46"/>
      <c r="I105" s="46"/>
      <c r="J105" s="103"/>
      <c r="K105" s="102"/>
      <c r="L105" s="103"/>
      <c r="M105" s="46"/>
      <c r="N105" s="46"/>
      <c r="O105" s="46"/>
      <c r="P105" s="46"/>
      <c r="Q105" s="105"/>
      <c r="R105" s="46"/>
      <c r="S105" s="73"/>
      <c r="T105" s="48"/>
      <c r="U105" s="35">
        <v>34</v>
      </c>
      <c r="V105" s="110"/>
      <c r="W105" s="73"/>
      <c r="X105" s="99"/>
      <c r="Y105" s="104"/>
      <c r="Z105" s="104"/>
      <c r="AA105" s="92"/>
      <c r="AB105" s="76"/>
      <c r="AC105" s="72"/>
      <c r="AD105" s="72"/>
      <c r="AE105" s="46"/>
      <c r="AF105" s="46"/>
      <c r="AG105" s="46"/>
      <c r="AH105" s="107"/>
      <c r="AI105" s="107"/>
      <c r="AJ105" s="108"/>
      <c r="AK105" s="106"/>
    </row>
    <row r="106" spans="1:37" ht="15" customHeight="1" x14ac:dyDescent="0.25">
      <c r="A106" s="79"/>
      <c r="B106" s="47"/>
      <c r="C106" s="79"/>
      <c r="D106" s="112"/>
      <c r="E106" s="79" t="s">
        <v>229</v>
      </c>
      <c r="F106" s="47" t="s">
        <v>59</v>
      </c>
      <c r="G106" s="85">
        <v>0.1</v>
      </c>
      <c r="H106" s="79" t="s">
        <v>44</v>
      </c>
      <c r="I106" s="79" t="s">
        <v>45</v>
      </c>
      <c r="J106" s="114">
        <v>81225</v>
      </c>
      <c r="K106" s="88">
        <v>45059</v>
      </c>
      <c r="L106" s="75">
        <v>49795</v>
      </c>
      <c r="M106" s="46" t="s">
        <v>92</v>
      </c>
      <c r="N106" s="47" t="s">
        <v>67</v>
      </c>
      <c r="O106" s="47" t="s">
        <v>230</v>
      </c>
      <c r="P106" s="47" t="s">
        <v>105</v>
      </c>
      <c r="Q106" s="86">
        <v>4300</v>
      </c>
      <c r="R106" s="47" t="s">
        <v>80</v>
      </c>
      <c r="S106" s="83">
        <v>4300</v>
      </c>
      <c r="T106" s="83">
        <v>1433</v>
      </c>
      <c r="U106" s="96">
        <v>1433</v>
      </c>
      <c r="V106" s="100">
        <f>W106+W109+W112+W117</f>
        <v>0</v>
      </c>
      <c r="W106" s="90">
        <v>0</v>
      </c>
      <c r="X106" s="99">
        <f>W106/S106</f>
        <v>0</v>
      </c>
      <c r="Y106" s="92">
        <f>(X106+X109+X112+X117+X120)/5</f>
        <v>0</v>
      </c>
      <c r="Z106" s="104"/>
      <c r="AA106" s="92"/>
      <c r="AB106" s="76" t="s">
        <v>184</v>
      </c>
      <c r="AC106" s="72">
        <v>43864</v>
      </c>
      <c r="AD106" s="72">
        <v>44012</v>
      </c>
      <c r="AE106" s="47" t="s">
        <v>231</v>
      </c>
      <c r="AF106" s="47" t="s">
        <v>182</v>
      </c>
      <c r="AG106" s="47" t="s">
        <v>127</v>
      </c>
      <c r="AH106" s="98">
        <v>2939397252</v>
      </c>
      <c r="AI106" s="98">
        <v>2939397252</v>
      </c>
      <c r="AJ106" s="98">
        <v>88418700</v>
      </c>
      <c r="AK106" s="78">
        <f>AJ106/AI106</f>
        <v>3.0080554759938927E-2</v>
      </c>
    </row>
    <row r="107" spans="1:37" x14ac:dyDescent="0.25">
      <c r="A107" s="79"/>
      <c r="B107" s="47"/>
      <c r="C107" s="79"/>
      <c r="D107" s="112"/>
      <c r="E107" s="79"/>
      <c r="F107" s="47"/>
      <c r="G107" s="85"/>
      <c r="H107" s="79"/>
      <c r="I107" s="79"/>
      <c r="J107" s="114"/>
      <c r="K107" s="88"/>
      <c r="L107" s="75"/>
      <c r="M107" s="46"/>
      <c r="N107" s="47"/>
      <c r="O107" s="47"/>
      <c r="P107" s="47"/>
      <c r="Q107" s="86"/>
      <c r="R107" s="47"/>
      <c r="S107" s="83"/>
      <c r="T107" s="83"/>
      <c r="U107" s="96"/>
      <c r="V107" s="100"/>
      <c r="W107" s="90"/>
      <c r="X107" s="99"/>
      <c r="Y107" s="92"/>
      <c r="Z107" s="104"/>
      <c r="AA107" s="92"/>
      <c r="AB107" s="76"/>
      <c r="AC107" s="72"/>
      <c r="AD107" s="72"/>
      <c r="AE107" s="47"/>
      <c r="AF107" s="47"/>
      <c r="AG107" s="47"/>
      <c r="AH107" s="98"/>
      <c r="AI107" s="98"/>
      <c r="AJ107" s="98"/>
      <c r="AK107" s="78"/>
    </row>
    <row r="108" spans="1:37" ht="77.25" customHeight="1" x14ac:dyDescent="0.25">
      <c r="A108" s="79"/>
      <c r="B108" s="47"/>
      <c r="C108" s="79"/>
      <c r="D108" s="112"/>
      <c r="E108" s="79"/>
      <c r="F108" s="47"/>
      <c r="G108" s="85"/>
      <c r="H108" s="79"/>
      <c r="I108" s="79"/>
      <c r="J108" s="114"/>
      <c r="K108" s="88"/>
      <c r="L108" s="75"/>
      <c r="M108" s="46"/>
      <c r="N108" s="47"/>
      <c r="O108" s="47"/>
      <c r="P108" s="47"/>
      <c r="Q108" s="86"/>
      <c r="R108" s="47"/>
      <c r="S108" s="83"/>
      <c r="T108" s="83"/>
      <c r="U108" s="96"/>
      <c r="V108" s="100"/>
      <c r="W108" s="90"/>
      <c r="X108" s="99"/>
      <c r="Y108" s="92"/>
      <c r="Z108" s="104"/>
      <c r="AA108" s="92"/>
      <c r="AB108" s="76"/>
      <c r="AC108" s="72"/>
      <c r="AD108" s="72"/>
      <c r="AE108" s="47"/>
      <c r="AF108" s="47"/>
      <c r="AG108" s="47"/>
      <c r="AH108" s="98"/>
      <c r="AI108" s="98"/>
      <c r="AJ108" s="98"/>
      <c r="AK108" s="78"/>
    </row>
    <row r="109" spans="1:37" ht="87" customHeight="1" x14ac:dyDescent="0.25">
      <c r="A109" s="79"/>
      <c r="B109" s="47"/>
      <c r="C109" s="79"/>
      <c r="D109" s="112"/>
      <c r="E109" s="79"/>
      <c r="F109" s="47"/>
      <c r="G109" s="85"/>
      <c r="H109" s="79"/>
      <c r="I109" s="79"/>
      <c r="J109" s="114"/>
      <c r="K109" s="88"/>
      <c r="L109" s="75"/>
      <c r="M109" s="46"/>
      <c r="N109" s="47"/>
      <c r="O109" s="47" t="s">
        <v>181</v>
      </c>
      <c r="P109" s="47" t="s">
        <v>106</v>
      </c>
      <c r="Q109" s="86">
        <v>1000</v>
      </c>
      <c r="R109" s="47" t="s">
        <v>80</v>
      </c>
      <c r="S109" s="48">
        <v>1000</v>
      </c>
      <c r="T109" s="84">
        <v>111</v>
      </c>
      <c r="U109" s="35">
        <v>111</v>
      </c>
      <c r="V109" s="100"/>
      <c r="W109" s="90">
        <v>0</v>
      </c>
      <c r="X109" s="91">
        <f>W109/T109</f>
        <v>0</v>
      </c>
      <c r="Y109" s="92"/>
      <c r="Z109" s="104"/>
      <c r="AA109" s="92"/>
      <c r="AB109" s="76" t="s">
        <v>184</v>
      </c>
      <c r="AC109" s="72"/>
      <c r="AD109" s="72"/>
      <c r="AE109" s="47"/>
      <c r="AF109" s="47"/>
      <c r="AG109" s="47"/>
      <c r="AH109" s="98"/>
      <c r="AI109" s="98"/>
      <c r="AJ109" s="98"/>
      <c r="AK109" s="78"/>
    </row>
    <row r="110" spans="1:37" ht="84.75" hidden="1" customHeight="1" x14ac:dyDescent="0.25">
      <c r="A110" s="79"/>
      <c r="B110" s="47"/>
      <c r="C110" s="79"/>
      <c r="D110" s="112"/>
      <c r="E110" s="79"/>
      <c r="F110" s="47"/>
      <c r="G110" s="85"/>
      <c r="H110" s="79"/>
      <c r="I110" s="79"/>
      <c r="J110" s="114"/>
      <c r="K110" s="88"/>
      <c r="L110" s="75"/>
      <c r="M110" s="46"/>
      <c r="N110" s="47"/>
      <c r="O110" s="47"/>
      <c r="P110" s="47"/>
      <c r="Q110" s="86"/>
      <c r="R110" s="47"/>
      <c r="S110" s="48"/>
      <c r="T110" s="84"/>
      <c r="U110" s="35">
        <v>111</v>
      </c>
      <c r="V110" s="100"/>
      <c r="W110" s="90"/>
      <c r="X110" s="91"/>
      <c r="Y110" s="92"/>
      <c r="Z110" s="104"/>
      <c r="AA110" s="92"/>
      <c r="AB110" s="76"/>
      <c r="AC110" s="72"/>
      <c r="AD110" s="72"/>
      <c r="AE110" s="47"/>
      <c r="AF110" s="47"/>
      <c r="AG110" s="47"/>
      <c r="AH110" s="98"/>
      <c r="AI110" s="98"/>
      <c r="AJ110" s="98"/>
      <c r="AK110" s="78"/>
    </row>
    <row r="111" spans="1:37" ht="39.75" hidden="1" customHeight="1" x14ac:dyDescent="0.25">
      <c r="A111" s="79"/>
      <c r="B111" s="47"/>
      <c r="C111" s="79"/>
      <c r="D111" s="112"/>
      <c r="E111" s="79"/>
      <c r="F111" s="47"/>
      <c r="G111" s="85"/>
      <c r="H111" s="79"/>
      <c r="I111" s="79"/>
      <c r="J111" s="114"/>
      <c r="K111" s="88"/>
      <c r="L111" s="75"/>
      <c r="M111" s="46"/>
      <c r="N111" s="47"/>
      <c r="O111" s="47"/>
      <c r="P111" s="47"/>
      <c r="Q111" s="86"/>
      <c r="R111" s="47"/>
      <c r="S111" s="48"/>
      <c r="T111" s="84"/>
      <c r="U111" s="35">
        <v>111</v>
      </c>
      <c r="V111" s="100"/>
      <c r="W111" s="90"/>
      <c r="X111" s="91"/>
      <c r="Y111" s="92"/>
      <c r="Z111" s="104"/>
      <c r="AA111" s="92"/>
      <c r="AB111" s="76"/>
      <c r="AC111" s="72"/>
      <c r="AD111" s="72"/>
      <c r="AE111" s="47"/>
      <c r="AF111" s="47"/>
      <c r="AG111" s="47"/>
      <c r="AH111" s="98"/>
      <c r="AI111" s="98"/>
      <c r="AJ111" s="98"/>
      <c r="AK111" s="78"/>
    </row>
    <row r="112" spans="1:37" ht="69" customHeight="1" x14ac:dyDescent="0.25">
      <c r="A112" s="79"/>
      <c r="B112" s="47"/>
      <c r="C112" s="79"/>
      <c r="D112" s="112"/>
      <c r="E112" s="79"/>
      <c r="F112" s="47"/>
      <c r="G112" s="85"/>
      <c r="H112" s="79"/>
      <c r="I112" s="79"/>
      <c r="J112" s="114"/>
      <c r="K112" s="88"/>
      <c r="L112" s="75"/>
      <c r="M112" s="46"/>
      <c r="N112" s="47"/>
      <c r="O112" s="47" t="s">
        <v>165</v>
      </c>
      <c r="P112" s="46" t="s">
        <v>107</v>
      </c>
      <c r="Q112" s="101">
        <v>1000</v>
      </c>
      <c r="R112" s="46" t="s">
        <v>80</v>
      </c>
      <c r="S112" s="48">
        <v>1000</v>
      </c>
      <c r="T112" s="48">
        <v>333</v>
      </c>
      <c r="U112" s="35">
        <v>333</v>
      </c>
      <c r="V112" s="100"/>
      <c r="W112" s="90">
        <v>0</v>
      </c>
      <c r="X112" s="99">
        <f>W112/S112</f>
        <v>0</v>
      </c>
      <c r="Y112" s="92"/>
      <c r="Z112" s="104"/>
      <c r="AA112" s="92"/>
      <c r="AB112" s="76" t="s">
        <v>184</v>
      </c>
      <c r="AC112" s="72"/>
      <c r="AD112" s="72"/>
      <c r="AE112" s="47"/>
      <c r="AF112" s="47"/>
      <c r="AG112" s="47"/>
      <c r="AH112" s="98"/>
      <c r="AI112" s="98"/>
      <c r="AJ112" s="98"/>
      <c r="AK112" s="78"/>
    </row>
    <row r="113" spans="1:37" ht="11.25" customHeight="1" x14ac:dyDescent="0.25">
      <c r="A113" s="79"/>
      <c r="B113" s="47"/>
      <c r="C113" s="79"/>
      <c r="D113" s="112"/>
      <c r="E113" s="79"/>
      <c r="F113" s="47"/>
      <c r="G113" s="85"/>
      <c r="H113" s="79"/>
      <c r="I113" s="79"/>
      <c r="J113" s="114"/>
      <c r="K113" s="88"/>
      <c r="L113" s="75"/>
      <c r="M113" s="46"/>
      <c r="N113" s="47"/>
      <c r="O113" s="47"/>
      <c r="P113" s="46"/>
      <c r="Q113" s="101"/>
      <c r="R113" s="46"/>
      <c r="S113" s="48"/>
      <c r="T113" s="48"/>
      <c r="U113" s="35">
        <v>334</v>
      </c>
      <c r="V113" s="100"/>
      <c r="W113" s="90"/>
      <c r="X113" s="99"/>
      <c r="Y113" s="92"/>
      <c r="Z113" s="104"/>
      <c r="AA113" s="92"/>
      <c r="AB113" s="76"/>
      <c r="AC113" s="72"/>
      <c r="AD113" s="72"/>
      <c r="AE113" s="47"/>
      <c r="AF113" s="47"/>
      <c r="AG113" s="47"/>
      <c r="AH113" s="98"/>
      <c r="AI113" s="98"/>
      <c r="AJ113" s="98"/>
      <c r="AK113" s="78"/>
    </row>
    <row r="114" spans="1:37" ht="46.5" hidden="1" customHeight="1" x14ac:dyDescent="0.25">
      <c r="A114" s="79"/>
      <c r="B114" s="47"/>
      <c r="C114" s="79"/>
      <c r="D114" s="112"/>
      <c r="E114" s="79"/>
      <c r="F114" s="47"/>
      <c r="G114" s="85"/>
      <c r="H114" s="79"/>
      <c r="I114" s="79"/>
      <c r="J114" s="114"/>
      <c r="K114" s="88"/>
      <c r="L114" s="75"/>
      <c r="M114" s="46"/>
      <c r="N114" s="47"/>
      <c r="O114" s="47"/>
      <c r="P114" s="46"/>
      <c r="Q114" s="101"/>
      <c r="R114" s="46"/>
      <c r="S114" s="48"/>
      <c r="T114" s="48"/>
      <c r="U114" s="35">
        <v>111</v>
      </c>
      <c r="V114" s="100"/>
      <c r="W114" s="90"/>
      <c r="X114" s="99"/>
      <c r="Y114" s="92"/>
      <c r="Z114" s="104"/>
      <c r="AA114" s="92"/>
      <c r="AB114" s="76"/>
      <c r="AC114" s="72"/>
      <c r="AD114" s="72"/>
      <c r="AE114" s="47"/>
      <c r="AF114" s="47"/>
      <c r="AG114" s="47"/>
      <c r="AH114" s="98"/>
      <c r="AI114" s="98"/>
      <c r="AJ114" s="98"/>
      <c r="AK114" s="78"/>
    </row>
    <row r="115" spans="1:37" ht="46.5" hidden="1" customHeight="1" x14ac:dyDescent="0.25">
      <c r="A115" s="79"/>
      <c r="B115" s="47"/>
      <c r="C115" s="79"/>
      <c r="D115" s="112"/>
      <c r="E115" s="79"/>
      <c r="F115" s="47"/>
      <c r="G115" s="85"/>
      <c r="H115" s="79"/>
      <c r="I115" s="79"/>
      <c r="J115" s="114"/>
      <c r="K115" s="88"/>
      <c r="L115" s="75"/>
      <c r="M115" s="46"/>
      <c r="N115" s="47"/>
      <c r="O115" s="47"/>
      <c r="P115" s="46"/>
      <c r="Q115" s="101"/>
      <c r="R115" s="46"/>
      <c r="S115" s="48"/>
      <c r="T115" s="48"/>
      <c r="U115" s="48">
        <v>333</v>
      </c>
      <c r="V115" s="100"/>
      <c r="W115" s="90"/>
      <c r="X115" s="99"/>
      <c r="Y115" s="92"/>
      <c r="Z115" s="104"/>
      <c r="AA115" s="92"/>
      <c r="AB115" s="76"/>
      <c r="AC115" s="72"/>
      <c r="AD115" s="72"/>
      <c r="AE115" s="47"/>
      <c r="AF115" s="47"/>
      <c r="AG115" s="47"/>
      <c r="AH115" s="98"/>
      <c r="AI115" s="98"/>
      <c r="AJ115" s="98"/>
      <c r="AK115" s="78"/>
    </row>
    <row r="116" spans="1:37" ht="10.5" hidden="1" customHeight="1" x14ac:dyDescent="0.25">
      <c r="A116" s="79"/>
      <c r="B116" s="47"/>
      <c r="C116" s="79"/>
      <c r="D116" s="112"/>
      <c r="E116" s="79"/>
      <c r="F116" s="47"/>
      <c r="G116" s="85"/>
      <c r="H116" s="79"/>
      <c r="I116" s="79"/>
      <c r="J116" s="114"/>
      <c r="K116" s="88"/>
      <c r="L116" s="75"/>
      <c r="M116" s="46"/>
      <c r="N116" s="47"/>
      <c r="O116" s="47"/>
      <c r="P116" s="46"/>
      <c r="Q116" s="101"/>
      <c r="R116" s="46"/>
      <c r="S116" s="48"/>
      <c r="T116" s="48"/>
      <c r="U116" s="48"/>
      <c r="V116" s="100"/>
      <c r="W116" s="90"/>
      <c r="X116" s="99"/>
      <c r="Y116" s="92"/>
      <c r="Z116" s="104"/>
      <c r="AA116" s="92"/>
      <c r="AB116" s="76"/>
      <c r="AC116" s="72"/>
      <c r="AD116" s="72"/>
      <c r="AE116" s="47"/>
      <c r="AF116" s="47"/>
      <c r="AG116" s="47"/>
      <c r="AH116" s="98"/>
      <c r="AI116" s="98"/>
      <c r="AJ116" s="98"/>
      <c r="AK116" s="78"/>
    </row>
    <row r="117" spans="1:37" ht="49.5" customHeight="1" x14ac:dyDescent="0.25">
      <c r="A117" s="79"/>
      <c r="B117" s="47"/>
      <c r="C117" s="79"/>
      <c r="D117" s="112"/>
      <c r="E117" s="79"/>
      <c r="F117" s="47"/>
      <c r="G117" s="85"/>
      <c r="H117" s="79"/>
      <c r="I117" s="79"/>
      <c r="J117" s="114"/>
      <c r="K117" s="88"/>
      <c r="L117" s="75"/>
      <c r="M117" s="46"/>
      <c r="N117" s="47"/>
      <c r="O117" s="47" t="s">
        <v>166</v>
      </c>
      <c r="P117" s="47" t="s">
        <v>108</v>
      </c>
      <c r="Q117" s="86">
        <v>1043</v>
      </c>
      <c r="R117" s="47" t="s">
        <v>80</v>
      </c>
      <c r="S117" s="84">
        <v>1043</v>
      </c>
      <c r="T117" s="48">
        <v>1043</v>
      </c>
      <c r="U117" s="35">
        <v>1043</v>
      </c>
      <c r="V117" s="100"/>
      <c r="W117" s="90">
        <v>0</v>
      </c>
      <c r="X117" s="91">
        <f>W117/T117</f>
        <v>0</v>
      </c>
      <c r="Y117" s="92"/>
      <c r="Z117" s="104"/>
      <c r="AA117" s="92"/>
      <c r="AB117" s="76" t="s">
        <v>184</v>
      </c>
      <c r="AC117" s="72"/>
      <c r="AD117" s="72"/>
      <c r="AE117" s="47"/>
      <c r="AF117" s="47"/>
      <c r="AG117" s="47"/>
      <c r="AH117" s="98"/>
      <c r="AI117" s="98"/>
      <c r="AJ117" s="98"/>
      <c r="AK117" s="78"/>
    </row>
    <row r="118" spans="1:37" ht="27" customHeight="1" x14ac:dyDescent="0.25">
      <c r="A118" s="79"/>
      <c r="B118" s="47"/>
      <c r="C118" s="79"/>
      <c r="D118" s="112"/>
      <c r="E118" s="79"/>
      <c r="F118" s="47"/>
      <c r="G118" s="85"/>
      <c r="H118" s="79"/>
      <c r="I118" s="79"/>
      <c r="J118" s="114"/>
      <c r="K118" s="88"/>
      <c r="L118" s="75"/>
      <c r="M118" s="46"/>
      <c r="N118" s="47"/>
      <c r="O118" s="47"/>
      <c r="P118" s="47"/>
      <c r="Q118" s="86"/>
      <c r="R118" s="47"/>
      <c r="S118" s="84"/>
      <c r="T118" s="48"/>
      <c r="U118" s="35">
        <v>47</v>
      </c>
      <c r="V118" s="100"/>
      <c r="W118" s="90"/>
      <c r="X118" s="91"/>
      <c r="Y118" s="92"/>
      <c r="Z118" s="104"/>
      <c r="AA118" s="92"/>
      <c r="AB118" s="76"/>
      <c r="AC118" s="72"/>
      <c r="AD118" s="72"/>
      <c r="AE118" s="47"/>
      <c r="AF118" s="47"/>
      <c r="AG118" s="47"/>
      <c r="AH118" s="98"/>
      <c r="AI118" s="98"/>
      <c r="AJ118" s="98"/>
      <c r="AK118" s="78"/>
    </row>
    <row r="119" spans="1:37" ht="54.75" hidden="1" customHeight="1" x14ac:dyDescent="0.25">
      <c r="A119" s="79"/>
      <c r="B119" s="47"/>
      <c r="C119" s="79"/>
      <c r="D119" s="112"/>
      <c r="E119" s="79"/>
      <c r="F119" s="47"/>
      <c r="G119" s="85"/>
      <c r="H119" s="79"/>
      <c r="I119" s="79"/>
      <c r="J119" s="114"/>
      <c r="K119" s="88"/>
      <c r="L119" s="75"/>
      <c r="M119" s="46"/>
      <c r="N119" s="47"/>
      <c r="O119" s="47"/>
      <c r="P119" s="47"/>
      <c r="Q119" s="86"/>
      <c r="R119" s="47"/>
      <c r="S119" s="84"/>
      <c r="T119" s="48"/>
      <c r="U119" s="35">
        <v>200</v>
      </c>
      <c r="V119" s="100"/>
      <c r="W119" s="90"/>
      <c r="X119" s="91"/>
      <c r="Y119" s="92"/>
      <c r="Z119" s="104"/>
      <c r="AA119" s="92"/>
      <c r="AB119" s="76"/>
      <c r="AC119" s="72"/>
      <c r="AD119" s="72"/>
      <c r="AE119" s="47"/>
      <c r="AF119" s="47"/>
      <c r="AG119" s="47"/>
      <c r="AH119" s="98"/>
      <c r="AI119" s="98"/>
      <c r="AJ119" s="98"/>
      <c r="AK119" s="78"/>
    </row>
    <row r="120" spans="1:37" ht="43.5" customHeight="1" x14ac:dyDescent="0.25">
      <c r="A120" s="79"/>
      <c r="B120" s="47"/>
      <c r="C120" s="79"/>
      <c r="D120" s="112"/>
      <c r="E120" s="79" t="s">
        <v>46</v>
      </c>
      <c r="F120" s="47" t="s">
        <v>60</v>
      </c>
      <c r="G120" s="85">
        <v>1</v>
      </c>
      <c r="H120" s="79"/>
      <c r="I120" s="79" t="s">
        <v>47</v>
      </c>
      <c r="J120" s="79">
        <v>100</v>
      </c>
      <c r="K120" s="68">
        <v>100</v>
      </c>
      <c r="L120" s="68">
        <v>362</v>
      </c>
      <c r="M120" s="46"/>
      <c r="N120" s="47"/>
      <c r="O120" s="47" t="s">
        <v>178</v>
      </c>
      <c r="P120" s="47" t="s">
        <v>109</v>
      </c>
      <c r="Q120" s="97">
        <v>50</v>
      </c>
      <c r="R120" s="47" t="s">
        <v>72</v>
      </c>
      <c r="S120" s="84">
        <v>50</v>
      </c>
      <c r="T120" s="84">
        <v>1334</v>
      </c>
      <c r="U120" s="34">
        <v>1334</v>
      </c>
      <c r="V120" s="90">
        <f>W120</f>
        <v>0</v>
      </c>
      <c r="W120" s="90">
        <v>0</v>
      </c>
      <c r="X120" s="91">
        <f>W120/S120</f>
        <v>0</v>
      </c>
      <c r="Y120" s="92"/>
      <c r="Z120" s="104"/>
      <c r="AA120" s="92"/>
      <c r="AB120" s="46" t="s">
        <v>184</v>
      </c>
      <c r="AC120" s="72"/>
      <c r="AD120" s="72"/>
      <c r="AE120" s="47"/>
      <c r="AF120" s="47"/>
      <c r="AG120" s="47"/>
      <c r="AH120" s="98"/>
      <c r="AI120" s="98"/>
      <c r="AJ120" s="98"/>
      <c r="AK120" s="78"/>
    </row>
    <row r="121" spans="1:37" ht="48.75" customHeight="1" x14ac:dyDescent="0.25">
      <c r="A121" s="79"/>
      <c r="B121" s="47"/>
      <c r="C121" s="79"/>
      <c r="D121" s="112"/>
      <c r="E121" s="79"/>
      <c r="F121" s="47"/>
      <c r="G121" s="85"/>
      <c r="H121" s="79"/>
      <c r="I121" s="79"/>
      <c r="J121" s="79"/>
      <c r="K121" s="68"/>
      <c r="L121" s="68"/>
      <c r="M121" s="46"/>
      <c r="N121" s="47"/>
      <c r="O121" s="47"/>
      <c r="P121" s="47"/>
      <c r="Q121" s="97"/>
      <c r="R121" s="47"/>
      <c r="S121" s="84"/>
      <c r="T121" s="84"/>
      <c r="U121" s="34">
        <v>1333</v>
      </c>
      <c r="V121" s="90"/>
      <c r="W121" s="90"/>
      <c r="X121" s="91"/>
      <c r="Y121" s="92"/>
      <c r="Z121" s="104"/>
      <c r="AA121" s="92"/>
      <c r="AB121" s="46"/>
      <c r="AC121" s="72"/>
      <c r="AD121" s="72"/>
      <c r="AE121" s="47"/>
      <c r="AF121" s="47"/>
      <c r="AG121" s="47"/>
      <c r="AH121" s="98"/>
      <c r="AI121" s="98"/>
      <c r="AJ121" s="98"/>
      <c r="AK121" s="78"/>
    </row>
    <row r="122" spans="1:37" ht="33.75" customHeight="1" x14ac:dyDescent="0.25">
      <c r="A122" s="79"/>
      <c r="B122" s="47"/>
      <c r="C122" s="79"/>
      <c r="D122" s="112"/>
      <c r="E122" s="79"/>
      <c r="F122" s="47"/>
      <c r="G122" s="85"/>
      <c r="H122" s="79"/>
      <c r="I122" s="79"/>
      <c r="J122" s="79"/>
      <c r="K122" s="68"/>
      <c r="L122" s="68"/>
      <c r="M122" s="46"/>
      <c r="N122" s="47"/>
      <c r="O122" s="47"/>
      <c r="P122" s="47"/>
      <c r="Q122" s="97"/>
      <c r="R122" s="47"/>
      <c r="S122" s="84"/>
      <c r="T122" s="84"/>
      <c r="U122" s="48">
        <v>1333</v>
      </c>
      <c r="V122" s="90"/>
      <c r="W122" s="90"/>
      <c r="X122" s="91"/>
      <c r="Y122" s="92"/>
      <c r="Z122" s="104"/>
      <c r="AA122" s="92"/>
      <c r="AB122" s="46"/>
      <c r="AC122" s="72"/>
      <c r="AD122" s="72"/>
      <c r="AE122" s="47"/>
      <c r="AF122" s="47"/>
      <c r="AG122" s="47"/>
      <c r="AH122" s="98"/>
      <c r="AI122" s="98"/>
      <c r="AJ122" s="98"/>
      <c r="AK122" s="78"/>
    </row>
    <row r="123" spans="1:37" ht="7.5" customHeight="1" x14ac:dyDescent="0.25">
      <c r="A123" s="79"/>
      <c r="B123" s="47"/>
      <c r="C123" s="79"/>
      <c r="D123" s="112"/>
      <c r="E123" s="79"/>
      <c r="F123" s="47"/>
      <c r="G123" s="85"/>
      <c r="H123" s="79"/>
      <c r="I123" s="79"/>
      <c r="J123" s="79"/>
      <c r="K123" s="68"/>
      <c r="L123" s="68"/>
      <c r="M123" s="46"/>
      <c r="N123" s="47"/>
      <c r="O123" s="47"/>
      <c r="P123" s="47"/>
      <c r="Q123" s="97"/>
      <c r="R123" s="47"/>
      <c r="S123" s="84"/>
      <c r="T123" s="84"/>
      <c r="U123" s="48"/>
      <c r="V123" s="90"/>
      <c r="W123" s="90"/>
      <c r="X123" s="91"/>
      <c r="Y123" s="92"/>
      <c r="Z123" s="104"/>
      <c r="AA123" s="92"/>
      <c r="AB123" s="46"/>
      <c r="AC123" s="72"/>
      <c r="AD123" s="72"/>
      <c r="AE123" s="47"/>
      <c r="AF123" s="47"/>
      <c r="AG123" s="47"/>
      <c r="AH123" s="98"/>
      <c r="AI123" s="98"/>
      <c r="AJ123" s="98"/>
      <c r="AK123" s="78"/>
    </row>
    <row r="124" spans="1:37" ht="0.75" customHeight="1" x14ac:dyDescent="0.25">
      <c r="A124" s="79"/>
      <c r="B124" s="47"/>
      <c r="C124" s="79"/>
      <c r="D124" s="112"/>
      <c r="E124" s="79"/>
      <c r="F124" s="47"/>
      <c r="G124" s="85"/>
      <c r="H124" s="79"/>
      <c r="I124" s="79"/>
      <c r="J124" s="79"/>
      <c r="K124" s="68"/>
      <c r="L124" s="68"/>
      <c r="M124" s="46"/>
      <c r="N124" s="47"/>
      <c r="O124" s="47"/>
      <c r="P124" s="47"/>
      <c r="Q124" s="97"/>
      <c r="R124" s="47"/>
      <c r="S124" s="84"/>
      <c r="T124" s="84"/>
      <c r="U124" s="48"/>
      <c r="V124" s="90"/>
      <c r="W124" s="90"/>
      <c r="X124" s="91"/>
      <c r="Y124" s="92"/>
      <c r="Z124" s="104"/>
      <c r="AA124" s="92"/>
      <c r="AB124" s="46"/>
      <c r="AC124" s="72"/>
      <c r="AD124" s="72"/>
      <c r="AE124" s="47"/>
      <c r="AF124" s="47"/>
      <c r="AG124" s="47"/>
      <c r="AH124" s="98"/>
      <c r="AI124" s="98"/>
      <c r="AJ124" s="98"/>
      <c r="AK124" s="78"/>
    </row>
    <row r="125" spans="1:37" ht="12" customHeight="1" x14ac:dyDescent="0.25">
      <c r="A125" s="79"/>
      <c r="B125" s="47"/>
      <c r="C125" s="79"/>
      <c r="D125" s="112"/>
      <c r="E125" s="79"/>
      <c r="F125" s="47"/>
      <c r="G125" s="85"/>
      <c r="H125" s="79"/>
      <c r="I125" s="79"/>
      <c r="J125" s="79"/>
      <c r="K125" s="68"/>
      <c r="L125" s="68"/>
      <c r="M125" s="46"/>
      <c r="N125" s="47"/>
      <c r="O125" s="47"/>
      <c r="P125" s="47"/>
      <c r="Q125" s="97"/>
      <c r="R125" s="47"/>
      <c r="S125" s="84"/>
      <c r="T125" s="84"/>
      <c r="U125" s="48"/>
      <c r="V125" s="90"/>
      <c r="W125" s="90"/>
      <c r="X125" s="91"/>
      <c r="Y125" s="92"/>
      <c r="Z125" s="104"/>
      <c r="AA125" s="92"/>
      <c r="AB125" s="46"/>
      <c r="AC125" s="72"/>
      <c r="AD125" s="72"/>
      <c r="AE125" s="47"/>
      <c r="AF125" s="47"/>
      <c r="AG125" s="47"/>
      <c r="AH125" s="98"/>
      <c r="AI125" s="98"/>
      <c r="AJ125" s="98"/>
      <c r="AK125" s="78"/>
    </row>
    <row r="126" spans="1:37" ht="45.75" hidden="1" customHeight="1" x14ac:dyDescent="0.25">
      <c r="A126" s="79"/>
      <c r="B126" s="47"/>
      <c r="C126" s="79"/>
      <c r="D126" s="112"/>
      <c r="E126" s="79"/>
      <c r="F126" s="47"/>
      <c r="G126" s="85"/>
      <c r="H126" s="79"/>
      <c r="I126" s="79"/>
      <c r="J126" s="79"/>
      <c r="K126" s="68"/>
      <c r="L126" s="68"/>
      <c r="M126" s="46"/>
      <c r="N126" s="47"/>
      <c r="O126" s="47"/>
      <c r="P126" s="47"/>
      <c r="Q126" s="97"/>
      <c r="R126" s="47"/>
      <c r="S126" s="84"/>
      <c r="T126" s="84"/>
      <c r="U126" s="48"/>
      <c r="V126" s="90"/>
      <c r="W126" s="90"/>
      <c r="X126" s="91"/>
      <c r="Y126" s="92"/>
      <c r="Z126" s="104"/>
      <c r="AA126" s="92"/>
      <c r="AB126" s="46"/>
      <c r="AC126" s="72"/>
      <c r="AD126" s="72"/>
      <c r="AE126" s="47"/>
      <c r="AF126" s="47"/>
      <c r="AG126" s="47"/>
      <c r="AH126" s="98"/>
      <c r="AI126" s="98"/>
      <c r="AJ126" s="98"/>
      <c r="AK126" s="78"/>
    </row>
    <row r="127" spans="1:37" ht="39" customHeight="1" x14ac:dyDescent="0.25">
      <c r="A127" s="79"/>
      <c r="B127" s="47"/>
      <c r="C127" s="79"/>
      <c r="D127" s="79" t="s">
        <v>48</v>
      </c>
      <c r="E127" s="79" t="s">
        <v>49</v>
      </c>
      <c r="F127" s="47" t="s">
        <v>61</v>
      </c>
      <c r="G127" s="85">
        <v>0.16</v>
      </c>
      <c r="H127" s="79" t="s">
        <v>50</v>
      </c>
      <c r="I127" s="79" t="s">
        <v>51</v>
      </c>
      <c r="J127" s="79">
        <v>48</v>
      </c>
      <c r="K127" s="68">
        <v>39</v>
      </c>
      <c r="L127" s="76">
        <v>49</v>
      </c>
      <c r="M127" s="46" t="s">
        <v>93</v>
      </c>
      <c r="N127" s="47" t="s">
        <v>68</v>
      </c>
      <c r="O127" s="47" t="s">
        <v>167</v>
      </c>
      <c r="P127" s="47" t="s">
        <v>71</v>
      </c>
      <c r="Q127" s="89">
        <v>2</v>
      </c>
      <c r="R127" s="47" t="s">
        <v>72</v>
      </c>
      <c r="S127" s="83">
        <v>2</v>
      </c>
      <c r="T127" s="83">
        <v>15000</v>
      </c>
      <c r="U127" s="96">
        <v>15000</v>
      </c>
      <c r="V127" s="90">
        <f>W127</f>
        <v>0</v>
      </c>
      <c r="W127" s="90">
        <v>0</v>
      </c>
      <c r="X127" s="91">
        <f>W127/S127</f>
        <v>0</v>
      </c>
      <c r="Y127" s="92">
        <f>X127/1</f>
        <v>0</v>
      </c>
      <c r="Z127" s="92">
        <f>(Y127+Y129)/2</f>
        <v>0</v>
      </c>
      <c r="AA127" s="92"/>
      <c r="AB127" s="76" t="s">
        <v>260</v>
      </c>
      <c r="AC127" s="72">
        <v>43864</v>
      </c>
      <c r="AD127" s="72">
        <v>44012</v>
      </c>
      <c r="AE127" s="47" t="s">
        <v>231</v>
      </c>
      <c r="AF127" s="47" t="s">
        <v>128</v>
      </c>
      <c r="AG127" s="47" t="s">
        <v>129</v>
      </c>
      <c r="AH127" s="77">
        <v>760000000</v>
      </c>
      <c r="AI127" s="77">
        <v>760000000</v>
      </c>
      <c r="AJ127" s="95">
        <v>0</v>
      </c>
      <c r="AK127" s="78">
        <f>AJ127/AI127</f>
        <v>0</v>
      </c>
    </row>
    <row r="128" spans="1:37" ht="31.5" customHeight="1" x14ac:dyDescent="0.25">
      <c r="A128" s="79"/>
      <c r="B128" s="47"/>
      <c r="C128" s="79"/>
      <c r="D128" s="79"/>
      <c r="E128" s="79"/>
      <c r="F128" s="47"/>
      <c r="G128" s="85"/>
      <c r="H128" s="79"/>
      <c r="I128" s="79"/>
      <c r="J128" s="79"/>
      <c r="K128" s="68"/>
      <c r="L128" s="76"/>
      <c r="M128" s="46"/>
      <c r="N128" s="47"/>
      <c r="O128" s="47"/>
      <c r="P128" s="47"/>
      <c r="Q128" s="89"/>
      <c r="R128" s="47"/>
      <c r="S128" s="83"/>
      <c r="T128" s="83"/>
      <c r="U128" s="96"/>
      <c r="V128" s="90"/>
      <c r="W128" s="90"/>
      <c r="X128" s="91"/>
      <c r="Y128" s="92"/>
      <c r="Z128" s="92"/>
      <c r="AA128" s="92"/>
      <c r="AB128" s="76"/>
      <c r="AC128" s="72"/>
      <c r="AD128" s="72"/>
      <c r="AE128" s="47"/>
      <c r="AF128" s="47"/>
      <c r="AG128" s="47"/>
      <c r="AH128" s="77"/>
      <c r="AI128" s="77"/>
      <c r="AJ128" s="95"/>
      <c r="AK128" s="78"/>
    </row>
    <row r="129" spans="1:37" ht="306" customHeight="1" x14ac:dyDescent="0.25">
      <c r="A129" s="79"/>
      <c r="B129" s="47"/>
      <c r="C129" s="79"/>
      <c r="D129" s="79"/>
      <c r="E129" s="79"/>
      <c r="F129" s="47"/>
      <c r="G129" s="85"/>
      <c r="H129" s="79" t="s">
        <v>52</v>
      </c>
      <c r="I129" s="79" t="s">
        <v>53</v>
      </c>
      <c r="J129" s="79">
        <v>100</v>
      </c>
      <c r="K129" s="68">
        <v>16</v>
      </c>
      <c r="L129" s="68">
        <v>288</v>
      </c>
      <c r="M129" s="46" t="s">
        <v>94</v>
      </c>
      <c r="N129" s="47" t="s">
        <v>69</v>
      </c>
      <c r="O129" s="47" t="s">
        <v>179</v>
      </c>
      <c r="P129" s="46" t="s">
        <v>110</v>
      </c>
      <c r="Q129" s="46">
        <v>10</v>
      </c>
      <c r="R129" s="46" t="s">
        <v>73</v>
      </c>
      <c r="S129" s="48">
        <v>10</v>
      </c>
      <c r="T129" s="48">
        <v>21</v>
      </c>
      <c r="U129" s="48">
        <v>21</v>
      </c>
      <c r="V129" s="90">
        <f>W129</f>
        <v>0</v>
      </c>
      <c r="W129" s="90">
        <v>0</v>
      </c>
      <c r="X129" s="91">
        <f>W129/S129</f>
        <v>0</v>
      </c>
      <c r="Y129" s="92">
        <f>(X129+X131)/2</f>
        <v>0</v>
      </c>
      <c r="Z129" s="92"/>
      <c r="AA129" s="92"/>
      <c r="AB129" s="93" t="s">
        <v>258</v>
      </c>
      <c r="AC129" s="72">
        <v>43864</v>
      </c>
      <c r="AD129" s="72">
        <v>44012</v>
      </c>
      <c r="AE129" s="47" t="s">
        <v>231</v>
      </c>
      <c r="AF129" s="47" t="s">
        <v>131</v>
      </c>
      <c r="AG129" s="47" t="s">
        <v>130</v>
      </c>
      <c r="AH129" s="77">
        <v>2753730052</v>
      </c>
      <c r="AI129" s="77">
        <v>2753730052</v>
      </c>
      <c r="AJ129" s="77">
        <v>66818700</v>
      </c>
      <c r="AK129" s="78">
        <f>AJ129/AI129</f>
        <v>2.4264796744136341E-2</v>
      </c>
    </row>
    <row r="130" spans="1:37" ht="42" hidden="1" customHeight="1" x14ac:dyDescent="0.25">
      <c r="A130" s="79"/>
      <c r="B130" s="47"/>
      <c r="C130" s="79"/>
      <c r="D130" s="79"/>
      <c r="E130" s="79"/>
      <c r="F130" s="47"/>
      <c r="G130" s="85"/>
      <c r="H130" s="79"/>
      <c r="I130" s="79"/>
      <c r="J130" s="79"/>
      <c r="K130" s="68"/>
      <c r="L130" s="68"/>
      <c r="M130" s="46"/>
      <c r="N130" s="47"/>
      <c r="O130" s="47"/>
      <c r="P130" s="46"/>
      <c r="Q130" s="46"/>
      <c r="R130" s="46"/>
      <c r="S130" s="48"/>
      <c r="T130" s="48"/>
      <c r="U130" s="48"/>
      <c r="V130" s="90"/>
      <c r="W130" s="90"/>
      <c r="X130" s="91"/>
      <c r="Y130" s="92"/>
      <c r="Z130" s="92"/>
      <c r="AA130" s="92"/>
      <c r="AB130" s="94"/>
      <c r="AC130" s="72"/>
      <c r="AD130" s="72"/>
      <c r="AE130" s="47"/>
      <c r="AF130" s="47"/>
      <c r="AG130" s="47"/>
      <c r="AH130" s="77"/>
      <c r="AI130" s="77"/>
      <c r="AJ130" s="77"/>
      <c r="AK130" s="78"/>
    </row>
    <row r="131" spans="1:37" ht="15" customHeight="1" x14ac:dyDescent="0.25">
      <c r="A131" s="79"/>
      <c r="B131" s="47"/>
      <c r="C131" s="79"/>
      <c r="D131" s="79"/>
      <c r="E131" s="79"/>
      <c r="F131" s="47"/>
      <c r="G131" s="85"/>
      <c r="H131" s="79"/>
      <c r="I131" s="79" t="s">
        <v>54</v>
      </c>
      <c r="J131" s="79">
        <v>430</v>
      </c>
      <c r="K131" s="68">
        <v>331</v>
      </c>
      <c r="L131" s="68">
        <v>375</v>
      </c>
      <c r="M131" s="46"/>
      <c r="N131" s="47"/>
      <c r="O131" s="47" t="s">
        <v>232</v>
      </c>
      <c r="P131" s="47" t="s">
        <v>111</v>
      </c>
      <c r="Q131" s="89">
        <v>10</v>
      </c>
      <c r="R131" s="47" t="s">
        <v>72</v>
      </c>
      <c r="S131" s="83">
        <v>10</v>
      </c>
      <c r="T131" s="84">
        <v>500</v>
      </c>
      <c r="U131" s="48">
        <v>500</v>
      </c>
      <c r="V131" s="90">
        <f>W131</f>
        <v>0</v>
      </c>
      <c r="W131" s="90">
        <v>0</v>
      </c>
      <c r="X131" s="91">
        <f>W131/S131</f>
        <v>0</v>
      </c>
      <c r="Y131" s="92"/>
      <c r="Z131" s="92"/>
      <c r="AA131" s="92"/>
      <c r="AB131" s="46" t="s">
        <v>256</v>
      </c>
      <c r="AC131" s="72"/>
      <c r="AD131" s="72"/>
      <c r="AE131" s="47"/>
      <c r="AF131" s="47"/>
      <c r="AG131" s="47"/>
      <c r="AH131" s="77"/>
      <c r="AI131" s="77"/>
      <c r="AJ131" s="77"/>
      <c r="AK131" s="78"/>
    </row>
    <row r="132" spans="1:37" x14ac:dyDescent="0.25">
      <c r="A132" s="79"/>
      <c r="B132" s="47"/>
      <c r="C132" s="79"/>
      <c r="D132" s="79"/>
      <c r="E132" s="79"/>
      <c r="F132" s="47"/>
      <c r="G132" s="85"/>
      <c r="H132" s="79"/>
      <c r="I132" s="79"/>
      <c r="J132" s="79"/>
      <c r="K132" s="68"/>
      <c r="L132" s="68"/>
      <c r="M132" s="46"/>
      <c r="N132" s="47"/>
      <c r="O132" s="47"/>
      <c r="P132" s="47"/>
      <c r="Q132" s="89"/>
      <c r="R132" s="47"/>
      <c r="S132" s="83"/>
      <c r="T132" s="84"/>
      <c r="U132" s="48"/>
      <c r="V132" s="90"/>
      <c r="W132" s="90"/>
      <c r="X132" s="91"/>
      <c r="Y132" s="92"/>
      <c r="Z132" s="92"/>
      <c r="AA132" s="92"/>
      <c r="AB132" s="46"/>
      <c r="AC132" s="72"/>
      <c r="AD132" s="72"/>
      <c r="AE132" s="47"/>
      <c r="AF132" s="47"/>
      <c r="AG132" s="47"/>
      <c r="AH132" s="77"/>
      <c r="AI132" s="77"/>
      <c r="AJ132" s="77"/>
      <c r="AK132" s="78"/>
    </row>
    <row r="133" spans="1:37" x14ac:dyDescent="0.25">
      <c r="A133" s="79"/>
      <c r="B133" s="47"/>
      <c r="C133" s="79"/>
      <c r="D133" s="79"/>
      <c r="E133" s="79"/>
      <c r="F133" s="47"/>
      <c r="G133" s="85"/>
      <c r="H133" s="79"/>
      <c r="I133" s="79"/>
      <c r="J133" s="79"/>
      <c r="K133" s="68"/>
      <c r="L133" s="68"/>
      <c r="M133" s="46"/>
      <c r="N133" s="47"/>
      <c r="O133" s="47"/>
      <c r="P133" s="47"/>
      <c r="Q133" s="89"/>
      <c r="R133" s="47"/>
      <c r="S133" s="83"/>
      <c r="T133" s="84"/>
      <c r="U133" s="48"/>
      <c r="V133" s="90"/>
      <c r="W133" s="90"/>
      <c r="X133" s="91"/>
      <c r="Y133" s="92"/>
      <c r="Z133" s="92"/>
      <c r="AA133" s="92"/>
      <c r="AB133" s="46"/>
      <c r="AC133" s="72"/>
      <c r="AD133" s="72"/>
      <c r="AE133" s="47"/>
      <c r="AF133" s="47"/>
      <c r="AG133" s="47"/>
      <c r="AH133" s="77"/>
      <c r="AI133" s="77"/>
      <c r="AJ133" s="77"/>
      <c r="AK133" s="78"/>
    </row>
    <row r="134" spans="1:37" x14ac:dyDescent="0.25">
      <c r="A134" s="79"/>
      <c r="B134" s="47"/>
      <c r="C134" s="79"/>
      <c r="D134" s="79"/>
      <c r="E134" s="79"/>
      <c r="F134" s="47"/>
      <c r="G134" s="85"/>
      <c r="H134" s="79"/>
      <c r="I134" s="79"/>
      <c r="J134" s="79"/>
      <c r="K134" s="68"/>
      <c r="L134" s="68"/>
      <c r="M134" s="46"/>
      <c r="N134" s="47"/>
      <c r="O134" s="47"/>
      <c r="P134" s="47"/>
      <c r="Q134" s="89"/>
      <c r="R134" s="47"/>
      <c r="S134" s="83"/>
      <c r="T134" s="84"/>
      <c r="U134" s="48"/>
      <c r="V134" s="90"/>
      <c r="W134" s="90"/>
      <c r="X134" s="91"/>
      <c r="Y134" s="92"/>
      <c r="Z134" s="92"/>
      <c r="AA134" s="92"/>
      <c r="AB134" s="46"/>
      <c r="AC134" s="72"/>
      <c r="AD134" s="72"/>
      <c r="AE134" s="47"/>
      <c r="AF134" s="47"/>
      <c r="AG134" s="47"/>
      <c r="AH134" s="77"/>
      <c r="AI134" s="77"/>
      <c r="AJ134" s="77"/>
      <c r="AK134" s="78"/>
    </row>
    <row r="135" spans="1:37" ht="15" customHeight="1" x14ac:dyDescent="0.25">
      <c r="A135" s="79"/>
      <c r="B135" s="47"/>
      <c r="C135" s="79"/>
      <c r="D135" s="79"/>
      <c r="E135" s="79"/>
      <c r="F135" s="47"/>
      <c r="G135" s="85"/>
      <c r="H135" s="79"/>
      <c r="I135" s="79"/>
      <c r="J135" s="79"/>
      <c r="K135" s="68"/>
      <c r="L135" s="68"/>
      <c r="M135" s="46"/>
      <c r="N135" s="47"/>
      <c r="O135" s="47"/>
      <c r="P135" s="47"/>
      <c r="Q135" s="89"/>
      <c r="R135" s="47"/>
      <c r="S135" s="83"/>
      <c r="T135" s="84"/>
      <c r="U135" s="48"/>
      <c r="V135" s="90"/>
      <c r="W135" s="90"/>
      <c r="X135" s="91"/>
      <c r="Y135" s="92"/>
      <c r="Z135" s="92"/>
      <c r="AA135" s="92"/>
      <c r="AB135" s="46"/>
      <c r="AC135" s="72"/>
      <c r="AD135" s="72"/>
      <c r="AE135" s="47"/>
      <c r="AF135" s="47"/>
      <c r="AG135" s="47"/>
      <c r="AH135" s="77"/>
      <c r="AI135" s="77"/>
      <c r="AJ135" s="77"/>
      <c r="AK135" s="78"/>
    </row>
    <row r="136" spans="1:37" ht="49.5" customHeight="1" x14ac:dyDescent="0.25">
      <c r="A136" s="79"/>
      <c r="B136" s="47"/>
      <c r="C136" s="79"/>
      <c r="D136" s="79"/>
      <c r="E136" s="79"/>
      <c r="F136" s="47"/>
      <c r="G136" s="85"/>
      <c r="H136" s="79"/>
      <c r="I136" s="79"/>
      <c r="J136" s="79"/>
      <c r="K136" s="68"/>
      <c r="L136" s="68"/>
      <c r="M136" s="46"/>
      <c r="N136" s="47"/>
      <c r="O136" s="47"/>
      <c r="P136" s="47"/>
      <c r="Q136" s="89"/>
      <c r="R136" s="47"/>
      <c r="S136" s="83"/>
      <c r="T136" s="84"/>
      <c r="U136" s="48"/>
      <c r="V136" s="90"/>
      <c r="W136" s="90"/>
      <c r="X136" s="91"/>
      <c r="Y136" s="92"/>
      <c r="Z136" s="92"/>
      <c r="AA136" s="92"/>
      <c r="AB136" s="46"/>
      <c r="AC136" s="72"/>
      <c r="AD136" s="72"/>
      <c r="AE136" s="47"/>
      <c r="AF136" s="47"/>
      <c r="AG136" s="47"/>
      <c r="AH136" s="77"/>
      <c r="AI136" s="77"/>
      <c r="AJ136" s="77"/>
      <c r="AK136" s="78"/>
    </row>
    <row r="137" spans="1:37" ht="49.5" customHeight="1" x14ac:dyDescent="0.25">
      <c r="A137" s="79"/>
      <c r="B137" s="47"/>
      <c r="C137" s="79"/>
      <c r="D137" s="79"/>
      <c r="E137" s="79"/>
      <c r="F137" s="47"/>
      <c r="G137" s="85"/>
      <c r="H137" s="79"/>
      <c r="I137" s="79"/>
      <c r="J137" s="79"/>
      <c r="K137" s="68"/>
      <c r="L137" s="68"/>
      <c r="M137" s="46"/>
      <c r="N137" s="47"/>
      <c r="O137" s="47"/>
      <c r="P137" s="47"/>
      <c r="Q137" s="89"/>
      <c r="R137" s="47"/>
      <c r="S137" s="83"/>
      <c r="T137" s="84"/>
      <c r="U137" s="48"/>
      <c r="V137" s="90"/>
      <c r="W137" s="90"/>
      <c r="X137" s="91"/>
      <c r="Y137" s="92"/>
      <c r="Z137" s="92"/>
      <c r="AA137" s="92"/>
      <c r="AB137" s="46"/>
      <c r="AC137" s="72"/>
      <c r="AD137" s="72"/>
      <c r="AE137" s="47"/>
      <c r="AF137" s="47"/>
      <c r="AG137" s="47"/>
      <c r="AH137" s="77"/>
      <c r="AI137" s="77"/>
      <c r="AJ137" s="77"/>
      <c r="AK137" s="78"/>
    </row>
    <row r="138" spans="1:37" ht="58.5" customHeight="1" x14ac:dyDescent="0.25">
      <c r="A138" s="79"/>
      <c r="B138" s="47"/>
      <c r="C138" s="79"/>
      <c r="D138" s="79"/>
      <c r="E138" s="79"/>
      <c r="F138" s="47"/>
      <c r="G138" s="85"/>
      <c r="H138" s="79"/>
      <c r="I138" s="79"/>
      <c r="J138" s="79"/>
      <c r="K138" s="68"/>
      <c r="L138" s="68"/>
      <c r="M138" s="46"/>
      <c r="N138" s="47"/>
      <c r="O138" s="47"/>
      <c r="P138" s="47"/>
      <c r="Q138" s="89"/>
      <c r="R138" s="47"/>
      <c r="S138" s="83"/>
      <c r="T138" s="84"/>
      <c r="U138" s="48"/>
      <c r="V138" s="90"/>
      <c r="W138" s="90"/>
      <c r="X138" s="91"/>
      <c r="Y138" s="92"/>
      <c r="Z138" s="92"/>
      <c r="AA138" s="92"/>
      <c r="AB138" s="46"/>
      <c r="AC138" s="72"/>
      <c r="AD138" s="72"/>
      <c r="AE138" s="47"/>
      <c r="AF138" s="47"/>
      <c r="AG138" s="47"/>
      <c r="AH138" s="77"/>
      <c r="AI138" s="77"/>
      <c r="AJ138" s="77"/>
      <c r="AK138" s="78"/>
    </row>
    <row r="139" spans="1:37" ht="15" customHeight="1" x14ac:dyDescent="0.25">
      <c r="A139" s="79"/>
      <c r="B139" s="47"/>
      <c r="C139" s="79"/>
      <c r="D139" s="46" t="s">
        <v>55</v>
      </c>
      <c r="E139" s="79" t="s">
        <v>233</v>
      </c>
      <c r="F139" s="47" t="s">
        <v>114</v>
      </c>
      <c r="G139" s="80">
        <v>0</v>
      </c>
      <c r="H139" s="79" t="s">
        <v>55</v>
      </c>
      <c r="I139" s="46" t="s">
        <v>113</v>
      </c>
      <c r="J139" s="87">
        <v>7595</v>
      </c>
      <c r="K139" s="88">
        <v>7405</v>
      </c>
      <c r="L139" s="75">
        <f>5825+2570+3052</f>
        <v>11447</v>
      </c>
      <c r="M139" s="46" t="s">
        <v>86</v>
      </c>
      <c r="N139" s="47" t="s">
        <v>70</v>
      </c>
      <c r="O139" s="47" t="s">
        <v>234</v>
      </c>
      <c r="P139" s="47" t="s">
        <v>112</v>
      </c>
      <c r="Q139" s="86">
        <v>800</v>
      </c>
      <c r="R139" s="47" t="s">
        <v>72</v>
      </c>
      <c r="S139" s="83">
        <v>800</v>
      </c>
      <c r="T139" s="83">
        <v>266</v>
      </c>
      <c r="U139" s="48">
        <v>266</v>
      </c>
      <c r="V139" s="73">
        <f>W139</f>
        <v>796</v>
      </c>
      <c r="W139" s="73">
        <v>796</v>
      </c>
      <c r="X139" s="74">
        <f>W139/S139</f>
        <v>0.995</v>
      </c>
      <c r="Y139" s="62">
        <f>X139</f>
        <v>0.995</v>
      </c>
      <c r="Z139" s="49">
        <f>(Y139+Y147)/2</f>
        <v>0.79749999999999999</v>
      </c>
      <c r="AA139" s="92"/>
      <c r="AB139" s="46" t="s">
        <v>273</v>
      </c>
      <c r="AC139" s="72">
        <v>43864</v>
      </c>
      <c r="AD139" s="72">
        <v>44012</v>
      </c>
      <c r="AE139" s="47" t="s">
        <v>198</v>
      </c>
      <c r="AF139" s="47" t="s">
        <v>133</v>
      </c>
      <c r="AG139" s="47" t="s">
        <v>132</v>
      </c>
      <c r="AH139" s="77">
        <f>654716363+50000000</f>
        <v>704716363</v>
      </c>
      <c r="AI139" s="77">
        <f>654716363+50000000</f>
        <v>704716363</v>
      </c>
      <c r="AJ139" s="77">
        <v>80495520</v>
      </c>
      <c r="AK139" s="78">
        <f>AJ139/AI139</f>
        <v>0.11422399737864466</v>
      </c>
    </row>
    <row r="140" spans="1:37" x14ac:dyDescent="0.25">
      <c r="A140" s="79"/>
      <c r="B140" s="47"/>
      <c r="C140" s="79"/>
      <c r="D140" s="46"/>
      <c r="E140" s="79"/>
      <c r="F140" s="47"/>
      <c r="G140" s="81"/>
      <c r="H140" s="79"/>
      <c r="I140" s="46"/>
      <c r="J140" s="79"/>
      <c r="K140" s="68"/>
      <c r="L140" s="76"/>
      <c r="M140" s="46"/>
      <c r="N140" s="47"/>
      <c r="O140" s="47"/>
      <c r="P140" s="47"/>
      <c r="Q140" s="86"/>
      <c r="R140" s="47"/>
      <c r="S140" s="83"/>
      <c r="T140" s="83"/>
      <c r="U140" s="48"/>
      <c r="V140" s="73"/>
      <c r="W140" s="73"/>
      <c r="X140" s="74"/>
      <c r="Y140" s="63"/>
      <c r="Z140" s="50"/>
      <c r="AA140" s="92"/>
      <c r="AB140" s="46"/>
      <c r="AC140" s="72"/>
      <c r="AD140" s="72"/>
      <c r="AE140" s="47"/>
      <c r="AF140" s="47"/>
      <c r="AG140" s="47"/>
      <c r="AH140" s="77"/>
      <c r="AI140" s="77"/>
      <c r="AJ140" s="77"/>
      <c r="AK140" s="78"/>
    </row>
    <row r="141" spans="1:37" x14ac:dyDescent="0.25">
      <c r="A141" s="79"/>
      <c r="B141" s="47"/>
      <c r="C141" s="79"/>
      <c r="D141" s="46"/>
      <c r="E141" s="79"/>
      <c r="F141" s="47"/>
      <c r="G141" s="81"/>
      <c r="H141" s="79"/>
      <c r="I141" s="46"/>
      <c r="J141" s="79"/>
      <c r="K141" s="68"/>
      <c r="L141" s="76"/>
      <c r="M141" s="46"/>
      <c r="N141" s="47"/>
      <c r="O141" s="47"/>
      <c r="P141" s="47"/>
      <c r="Q141" s="86"/>
      <c r="R141" s="47"/>
      <c r="S141" s="83"/>
      <c r="T141" s="83"/>
      <c r="U141" s="48">
        <v>266</v>
      </c>
      <c r="V141" s="73"/>
      <c r="W141" s="73"/>
      <c r="X141" s="74"/>
      <c r="Y141" s="63"/>
      <c r="Z141" s="50"/>
      <c r="AA141" s="92"/>
      <c r="AB141" s="46"/>
      <c r="AC141" s="72"/>
      <c r="AD141" s="72"/>
      <c r="AE141" s="47"/>
      <c r="AF141" s="47"/>
      <c r="AG141" s="47"/>
      <c r="AH141" s="77"/>
      <c r="AI141" s="77"/>
      <c r="AJ141" s="77"/>
      <c r="AK141" s="78"/>
    </row>
    <row r="142" spans="1:37" x14ac:dyDescent="0.25">
      <c r="A142" s="79"/>
      <c r="B142" s="47"/>
      <c r="C142" s="79"/>
      <c r="D142" s="46"/>
      <c r="E142" s="79"/>
      <c r="F142" s="47"/>
      <c r="G142" s="81"/>
      <c r="H142" s="79"/>
      <c r="I142" s="46"/>
      <c r="J142" s="79"/>
      <c r="K142" s="68"/>
      <c r="L142" s="76"/>
      <c r="M142" s="46"/>
      <c r="N142" s="47"/>
      <c r="O142" s="47"/>
      <c r="P142" s="47"/>
      <c r="Q142" s="86"/>
      <c r="R142" s="47"/>
      <c r="S142" s="83"/>
      <c r="T142" s="83"/>
      <c r="U142" s="48"/>
      <c r="V142" s="73"/>
      <c r="W142" s="73"/>
      <c r="X142" s="74"/>
      <c r="Y142" s="63"/>
      <c r="Z142" s="50"/>
      <c r="AA142" s="92"/>
      <c r="AB142" s="46"/>
      <c r="AC142" s="72"/>
      <c r="AD142" s="72"/>
      <c r="AE142" s="47"/>
      <c r="AF142" s="47"/>
      <c r="AG142" s="47"/>
      <c r="AH142" s="77"/>
      <c r="AI142" s="77"/>
      <c r="AJ142" s="77"/>
      <c r="AK142" s="78"/>
    </row>
    <row r="143" spans="1:37" x14ac:dyDescent="0.25">
      <c r="A143" s="79"/>
      <c r="B143" s="47"/>
      <c r="C143" s="79"/>
      <c r="D143" s="46"/>
      <c r="E143" s="79"/>
      <c r="F143" s="47"/>
      <c r="G143" s="81"/>
      <c r="H143" s="79"/>
      <c r="I143" s="46"/>
      <c r="J143" s="79"/>
      <c r="K143" s="68"/>
      <c r="L143" s="76"/>
      <c r="M143" s="46"/>
      <c r="N143" s="47"/>
      <c r="O143" s="47"/>
      <c r="P143" s="47"/>
      <c r="Q143" s="86"/>
      <c r="R143" s="47"/>
      <c r="S143" s="83"/>
      <c r="T143" s="83"/>
      <c r="U143" s="48">
        <v>266</v>
      </c>
      <c r="V143" s="73"/>
      <c r="W143" s="73"/>
      <c r="X143" s="74"/>
      <c r="Y143" s="63"/>
      <c r="Z143" s="50"/>
      <c r="AA143" s="92"/>
      <c r="AB143" s="46"/>
      <c r="AC143" s="72"/>
      <c r="AD143" s="72"/>
      <c r="AE143" s="47"/>
      <c r="AF143" s="47"/>
      <c r="AG143" s="47"/>
      <c r="AH143" s="77"/>
      <c r="AI143" s="77"/>
      <c r="AJ143" s="77"/>
      <c r="AK143" s="78"/>
    </row>
    <row r="144" spans="1:37" x14ac:dyDescent="0.25">
      <c r="A144" s="79"/>
      <c r="B144" s="47"/>
      <c r="C144" s="79"/>
      <c r="D144" s="46"/>
      <c r="E144" s="79"/>
      <c r="F144" s="47"/>
      <c r="G144" s="81"/>
      <c r="H144" s="79"/>
      <c r="I144" s="46"/>
      <c r="J144" s="79"/>
      <c r="K144" s="68"/>
      <c r="L144" s="76"/>
      <c r="M144" s="46"/>
      <c r="N144" s="47"/>
      <c r="O144" s="47"/>
      <c r="P144" s="47"/>
      <c r="Q144" s="86"/>
      <c r="R144" s="47"/>
      <c r="S144" s="83"/>
      <c r="T144" s="83"/>
      <c r="U144" s="48"/>
      <c r="V144" s="73"/>
      <c r="W144" s="73"/>
      <c r="X144" s="74"/>
      <c r="Y144" s="63"/>
      <c r="Z144" s="50"/>
      <c r="AA144" s="92"/>
      <c r="AB144" s="46"/>
      <c r="AC144" s="72"/>
      <c r="AD144" s="72"/>
      <c r="AE144" s="47"/>
      <c r="AF144" s="47"/>
      <c r="AG144" s="47"/>
      <c r="AH144" s="77"/>
      <c r="AI144" s="77"/>
      <c r="AJ144" s="77"/>
      <c r="AK144" s="78"/>
    </row>
    <row r="145" spans="1:37" x14ac:dyDescent="0.25">
      <c r="A145" s="79"/>
      <c r="B145" s="47"/>
      <c r="C145" s="79"/>
      <c r="D145" s="46"/>
      <c r="E145" s="79"/>
      <c r="F145" s="47"/>
      <c r="G145" s="81"/>
      <c r="H145" s="79"/>
      <c r="I145" s="46"/>
      <c r="J145" s="79"/>
      <c r="K145" s="68"/>
      <c r="L145" s="76"/>
      <c r="M145" s="46"/>
      <c r="N145" s="47"/>
      <c r="O145" s="47"/>
      <c r="P145" s="47"/>
      <c r="Q145" s="86"/>
      <c r="R145" s="47"/>
      <c r="S145" s="83"/>
      <c r="T145" s="83"/>
      <c r="U145" s="48"/>
      <c r="V145" s="73"/>
      <c r="W145" s="73"/>
      <c r="X145" s="74"/>
      <c r="Y145" s="63"/>
      <c r="Z145" s="50"/>
      <c r="AA145" s="92"/>
      <c r="AB145" s="46"/>
      <c r="AC145" s="72"/>
      <c r="AD145" s="72"/>
      <c r="AE145" s="47"/>
      <c r="AF145" s="47"/>
      <c r="AG145" s="47"/>
      <c r="AH145" s="77"/>
      <c r="AI145" s="77"/>
      <c r="AJ145" s="77"/>
      <c r="AK145" s="78"/>
    </row>
    <row r="146" spans="1:37" ht="120.75" customHeight="1" x14ac:dyDescent="0.25">
      <c r="A146" s="79"/>
      <c r="B146" s="47"/>
      <c r="C146" s="79"/>
      <c r="D146" s="46"/>
      <c r="E146" s="79"/>
      <c r="F146" s="47"/>
      <c r="G146" s="81"/>
      <c r="H146" s="79"/>
      <c r="I146" s="46"/>
      <c r="J146" s="79"/>
      <c r="K146" s="68"/>
      <c r="L146" s="76"/>
      <c r="M146" s="46"/>
      <c r="N146" s="47"/>
      <c r="O146" s="47"/>
      <c r="P146" s="47"/>
      <c r="Q146" s="86"/>
      <c r="R146" s="47"/>
      <c r="S146" s="83"/>
      <c r="T146" s="83"/>
      <c r="U146" s="48"/>
      <c r="V146" s="73"/>
      <c r="W146" s="73"/>
      <c r="X146" s="74"/>
      <c r="Y146" s="64"/>
      <c r="Z146" s="50"/>
      <c r="AA146" s="92"/>
      <c r="AB146" s="46"/>
      <c r="AC146" s="72"/>
      <c r="AD146" s="72"/>
      <c r="AE146" s="47"/>
      <c r="AF146" s="47"/>
      <c r="AG146" s="47"/>
      <c r="AH146" s="77"/>
      <c r="AI146" s="77"/>
      <c r="AJ146" s="77"/>
      <c r="AK146" s="78"/>
    </row>
    <row r="147" spans="1:37" ht="15" customHeight="1" x14ac:dyDescent="0.25">
      <c r="A147" s="79"/>
      <c r="B147" s="47"/>
      <c r="C147" s="79"/>
      <c r="D147" s="46"/>
      <c r="E147" s="79"/>
      <c r="F147" s="47"/>
      <c r="G147" s="81"/>
      <c r="H147" s="79"/>
      <c r="I147" s="46" t="s">
        <v>235</v>
      </c>
      <c r="J147" s="65">
        <v>1</v>
      </c>
      <c r="K147" s="68">
        <v>0</v>
      </c>
      <c r="L147" s="69">
        <v>0.93</v>
      </c>
      <c r="M147" s="46"/>
      <c r="N147" s="47"/>
      <c r="O147" s="53" t="s">
        <v>251</v>
      </c>
      <c r="P147" s="53" t="s">
        <v>252</v>
      </c>
      <c r="Q147" s="53">
        <v>1</v>
      </c>
      <c r="R147" s="47" t="s">
        <v>74</v>
      </c>
      <c r="S147" s="56">
        <v>1</v>
      </c>
      <c r="T147" s="56">
        <v>60000</v>
      </c>
      <c r="U147" s="59">
        <v>60000</v>
      </c>
      <c r="V147" s="59">
        <f>W147</f>
        <v>0.6</v>
      </c>
      <c r="W147" s="59">
        <v>0.6</v>
      </c>
      <c r="X147" s="62">
        <f>W147/1</f>
        <v>0.6</v>
      </c>
      <c r="Y147" s="62">
        <f>(X147+X150)/2</f>
        <v>0.6</v>
      </c>
      <c r="Z147" s="50"/>
      <c r="AA147" s="92"/>
      <c r="AB147" s="46" t="s">
        <v>275</v>
      </c>
      <c r="AC147" s="72"/>
      <c r="AD147" s="72"/>
      <c r="AE147" s="47"/>
      <c r="AF147" s="47"/>
      <c r="AG147" s="47"/>
      <c r="AH147" s="77"/>
      <c r="AI147" s="77"/>
      <c r="AJ147" s="77"/>
      <c r="AK147" s="78"/>
    </row>
    <row r="148" spans="1:37" ht="15" customHeight="1" x14ac:dyDescent="0.25">
      <c r="A148" s="79"/>
      <c r="B148" s="47"/>
      <c r="C148" s="79"/>
      <c r="D148" s="46"/>
      <c r="E148" s="79"/>
      <c r="F148" s="47"/>
      <c r="G148" s="81"/>
      <c r="H148" s="79"/>
      <c r="I148" s="46"/>
      <c r="J148" s="66"/>
      <c r="K148" s="68"/>
      <c r="L148" s="70"/>
      <c r="M148" s="46"/>
      <c r="N148" s="47"/>
      <c r="O148" s="54"/>
      <c r="P148" s="54"/>
      <c r="Q148" s="54"/>
      <c r="R148" s="47"/>
      <c r="S148" s="57"/>
      <c r="T148" s="57"/>
      <c r="U148" s="60"/>
      <c r="V148" s="60"/>
      <c r="W148" s="60"/>
      <c r="X148" s="63"/>
      <c r="Y148" s="63"/>
      <c r="Z148" s="50"/>
      <c r="AA148" s="92"/>
      <c r="AB148" s="46"/>
      <c r="AC148" s="72"/>
      <c r="AD148" s="72"/>
      <c r="AE148" s="47"/>
      <c r="AF148" s="47"/>
      <c r="AG148" s="47"/>
      <c r="AH148" s="77"/>
      <c r="AI148" s="77"/>
      <c r="AJ148" s="77"/>
      <c r="AK148" s="78"/>
    </row>
    <row r="149" spans="1:37" ht="166.5" customHeight="1" x14ac:dyDescent="0.25">
      <c r="A149" s="79"/>
      <c r="B149" s="47"/>
      <c r="C149" s="79"/>
      <c r="D149" s="46"/>
      <c r="E149" s="79"/>
      <c r="F149" s="47"/>
      <c r="G149" s="81"/>
      <c r="H149" s="79"/>
      <c r="I149" s="46"/>
      <c r="J149" s="67"/>
      <c r="K149" s="68"/>
      <c r="L149" s="71"/>
      <c r="M149" s="46"/>
      <c r="N149" s="47"/>
      <c r="O149" s="55"/>
      <c r="P149" s="55"/>
      <c r="Q149" s="55"/>
      <c r="R149" s="47"/>
      <c r="S149" s="58"/>
      <c r="T149" s="58"/>
      <c r="U149" s="61"/>
      <c r="V149" s="61"/>
      <c r="W149" s="61"/>
      <c r="X149" s="64"/>
      <c r="Y149" s="63"/>
      <c r="Z149" s="50"/>
      <c r="AA149" s="92"/>
      <c r="AB149" s="46"/>
      <c r="AC149" s="72"/>
      <c r="AD149" s="72"/>
      <c r="AE149" s="47"/>
      <c r="AF149" s="47"/>
      <c r="AG149" s="47"/>
      <c r="AH149" s="77"/>
      <c r="AI149" s="77"/>
      <c r="AJ149" s="77"/>
      <c r="AK149" s="78"/>
    </row>
    <row r="150" spans="1:37" ht="208.5" customHeight="1" x14ac:dyDescent="0.25">
      <c r="A150" s="79"/>
      <c r="B150" s="47"/>
      <c r="C150" s="79"/>
      <c r="D150" s="46"/>
      <c r="E150" s="79"/>
      <c r="F150" s="47"/>
      <c r="G150" s="81"/>
      <c r="H150" s="79"/>
      <c r="I150" s="46"/>
      <c r="J150" s="16">
        <v>1</v>
      </c>
      <c r="K150" s="68"/>
      <c r="L150" s="7">
        <v>0.93</v>
      </c>
      <c r="M150" s="46"/>
      <c r="N150" s="47"/>
      <c r="O150" s="18" t="s">
        <v>250</v>
      </c>
      <c r="P150" s="18" t="s">
        <v>253</v>
      </c>
      <c r="Q150" s="18">
        <v>1</v>
      </c>
      <c r="R150" s="47"/>
      <c r="S150" s="36">
        <v>1</v>
      </c>
      <c r="T150" s="37">
        <v>60000</v>
      </c>
      <c r="U150" s="34">
        <v>60000</v>
      </c>
      <c r="V150" s="41">
        <f>W150</f>
        <v>0.6</v>
      </c>
      <c r="W150" s="41">
        <v>0.6</v>
      </c>
      <c r="X150" s="25">
        <f>W150/Q150</f>
        <v>0.6</v>
      </c>
      <c r="Y150" s="64"/>
      <c r="Z150" s="51"/>
      <c r="AA150" s="92"/>
      <c r="AB150" s="46"/>
      <c r="AC150" s="72"/>
      <c r="AD150" s="72"/>
      <c r="AE150" s="47"/>
      <c r="AF150" s="47"/>
      <c r="AG150" s="47"/>
      <c r="AH150" s="77"/>
      <c r="AI150" s="77"/>
      <c r="AJ150" s="77"/>
      <c r="AK150" s="78"/>
    </row>
    <row r="151" spans="1:37" ht="242.25" customHeight="1" x14ac:dyDescent="0.25">
      <c r="A151" s="79"/>
      <c r="B151" s="47"/>
      <c r="C151" s="79"/>
      <c r="D151" s="46"/>
      <c r="E151" s="79"/>
      <c r="F151" s="47"/>
      <c r="G151" s="81"/>
      <c r="H151" s="79"/>
      <c r="I151" s="46"/>
      <c r="J151" s="17"/>
      <c r="K151" s="20"/>
      <c r="L151" s="20"/>
      <c r="M151" s="46"/>
      <c r="N151" s="47"/>
      <c r="O151" s="47" t="s">
        <v>180</v>
      </c>
      <c r="P151" s="8" t="s">
        <v>146</v>
      </c>
      <c r="Q151" s="18">
        <v>1</v>
      </c>
      <c r="R151" s="18" t="s">
        <v>236</v>
      </c>
      <c r="S151" s="38">
        <v>1</v>
      </c>
      <c r="T151" s="39">
        <v>234</v>
      </c>
      <c r="U151" s="35">
        <v>234</v>
      </c>
      <c r="V151" s="48">
        <f>W151+W152+W153+W154+W155+W156+W157+W158+W159+W160+W161+W162</f>
        <v>12</v>
      </c>
      <c r="W151" s="27">
        <v>1</v>
      </c>
      <c r="X151" s="24">
        <f t="shared" ref="X151:X155" si="0">W151/S151</f>
        <v>1</v>
      </c>
      <c r="Y151" s="49">
        <v>1</v>
      </c>
      <c r="Z151" s="49">
        <v>1</v>
      </c>
      <c r="AA151" s="92"/>
      <c r="AB151" s="19" t="s">
        <v>196</v>
      </c>
      <c r="AC151" s="23">
        <v>43861</v>
      </c>
      <c r="AD151" s="23">
        <v>44012</v>
      </c>
      <c r="AE151" s="18" t="s">
        <v>237</v>
      </c>
      <c r="AF151" s="47"/>
      <c r="AG151" s="47"/>
      <c r="AH151" s="77"/>
      <c r="AI151" s="77"/>
      <c r="AJ151" s="77"/>
      <c r="AK151" s="78"/>
    </row>
    <row r="152" spans="1:37" ht="91.5" customHeight="1" x14ac:dyDescent="0.25">
      <c r="A152" s="79"/>
      <c r="B152" s="47"/>
      <c r="C152" s="79"/>
      <c r="D152" s="46"/>
      <c r="E152" s="79"/>
      <c r="F152" s="47"/>
      <c r="G152" s="81"/>
      <c r="H152" s="79"/>
      <c r="I152" s="46"/>
      <c r="J152" s="17"/>
      <c r="K152" s="20"/>
      <c r="L152" s="20"/>
      <c r="M152" s="46"/>
      <c r="N152" s="47"/>
      <c r="O152" s="47"/>
      <c r="P152" s="8" t="s">
        <v>147</v>
      </c>
      <c r="Q152" s="18">
        <v>1</v>
      </c>
      <c r="R152" s="18" t="s">
        <v>236</v>
      </c>
      <c r="S152" s="38">
        <v>1</v>
      </c>
      <c r="T152" s="39">
        <v>234</v>
      </c>
      <c r="U152" s="35">
        <v>234</v>
      </c>
      <c r="V152" s="48"/>
      <c r="W152" s="27">
        <v>1</v>
      </c>
      <c r="X152" s="24">
        <f t="shared" si="0"/>
        <v>1</v>
      </c>
      <c r="Y152" s="50"/>
      <c r="Z152" s="50"/>
      <c r="AA152" s="92"/>
      <c r="AB152" s="19" t="s">
        <v>257</v>
      </c>
      <c r="AC152" s="23">
        <v>43861</v>
      </c>
      <c r="AD152" s="23">
        <v>44012</v>
      </c>
      <c r="AE152" s="18" t="s">
        <v>237</v>
      </c>
      <c r="AF152" s="47"/>
      <c r="AG152" s="47"/>
      <c r="AH152" s="77"/>
      <c r="AI152" s="77"/>
      <c r="AJ152" s="77"/>
      <c r="AK152" s="78"/>
    </row>
    <row r="153" spans="1:37" ht="72" customHeight="1" x14ac:dyDescent="0.25">
      <c r="A153" s="79"/>
      <c r="B153" s="47"/>
      <c r="C153" s="79"/>
      <c r="D153" s="46"/>
      <c r="E153" s="79"/>
      <c r="F153" s="47"/>
      <c r="G153" s="81"/>
      <c r="H153" s="79"/>
      <c r="I153" s="46"/>
      <c r="J153" s="17"/>
      <c r="K153" s="20"/>
      <c r="L153" s="20"/>
      <c r="M153" s="46"/>
      <c r="N153" s="47"/>
      <c r="O153" s="47"/>
      <c r="P153" s="9" t="s">
        <v>148</v>
      </c>
      <c r="Q153" s="18">
        <v>1</v>
      </c>
      <c r="R153" s="18" t="s">
        <v>236</v>
      </c>
      <c r="S153" s="38">
        <v>1</v>
      </c>
      <c r="T153" s="39">
        <v>234</v>
      </c>
      <c r="U153" s="35">
        <v>234</v>
      </c>
      <c r="V153" s="48"/>
      <c r="W153" s="35">
        <v>1</v>
      </c>
      <c r="X153" s="24">
        <f t="shared" si="0"/>
        <v>1</v>
      </c>
      <c r="Y153" s="50"/>
      <c r="Z153" s="50"/>
      <c r="AA153" s="92"/>
      <c r="AB153" s="19" t="s">
        <v>192</v>
      </c>
      <c r="AC153" s="23">
        <v>43861</v>
      </c>
      <c r="AD153" s="23">
        <v>44012</v>
      </c>
      <c r="AE153" s="18" t="s">
        <v>237</v>
      </c>
      <c r="AF153" s="47"/>
      <c r="AG153" s="47"/>
      <c r="AH153" s="77"/>
      <c r="AI153" s="77"/>
      <c r="AJ153" s="77"/>
      <c r="AK153" s="78"/>
    </row>
    <row r="154" spans="1:37" ht="65.25" customHeight="1" x14ac:dyDescent="0.25">
      <c r="A154" s="79"/>
      <c r="B154" s="47"/>
      <c r="C154" s="79"/>
      <c r="D154" s="46"/>
      <c r="E154" s="79"/>
      <c r="F154" s="47"/>
      <c r="G154" s="81"/>
      <c r="H154" s="79"/>
      <c r="I154" s="46"/>
      <c r="J154" s="17"/>
      <c r="K154" s="20"/>
      <c r="L154" s="20"/>
      <c r="M154" s="46"/>
      <c r="N154" s="47"/>
      <c r="O154" s="47"/>
      <c r="P154" s="9" t="s">
        <v>149</v>
      </c>
      <c r="Q154" s="18">
        <v>1</v>
      </c>
      <c r="R154" s="18" t="s">
        <v>236</v>
      </c>
      <c r="S154" s="38">
        <v>1</v>
      </c>
      <c r="T154" s="39">
        <v>234</v>
      </c>
      <c r="U154" s="35">
        <v>234</v>
      </c>
      <c r="V154" s="48"/>
      <c r="W154" s="35">
        <v>1</v>
      </c>
      <c r="X154" s="24">
        <f t="shared" si="0"/>
        <v>1</v>
      </c>
      <c r="Y154" s="50"/>
      <c r="Z154" s="50"/>
      <c r="AA154" s="92"/>
      <c r="AB154" s="19" t="s">
        <v>192</v>
      </c>
      <c r="AC154" s="23">
        <v>43861</v>
      </c>
      <c r="AD154" s="23">
        <v>44012</v>
      </c>
      <c r="AE154" s="18" t="s">
        <v>237</v>
      </c>
      <c r="AF154" s="47"/>
      <c r="AG154" s="47"/>
      <c r="AH154" s="77"/>
      <c r="AI154" s="77"/>
      <c r="AJ154" s="77"/>
      <c r="AK154" s="78"/>
    </row>
    <row r="155" spans="1:37" ht="69.75" customHeight="1" x14ac:dyDescent="0.25">
      <c r="A155" s="79"/>
      <c r="B155" s="47"/>
      <c r="C155" s="79"/>
      <c r="D155" s="46"/>
      <c r="E155" s="79"/>
      <c r="F155" s="47"/>
      <c r="G155" s="81"/>
      <c r="H155" s="79"/>
      <c r="I155" s="46"/>
      <c r="J155" s="17"/>
      <c r="K155" s="20"/>
      <c r="L155" s="20"/>
      <c r="M155" s="46"/>
      <c r="N155" s="47"/>
      <c r="O155" s="47"/>
      <c r="P155" s="8" t="s">
        <v>150</v>
      </c>
      <c r="Q155" s="18">
        <v>1</v>
      </c>
      <c r="R155" s="18" t="s">
        <v>236</v>
      </c>
      <c r="S155" s="38">
        <v>1</v>
      </c>
      <c r="T155" s="39">
        <v>234</v>
      </c>
      <c r="U155" s="35">
        <v>234</v>
      </c>
      <c r="V155" s="48"/>
      <c r="W155" s="35">
        <v>1</v>
      </c>
      <c r="X155" s="24">
        <f t="shared" si="0"/>
        <v>1</v>
      </c>
      <c r="Y155" s="50"/>
      <c r="Z155" s="50"/>
      <c r="AA155" s="92"/>
      <c r="AB155" s="19" t="s">
        <v>190</v>
      </c>
      <c r="AC155" s="23">
        <v>43861</v>
      </c>
      <c r="AD155" s="23">
        <v>44012</v>
      </c>
      <c r="AE155" s="18" t="s">
        <v>237</v>
      </c>
      <c r="AF155" s="47"/>
      <c r="AG155" s="47"/>
      <c r="AH155" s="77"/>
      <c r="AI155" s="77"/>
      <c r="AJ155" s="77"/>
      <c r="AK155" s="78"/>
    </row>
    <row r="156" spans="1:37" ht="73.5" customHeight="1" x14ac:dyDescent="0.25">
      <c r="A156" s="79"/>
      <c r="B156" s="47"/>
      <c r="C156" s="79"/>
      <c r="D156" s="46"/>
      <c r="E156" s="79"/>
      <c r="F156" s="47"/>
      <c r="G156" s="81"/>
      <c r="H156" s="79"/>
      <c r="I156" s="46"/>
      <c r="J156" s="17"/>
      <c r="K156" s="20"/>
      <c r="L156" s="20"/>
      <c r="M156" s="46"/>
      <c r="N156" s="47"/>
      <c r="O156" s="47"/>
      <c r="P156" s="8" t="s">
        <v>151</v>
      </c>
      <c r="Q156" s="18">
        <v>1</v>
      </c>
      <c r="R156" s="18" t="s">
        <v>236</v>
      </c>
      <c r="S156" s="38">
        <v>1</v>
      </c>
      <c r="T156" s="39">
        <v>234</v>
      </c>
      <c r="U156" s="35">
        <v>234</v>
      </c>
      <c r="V156" s="48"/>
      <c r="W156" s="35">
        <v>1</v>
      </c>
      <c r="X156" s="24">
        <v>1</v>
      </c>
      <c r="Y156" s="50"/>
      <c r="Z156" s="50"/>
      <c r="AA156" s="92"/>
      <c r="AB156" s="19" t="s">
        <v>191</v>
      </c>
      <c r="AC156" s="23">
        <v>43861</v>
      </c>
      <c r="AD156" s="23">
        <v>44012</v>
      </c>
      <c r="AE156" s="18" t="s">
        <v>237</v>
      </c>
      <c r="AF156" s="47"/>
      <c r="AG156" s="47"/>
      <c r="AH156" s="77"/>
      <c r="AI156" s="77"/>
      <c r="AJ156" s="77"/>
      <c r="AK156" s="78"/>
    </row>
    <row r="157" spans="1:37" ht="77.25" customHeight="1" x14ac:dyDescent="0.25">
      <c r="A157" s="79"/>
      <c r="B157" s="47"/>
      <c r="C157" s="79"/>
      <c r="D157" s="46"/>
      <c r="E157" s="79"/>
      <c r="F157" s="47"/>
      <c r="G157" s="81"/>
      <c r="H157" s="79"/>
      <c r="I157" s="46"/>
      <c r="J157" s="17"/>
      <c r="K157" s="20"/>
      <c r="L157" s="20"/>
      <c r="M157" s="46"/>
      <c r="N157" s="47"/>
      <c r="O157" s="47"/>
      <c r="P157" s="8" t="s">
        <v>152</v>
      </c>
      <c r="Q157" s="18">
        <v>1</v>
      </c>
      <c r="R157" s="18" t="s">
        <v>236</v>
      </c>
      <c r="S157" s="38">
        <v>1</v>
      </c>
      <c r="T157" s="39">
        <v>234</v>
      </c>
      <c r="U157" s="35">
        <v>234</v>
      </c>
      <c r="V157" s="48"/>
      <c r="W157" s="35">
        <v>1</v>
      </c>
      <c r="X157" s="24">
        <f t="shared" ref="X157:X162" si="1">W157/S157</f>
        <v>1</v>
      </c>
      <c r="Y157" s="50"/>
      <c r="Z157" s="50"/>
      <c r="AA157" s="92"/>
      <c r="AB157" s="19" t="s">
        <v>238</v>
      </c>
      <c r="AC157" s="23">
        <v>43861</v>
      </c>
      <c r="AD157" s="23">
        <v>44012</v>
      </c>
      <c r="AE157" s="18" t="s">
        <v>237</v>
      </c>
      <c r="AF157" s="47"/>
      <c r="AG157" s="47"/>
      <c r="AH157" s="77"/>
      <c r="AI157" s="77"/>
      <c r="AJ157" s="77"/>
      <c r="AK157" s="78"/>
    </row>
    <row r="158" spans="1:37" ht="92.25" customHeight="1" x14ac:dyDescent="0.25">
      <c r="A158" s="79"/>
      <c r="B158" s="47"/>
      <c r="C158" s="79"/>
      <c r="D158" s="46"/>
      <c r="E158" s="79"/>
      <c r="F158" s="47"/>
      <c r="G158" s="81"/>
      <c r="H158" s="79"/>
      <c r="I158" s="46"/>
      <c r="J158" s="17"/>
      <c r="K158" s="20"/>
      <c r="L158" s="20"/>
      <c r="M158" s="46"/>
      <c r="N158" s="47"/>
      <c r="O158" s="47"/>
      <c r="P158" s="8" t="s">
        <v>153</v>
      </c>
      <c r="Q158" s="18">
        <v>1</v>
      </c>
      <c r="R158" s="18" t="s">
        <v>236</v>
      </c>
      <c r="S158" s="38">
        <v>1</v>
      </c>
      <c r="T158" s="39">
        <v>234</v>
      </c>
      <c r="U158" s="35">
        <v>234</v>
      </c>
      <c r="V158" s="48"/>
      <c r="W158" s="35">
        <v>1</v>
      </c>
      <c r="X158" s="24">
        <f t="shared" si="1"/>
        <v>1</v>
      </c>
      <c r="Y158" s="50"/>
      <c r="Z158" s="50"/>
      <c r="AA158" s="92"/>
      <c r="AB158" s="19" t="s">
        <v>239</v>
      </c>
      <c r="AC158" s="23">
        <v>43861</v>
      </c>
      <c r="AD158" s="23">
        <v>44012</v>
      </c>
      <c r="AE158" s="18" t="s">
        <v>237</v>
      </c>
      <c r="AF158" s="47"/>
      <c r="AG158" s="47"/>
      <c r="AH158" s="77"/>
      <c r="AI158" s="77"/>
      <c r="AJ158" s="77"/>
      <c r="AK158" s="78"/>
    </row>
    <row r="159" spans="1:37" ht="123" customHeight="1" x14ac:dyDescent="0.25">
      <c r="A159" s="79"/>
      <c r="B159" s="47"/>
      <c r="C159" s="79"/>
      <c r="D159" s="46"/>
      <c r="E159" s="79"/>
      <c r="F159" s="47"/>
      <c r="G159" s="81"/>
      <c r="H159" s="79"/>
      <c r="I159" s="46"/>
      <c r="J159" s="17"/>
      <c r="K159" s="20"/>
      <c r="L159" s="20"/>
      <c r="M159" s="46"/>
      <c r="N159" s="47"/>
      <c r="O159" s="47"/>
      <c r="P159" s="8" t="s">
        <v>157</v>
      </c>
      <c r="Q159" s="18">
        <v>1</v>
      </c>
      <c r="R159" s="18" t="s">
        <v>236</v>
      </c>
      <c r="S159" s="38">
        <v>1</v>
      </c>
      <c r="T159" s="39">
        <v>234</v>
      </c>
      <c r="U159" s="35">
        <v>234</v>
      </c>
      <c r="V159" s="48"/>
      <c r="W159" s="35">
        <v>1</v>
      </c>
      <c r="X159" s="24">
        <f t="shared" si="1"/>
        <v>1</v>
      </c>
      <c r="Y159" s="50"/>
      <c r="Z159" s="50"/>
      <c r="AA159" s="92"/>
      <c r="AB159" s="19" t="s">
        <v>276</v>
      </c>
      <c r="AC159" s="23">
        <v>43861</v>
      </c>
      <c r="AD159" s="23">
        <v>44012</v>
      </c>
      <c r="AE159" s="18" t="s">
        <v>240</v>
      </c>
      <c r="AF159" s="47"/>
      <c r="AG159" s="47"/>
      <c r="AH159" s="77"/>
      <c r="AI159" s="77"/>
      <c r="AJ159" s="77"/>
      <c r="AK159" s="78"/>
    </row>
    <row r="160" spans="1:37" ht="229.5" customHeight="1" x14ac:dyDescent="0.25">
      <c r="A160" s="79"/>
      <c r="B160" s="47"/>
      <c r="C160" s="79"/>
      <c r="D160" s="46"/>
      <c r="E160" s="79"/>
      <c r="F160" s="47"/>
      <c r="G160" s="81"/>
      <c r="H160" s="79"/>
      <c r="I160" s="46"/>
      <c r="J160" s="17"/>
      <c r="K160" s="20"/>
      <c r="L160" s="20"/>
      <c r="M160" s="46"/>
      <c r="N160" s="47"/>
      <c r="O160" s="47"/>
      <c r="P160" s="8" t="s">
        <v>154</v>
      </c>
      <c r="Q160" s="18">
        <v>1</v>
      </c>
      <c r="R160" s="18" t="s">
        <v>236</v>
      </c>
      <c r="S160" s="38">
        <v>1</v>
      </c>
      <c r="T160" s="39">
        <v>234</v>
      </c>
      <c r="U160" s="35">
        <v>234</v>
      </c>
      <c r="V160" s="48"/>
      <c r="W160" s="27">
        <v>1</v>
      </c>
      <c r="X160" s="24">
        <f t="shared" si="1"/>
        <v>1</v>
      </c>
      <c r="Y160" s="50"/>
      <c r="Z160" s="50"/>
      <c r="AA160" s="92"/>
      <c r="AB160" s="19" t="s">
        <v>241</v>
      </c>
      <c r="AC160" s="23">
        <v>43861</v>
      </c>
      <c r="AD160" s="23">
        <v>44012</v>
      </c>
      <c r="AE160" s="18" t="s">
        <v>237</v>
      </c>
      <c r="AF160" s="47"/>
      <c r="AG160" s="47"/>
      <c r="AH160" s="77"/>
      <c r="AI160" s="77"/>
      <c r="AJ160" s="77"/>
      <c r="AK160" s="78"/>
    </row>
    <row r="161" spans="1:37" ht="149.25" customHeight="1" x14ac:dyDescent="0.25">
      <c r="A161" s="79"/>
      <c r="B161" s="47"/>
      <c r="C161" s="79"/>
      <c r="D161" s="46"/>
      <c r="E161" s="79"/>
      <c r="F161" s="47"/>
      <c r="G161" s="81"/>
      <c r="H161" s="79"/>
      <c r="I161" s="46"/>
      <c r="J161" s="17"/>
      <c r="K161" s="20"/>
      <c r="L161" s="20"/>
      <c r="M161" s="46"/>
      <c r="N161" s="47"/>
      <c r="O161" s="47"/>
      <c r="P161" s="8" t="s">
        <v>155</v>
      </c>
      <c r="Q161" s="18">
        <v>1</v>
      </c>
      <c r="R161" s="18" t="s">
        <v>236</v>
      </c>
      <c r="S161" s="38">
        <v>1</v>
      </c>
      <c r="T161" s="39">
        <v>234</v>
      </c>
      <c r="U161" s="35">
        <v>234</v>
      </c>
      <c r="V161" s="48"/>
      <c r="W161" s="35">
        <v>1</v>
      </c>
      <c r="X161" s="24">
        <f t="shared" si="1"/>
        <v>1</v>
      </c>
      <c r="Y161" s="50"/>
      <c r="Z161" s="50"/>
      <c r="AA161" s="92"/>
      <c r="AB161" s="19" t="s">
        <v>243</v>
      </c>
      <c r="AC161" s="23">
        <v>43861</v>
      </c>
      <c r="AD161" s="23">
        <v>44012</v>
      </c>
      <c r="AE161" s="18" t="s">
        <v>237</v>
      </c>
      <c r="AF161" s="47"/>
      <c r="AG161" s="47"/>
      <c r="AH161" s="77"/>
      <c r="AI161" s="77"/>
      <c r="AJ161" s="77"/>
      <c r="AK161" s="78"/>
    </row>
    <row r="162" spans="1:37" ht="183" customHeight="1" x14ac:dyDescent="0.25">
      <c r="A162" s="79"/>
      <c r="B162" s="47"/>
      <c r="C162" s="79"/>
      <c r="D162" s="46"/>
      <c r="E162" s="79"/>
      <c r="F162" s="47"/>
      <c r="G162" s="82"/>
      <c r="H162" s="79"/>
      <c r="I162" s="46"/>
      <c r="J162" s="17"/>
      <c r="K162" s="20"/>
      <c r="L162" s="20"/>
      <c r="M162" s="46"/>
      <c r="N162" s="47"/>
      <c r="O162" s="47"/>
      <c r="P162" s="8" t="s">
        <v>156</v>
      </c>
      <c r="Q162" s="18">
        <v>1</v>
      </c>
      <c r="R162" s="18" t="s">
        <v>236</v>
      </c>
      <c r="S162" s="38">
        <v>1</v>
      </c>
      <c r="T162" s="39">
        <v>234</v>
      </c>
      <c r="U162" s="35">
        <v>234</v>
      </c>
      <c r="V162" s="48"/>
      <c r="W162" s="35">
        <v>1</v>
      </c>
      <c r="X162" s="24">
        <f t="shared" si="1"/>
        <v>1</v>
      </c>
      <c r="Y162" s="51"/>
      <c r="Z162" s="51"/>
      <c r="AA162" s="92"/>
      <c r="AB162" s="19" t="s">
        <v>242</v>
      </c>
      <c r="AC162" s="23">
        <v>43861</v>
      </c>
      <c r="AD162" s="23">
        <v>44012</v>
      </c>
      <c r="AE162" s="18" t="s">
        <v>237</v>
      </c>
      <c r="AF162" s="47"/>
      <c r="AG162" s="47"/>
      <c r="AH162" s="77"/>
      <c r="AI162" s="77"/>
      <c r="AJ162" s="77"/>
      <c r="AK162" s="78"/>
    </row>
    <row r="163" spans="1:37" s="1" customFormat="1" ht="21.75" thickBot="1" x14ac:dyDescent="0.3">
      <c r="Q163" s="22"/>
      <c r="R163" s="22"/>
      <c r="S163" s="29"/>
      <c r="T163" s="29"/>
      <c r="U163" s="29"/>
      <c r="V163" s="29"/>
      <c r="W163" s="29"/>
      <c r="X163" s="22"/>
      <c r="Y163" s="22"/>
      <c r="Z163" s="26"/>
      <c r="AA163" s="22"/>
      <c r="AE163" s="2"/>
    </row>
    <row r="164" spans="1:37" s="1" customFormat="1" ht="30" customHeight="1" thickBot="1" x14ac:dyDescent="0.3">
      <c r="Q164" s="52" t="s">
        <v>142</v>
      </c>
      <c r="R164" s="52"/>
      <c r="S164" s="52"/>
      <c r="T164" s="52"/>
      <c r="U164" s="52"/>
      <c r="V164" s="42"/>
      <c r="W164" s="42"/>
      <c r="X164" s="21"/>
      <c r="Y164" s="21"/>
      <c r="Z164" s="21"/>
      <c r="AA164" s="21"/>
      <c r="AB164" s="10"/>
      <c r="AE164" s="43" t="s">
        <v>193</v>
      </c>
      <c r="AF164" s="44"/>
      <c r="AG164" s="44"/>
      <c r="AH164" s="11">
        <f>+SUM(AH4:AH162)</f>
        <v>17504972984</v>
      </c>
      <c r="AI164" s="11">
        <f>+SUM(AI4:AI162)</f>
        <v>17504972984</v>
      </c>
      <c r="AJ164" s="11">
        <f>+SUM(AJ4:AJ162)</f>
        <v>2010738703</v>
      </c>
      <c r="AK164" s="12">
        <f>AJ164/AI164</f>
        <v>0.11486671272431367</v>
      </c>
    </row>
    <row r="165" spans="1:37" s="1" customFormat="1" x14ac:dyDescent="0.25">
      <c r="Q165" s="22"/>
      <c r="R165" s="22"/>
      <c r="S165" s="29"/>
      <c r="T165" s="29"/>
      <c r="U165" s="29"/>
      <c r="V165" s="29"/>
      <c r="W165" s="29"/>
      <c r="X165" s="22"/>
      <c r="Y165" s="22"/>
      <c r="Z165" s="22"/>
      <c r="AA165" s="28"/>
      <c r="AE165" s="2"/>
    </row>
    <row r="166" spans="1:37" s="1" customFormat="1" x14ac:dyDescent="0.25">
      <c r="Q166" s="22"/>
      <c r="R166" s="22"/>
      <c r="S166" s="29"/>
      <c r="T166" s="29"/>
      <c r="U166" s="29"/>
      <c r="V166" s="29"/>
      <c r="W166" s="29"/>
      <c r="X166" s="22"/>
      <c r="Y166" s="22"/>
      <c r="Z166" s="22"/>
      <c r="AA166" s="22"/>
      <c r="AE166" s="2"/>
    </row>
    <row r="167" spans="1:37" s="1" customFormat="1" x14ac:dyDescent="0.25">
      <c r="Q167" s="22"/>
      <c r="R167" s="22"/>
      <c r="S167" s="29"/>
      <c r="T167" s="29"/>
      <c r="U167" s="29"/>
      <c r="V167" s="29"/>
      <c r="W167" s="29"/>
      <c r="X167" s="22"/>
      <c r="Y167" s="22"/>
      <c r="Z167" s="22"/>
      <c r="AA167" s="22"/>
      <c r="AE167" s="2"/>
    </row>
    <row r="168" spans="1:37" s="1" customFormat="1" x14ac:dyDescent="0.25">
      <c r="Q168" s="22"/>
      <c r="R168" s="22"/>
      <c r="S168" s="29"/>
      <c r="T168" s="29"/>
      <c r="U168" s="29"/>
      <c r="V168" s="29"/>
      <c r="W168" s="29"/>
      <c r="X168" s="22"/>
      <c r="Y168" s="22"/>
      <c r="Z168" s="22"/>
      <c r="AA168" s="22"/>
      <c r="AB168" s="13"/>
      <c r="AE168" s="2"/>
    </row>
    <row r="169" spans="1:37" s="1" customFormat="1" x14ac:dyDescent="0.25">
      <c r="Q169" s="22"/>
      <c r="R169" s="22"/>
      <c r="S169" s="29"/>
      <c r="T169" s="29"/>
      <c r="U169" s="29"/>
      <c r="V169" s="29"/>
      <c r="W169" s="29"/>
      <c r="X169" s="22"/>
      <c r="Y169" s="22"/>
      <c r="Z169" s="22"/>
      <c r="AA169" s="22"/>
      <c r="AE169" s="2"/>
    </row>
    <row r="170" spans="1:37" s="1" customFormat="1" x14ac:dyDescent="0.25">
      <c r="Q170" s="22"/>
      <c r="R170" s="22"/>
      <c r="S170" s="29"/>
      <c r="T170" s="29"/>
      <c r="U170" s="29"/>
      <c r="V170" s="29"/>
      <c r="W170" s="29"/>
      <c r="X170" s="22"/>
      <c r="Y170" s="22"/>
      <c r="Z170" s="22"/>
      <c r="AA170" s="22"/>
      <c r="AE170" s="2"/>
    </row>
    <row r="171" spans="1:37" s="1" customFormat="1" x14ac:dyDescent="0.25">
      <c r="Q171" s="22"/>
      <c r="R171" s="22"/>
      <c r="S171" s="29"/>
      <c r="T171" s="29"/>
      <c r="U171" s="29"/>
      <c r="V171" s="29"/>
      <c r="W171" s="29"/>
      <c r="X171" s="22"/>
      <c r="Y171" s="22"/>
      <c r="Z171" s="22"/>
      <c r="AA171" s="22"/>
      <c r="AE171" s="2"/>
    </row>
    <row r="172" spans="1:37" s="1" customFormat="1" x14ac:dyDescent="0.25">
      <c r="Q172" s="22"/>
      <c r="R172" s="22"/>
      <c r="S172" s="29"/>
      <c r="T172" s="29"/>
      <c r="U172" s="29"/>
      <c r="V172" s="29"/>
      <c r="W172" s="29"/>
      <c r="X172" s="22"/>
      <c r="Y172" s="22"/>
      <c r="Z172" s="22"/>
      <c r="AA172" s="22"/>
      <c r="AE172" s="2"/>
    </row>
    <row r="173" spans="1:37" s="1" customFormat="1" x14ac:dyDescent="0.25">
      <c r="Q173" s="22"/>
      <c r="R173" s="22"/>
      <c r="S173" s="29"/>
      <c r="T173" s="29"/>
      <c r="U173" s="29"/>
      <c r="V173" s="29"/>
      <c r="W173" s="29"/>
      <c r="X173" s="22"/>
      <c r="Y173" s="22"/>
      <c r="Z173" s="22"/>
      <c r="AA173" s="22"/>
      <c r="AE173" s="2"/>
    </row>
    <row r="174" spans="1:37" s="1" customFormat="1" x14ac:dyDescent="0.25">
      <c r="Q174" s="22"/>
      <c r="R174" s="22"/>
      <c r="S174" s="29"/>
      <c r="T174" s="29"/>
      <c r="U174" s="29"/>
      <c r="V174" s="29"/>
      <c r="W174" s="29"/>
      <c r="X174" s="22"/>
      <c r="Y174" s="22"/>
      <c r="Z174" s="22"/>
      <c r="AA174" s="22"/>
      <c r="AE174" s="2"/>
    </row>
    <row r="175" spans="1:37" s="1" customFormat="1" x14ac:dyDescent="0.25">
      <c r="Q175" s="22"/>
      <c r="R175" s="22"/>
      <c r="S175" s="29"/>
      <c r="T175" s="29"/>
      <c r="U175" s="29"/>
      <c r="V175" s="29"/>
      <c r="W175" s="29"/>
      <c r="X175" s="22"/>
      <c r="Y175" s="22"/>
      <c r="Z175" s="22"/>
      <c r="AA175" s="22"/>
      <c r="AE175" s="2"/>
    </row>
    <row r="176" spans="1:37" s="1" customFormat="1" x14ac:dyDescent="0.25">
      <c r="Q176" s="22"/>
      <c r="R176" s="22"/>
      <c r="S176" s="29"/>
      <c r="T176" s="29"/>
      <c r="U176" s="29"/>
      <c r="V176" s="29"/>
      <c r="W176" s="29"/>
      <c r="X176" s="22"/>
      <c r="Y176" s="22"/>
      <c r="Z176" s="22"/>
      <c r="AA176" s="22"/>
      <c r="AE176" s="2"/>
    </row>
    <row r="177" spans="17:31" s="1" customFormat="1" x14ac:dyDescent="0.25">
      <c r="Q177" s="22"/>
      <c r="R177" s="22"/>
      <c r="S177" s="29"/>
      <c r="T177" s="29"/>
      <c r="U177" s="29"/>
      <c r="V177" s="29"/>
      <c r="W177" s="29"/>
      <c r="X177" s="22"/>
      <c r="Y177" s="22"/>
      <c r="Z177" s="22"/>
      <c r="AA177" s="22"/>
      <c r="AE177" s="2"/>
    </row>
    <row r="178" spans="17:31" s="1" customFormat="1" x14ac:dyDescent="0.25">
      <c r="Q178" s="22"/>
      <c r="R178" s="22"/>
      <c r="S178" s="29"/>
      <c r="T178" s="29"/>
      <c r="U178" s="29"/>
      <c r="V178" s="29"/>
      <c r="W178" s="29"/>
      <c r="X178" s="22"/>
      <c r="Y178" s="22"/>
      <c r="Z178" s="22"/>
      <c r="AA178" s="22"/>
      <c r="AE178" s="2"/>
    </row>
    <row r="179" spans="17:31" s="1" customFormat="1" x14ac:dyDescent="0.25">
      <c r="Q179" s="22"/>
      <c r="R179" s="22"/>
      <c r="S179" s="29"/>
      <c r="T179" s="29"/>
      <c r="U179" s="29"/>
      <c r="V179" s="29"/>
      <c r="W179" s="29"/>
      <c r="X179" s="22"/>
      <c r="Y179" s="22"/>
      <c r="Z179" s="22"/>
      <c r="AA179" s="22"/>
      <c r="AE179" s="2"/>
    </row>
    <row r="180" spans="17:31" s="1" customFormat="1" x14ac:dyDescent="0.25">
      <c r="Q180" s="22"/>
      <c r="R180" s="22"/>
      <c r="S180" s="29"/>
      <c r="T180" s="29"/>
      <c r="U180" s="29"/>
      <c r="V180" s="29"/>
      <c r="W180" s="29"/>
      <c r="X180" s="22"/>
      <c r="Y180" s="22"/>
      <c r="Z180" s="22"/>
      <c r="AA180" s="22"/>
      <c r="AE180" s="2"/>
    </row>
    <row r="181" spans="17:31" s="1" customFormat="1" x14ac:dyDescent="0.25">
      <c r="Q181" s="22"/>
      <c r="R181" s="22"/>
      <c r="S181" s="29"/>
      <c r="T181" s="29"/>
      <c r="U181" s="29"/>
      <c r="V181" s="29"/>
      <c r="W181" s="29"/>
      <c r="X181" s="22"/>
      <c r="Y181" s="22"/>
      <c r="Z181" s="22"/>
      <c r="AA181" s="22"/>
      <c r="AE181" s="2"/>
    </row>
    <row r="182" spans="17:31" s="1" customFormat="1" x14ac:dyDescent="0.25">
      <c r="Q182" s="22"/>
      <c r="R182" s="22"/>
      <c r="S182" s="29"/>
      <c r="T182" s="29"/>
      <c r="U182" s="29"/>
      <c r="V182" s="29"/>
      <c r="W182" s="29"/>
      <c r="X182" s="22"/>
      <c r="Y182" s="22"/>
      <c r="Z182" s="22"/>
      <c r="AA182" s="22"/>
      <c r="AE182" s="2"/>
    </row>
    <row r="183" spans="17:31" s="1" customFormat="1" x14ac:dyDescent="0.25">
      <c r="Q183" s="22"/>
      <c r="R183" s="22"/>
      <c r="S183" s="29"/>
      <c r="T183" s="29"/>
      <c r="U183" s="29"/>
      <c r="V183" s="29"/>
      <c r="W183" s="29"/>
      <c r="X183" s="22"/>
      <c r="Y183" s="22"/>
      <c r="Z183" s="22"/>
      <c r="AA183" s="22"/>
      <c r="AE183" s="2"/>
    </row>
    <row r="184" spans="17:31" s="1" customFormat="1" x14ac:dyDescent="0.25">
      <c r="Q184" s="22"/>
      <c r="R184" s="22"/>
      <c r="S184" s="29"/>
      <c r="T184" s="29"/>
      <c r="U184" s="29"/>
      <c r="V184" s="29"/>
      <c r="W184" s="29"/>
      <c r="X184" s="22"/>
      <c r="Y184" s="22"/>
      <c r="Z184" s="22"/>
      <c r="AA184" s="22"/>
      <c r="AE184" s="2"/>
    </row>
    <row r="185" spans="17:31" s="1" customFormat="1" x14ac:dyDescent="0.25">
      <c r="Q185" s="22"/>
      <c r="R185" s="22"/>
      <c r="S185" s="29"/>
      <c r="T185" s="29"/>
      <c r="U185" s="29"/>
      <c r="V185" s="29"/>
      <c r="W185" s="29"/>
      <c r="X185" s="22"/>
      <c r="Y185" s="22"/>
      <c r="Z185" s="22"/>
      <c r="AA185" s="22"/>
      <c r="AE185" s="2"/>
    </row>
    <row r="186" spans="17:31" s="1" customFormat="1" x14ac:dyDescent="0.25">
      <c r="Q186" s="22"/>
      <c r="R186" s="22"/>
      <c r="S186" s="29"/>
      <c r="T186" s="29"/>
      <c r="U186" s="29"/>
      <c r="V186" s="29"/>
      <c r="W186" s="29"/>
      <c r="X186" s="22"/>
      <c r="Y186" s="22"/>
      <c r="Z186" s="22"/>
      <c r="AA186" s="22"/>
      <c r="AE186" s="2"/>
    </row>
    <row r="187" spans="17:31" s="1" customFormat="1" x14ac:dyDescent="0.25">
      <c r="Q187" s="22"/>
      <c r="R187" s="22"/>
      <c r="S187" s="29"/>
      <c r="T187" s="29"/>
      <c r="U187" s="29"/>
      <c r="V187" s="29"/>
      <c r="W187" s="29"/>
      <c r="X187" s="22"/>
      <c r="Y187" s="22"/>
      <c r="Z187" s="22"/>
      <c r="AA187" s="22"/>
      <c r="AE187" s="2"/>
    </row>
    <row r="188" spans="17:31" s="1" customFormat="1" x14ac:dyDescent="0.25">
      <c r="Q188" s="22"/>
      <c r="R188" s="22"/>
      <c r="S188" s="29"/>
      <c r="T188" s="29"/>
      <c r="U188" s="29"/>
      <c r="V188" s="29"/>
      <c r="W188" s="29"/>
      <c r="X188" s="22"/>
      <c r="Y188" s="22"/>
      <c r="Z188" s="22"/>
      <c r="AA188" s="22"/>
      <c r="AE188" s="2"/>
    </row>
    <row r="189" spans="17:31" s="1" customFormat="1" x14ac:dyDescent="0.25">
      <c r="Q189" s="22"/>
      <c r="R189" s="22"/>
      <c r="S189" s="29"/>
      <c r="T189" s="29"/>
      <c r="U189" s="29"/>
      <c r="V189" s="29"/>
      <c r="W189" s="29"/>
      <c r="X189" s="22"/>
      <c r="Y189" s="22"/>
      <c r="Z189" s="22"/>
      <c r="AA189" s="22"/>
      <c r="AE189" s="2"/>
    </row>
    <row r="190" spans="17:31" s="1" customFormat="1" x14ac:dyDescent="0.25">
      <c r="Q190" s="22"/>
      <c r="R190" s="22"/>
      <c r="S190" s="29"/>
      <c r="T190" s="29"/>
      <c r="U190" s="29"/>
      <c r="V190" s="29"/>
      <c r="W190" s="29"/>
      <c r="X190" s="22"/>
      <c r="Y190" s="22"/>
      <c r="Z190" s="22"/>
      <c r="AA190" s="22"/>
      <c r="AE190" s="2"/>
    </row>
    <row r="191" spans="17:31" s="1" customFormat="1" x14ac:dyDescent="0.25">
      <c r="Q191" s="22"/>
      <c r="R191" s="22"/>
      <c r="S191" s="29"/>
      <c r="T191" s="29"/>
      <c r="U191" s="29"/>
      <c r="V191" s="29"/>
      <c r="W191" s="29"/>
      <c r="X191" s="22"/>
      <c r="Y191" s="22"/>
      <c r="Z191" s="22"/>
      <c r="AA191" s="22"/>
      <c r="AE191" s="2"/>
    </row>
    <row r="192" spans="17:31" s="1" customFormat="1" x14ac:dyDescent="0.25">
      <c r="Q192" s="22"/>
      <c r="R192" s="22"/>
      <c r="S192" s="29"/>
      <c r="T192" s="29"/>
      <c r="U192" s="29"/>
      <c r="V192" s="29"/>
      <c r="W192" s="29"/>
      <c r="X192" s="22"/>
      <c r="Y192" s="22"/>
      <c r="Z192" s="22"/>
      <c r="AA192" s="22"/>
      <c r="AE192" s="2"/>
    </row>
    <row r="193" spans="17:31" s="1" customFormat="1" x14ac:dyDescent="0.25">
      <c r="Q193" s="22"/>
      <c r="R193" s="22"/>
      <c r="S193" s="29"/>
      <c r="T193" s="29"/>
      <c r="U193" s="29"/>
      <c r="V193" s="29"/>
      <c r="W193" s="29"/>
      <c r="X193" s="22"/>
      <c r="Y193" s="22"/>
      <c r="Z193" s="22"/>
      <c r="AA193" s="22"/>
      <c r="AE193" s="2"/>
    </row>
    <row r="194" spans="17:31" s="1" customFormat="1" x14ac:dyDescent="0.25">
      <c r="Q194" s="22"/>
      <c r="R194" s="22"/>
      <c r="S194" s="29"/>
      <c r="T194" s="29"/>
      <c r="U194" s="29"/>
      <c r="V194" s="29"/>
      <c r="W194" s="29"/>
      <c r="X194" s="22"/>
      <c r="Y194" s="22"/>
      <c r="Z194" s="22"/>
      <c r="AA194" s="22"/>
      <c r="AE194" s="2"/>
    </row>
    <row r="195" spans="17:31" s="1" customFormat="1" x14ac:dyDescent="0.25">
      <c r="Q195" s="22"/>
      <c r="R195" s="22"/>
      <c r="S195" s="29"/>
      <c r="T195" s="29"/>
      <c r="U195" s="29"/>
      <c r="V195" s="29"/>
      <c r="W195" s="29"/>
      <c r="X195" s="22"/>
      <c r="Y195" s="22"/>
      <c r="Z195" s="22"/>
      <c r="AA195" s="22"/>
      <c r="AE195" s="2"/>
    </row>
    <row r="196" spans="17:31" s="1" customFormat="1" x14ac:dyDescent="0.25">
      <c r="Q196" s="22"/>
      <c r="R196" s="22"/>
      <c r="S196" s="29"/>
      <c r="T196" s="29"/>
      <c r="U196" s="29"/>
      <c r="V196" s="29"/>
      <c r="W196" s="29"/>
      <c r="X196" s="22"/>
      <c r="Y196" s="22"/>
      <c r="Z196" s="22"/>
      <c r="AA196" s="22"/>
      <c r="AE196" s="2"/>
    </row>
    <row r="197" spans="17:31" s="1" customFormat="1" x14ac:dyDescent="0.25">
      <c r="Q197" s="22"/>
      <c r="R197" s="22"/>
      <c r="S197" s="29"/>
      <c r="T197" s="29"/>
      <c r="U197" s="29"/>
      <c r="V197" s="29"/>
      <c r="W197" s="29"/>
      <c r="X197" s="22"/>
      <c r="Y197" s="22"/>
      <c r="Z197" s="22"/>
      <c r="AA197" s="22"/>
      <c r="AE197" s="2"/>
    </row>
    <row r="198" spans="17:31" s="1" customFormat="1" x14ac:dyDescent="0.25">
      <c r="Q198" s="22"/>
      <c r="R198" s="22"/>
      <c r="S198" s="29"/>
      <c r="T198" s="29"/>
      <c r="U198" s="29"/>
      <c r="V198" s="29"/>
      <c r="W198" s="29"/>
      <c r="X198" s="22"/>
      <c r="Y198" s="22"/>
      <c r="Z198" s="22"/>
      <c r="AA198" s="22"/>
      <c r="AE198" s="2"/>
    </row>
    <row r="199" spans="17:31" s="1" customFormat="1" x14ac:dyDescent="0.25">
      <c r="Q199" s="22"/>
      <c r="R199" s="22"/>
      <c r="S199" s="29"/>
      <c r="T199" s="29"/>
      <c r="U199" s="29"/>
      <c r="V199" s="29"/>
      <c r="W199" s="29"/>
      <c r="X199" s="22"/>
      <c r="Y199" s="22"/>
      <c r="Z199" s="22"/>
      <c r="AA199" s="22"/>
      <c r="AE199" s="2"/>
    </row>
    <row r="200" spans="17:31" s="1" customFormat="1" x14ac:dyDescent="0.25">
      <c r="Q200" s="22"/>
      <c r="R200" s="22"/>
      <c r="S200" s="29"/>
      <c r="T200" s="29"/>
      <c r="U200" s="29"/>
      <c r="V200" s="29"/>
      <c r="W200" s="29"/>
      <c r="X200" s="22"/>
      <c r="Y200" s="22"/>
      <c r="Z200" s="22"/>
      <c r="AA200" s="22"/>
      <c r="AE200" s="2"/>
    </row>
    <row r="201" spans="17:31" s="1" customFormat="1" x14ac:dyDescent="0.25">
      <c r="Q201" s="22"/>
      <c r="R201" s="22"/>
      <c r="S201" s="29"/>
      <c r="T201" s="29"/>
      <c r="U201" s="29"/>
      <c r="V201" s="29"/>
      <c r="W201" s="29"/>
      <c r="X201" s="22"/>
      <c r="Y201" s="22"/>
      <c r="Z201" s="22"/>
      <c r="AA201" s="22"/>
      <c r="AE201" s="2"/>
    </row>
    <row r="202" spans="17:31" s="1" customFormat="1" x14ac:dyDescent="0.25">
      <c r="Q202" s="22"/>
      <c r="R202" s="22"/>
      <c r="S202" s="29"/>
      <c r="T202" s="29"/>
      <c r="U202" s="29"/>
      <c r="V202" s="29"/>
      <c r="W202" s="29"/>
      <c r="X202" s="22"/>
      <c r="Y202" s="22"/>
      <c r="Z202" s="22"/>
      <c r="AA202" s="22"/>
      <c r="AE202" s="2"/>
    </row>
    <row r="203" spans="17:31" s="1" customFormat="1" x14ac:dyDescent="0.25">
      <c r="Q203" s="22"/>
      <c r="R203" s="22"/>
      <c r="S203" s="29"/>
      <c r="T203" s="29"/>
      <c r="U203" s="29"/>
      <c r="V203" s="29"/>
      <c r="W203" s="29"/>
      <c r="X203" s="22"/>
      <c r="Y203" s="22"/>
      <c r="Z203" s="22"/>
      <c r="AA203" s="22"/>
      <c r="AE203" s="2"/>
    </row>
    <row r="204" spans="17:31" s="1" customFormat="1" x14ac:dyDescent="0.25">
      <c r="Q204" s="22"/>
      <c r="R204" s="22"/>
      <c r="S204" s="29"/>
      <c r="T204" s="29"/>
      <c r="U204" s="29"/>
      <c r="V204" s="29"/>
      <c r="W204" s="29"/>
      <c r="X204" s="22"/>
      <c r="Y204" s="22"/>
      <c r="Z204" s="22"/>
      <c r="AA204" s="22"/>
      <c r="AE204" s="2"/>
    </row>
    <row r="205" spans="17:31" s="1" customFormat="1" x14ac:dyDescent="0.25">
      <c r="Q205" s="22"/>
      <c r="R205" s="22"/>
      <c r="S205" s="29"/>
      <c r="T205" s="29"/>
      <c r="U205" s="29"/>
      <c r="V205" s="29"/>
      <c r="W205" s="29"/>
      <c r="X205" s="22"/>
      <c r="Y205" s="22"/>
      <c r="Z205" s="22"/>
      <c r="AA205" s="22"/>
      <c r="AE205" s="2"/>
    </row>
    <row r="206" spans="17:31" s="1" customFormat="1" x14ac:dyDescent="0.25">
      <c r="Q206" s="22"/>
      <c r="R206" s="22"/>
      <c r="S206" s="29"/>
      <c r="T206" s="29"/>
      <c r="U206" s="29"/>
      <c r="V206" s="29"/>
      <c r="W206" s="29"/>
      <c r="X206" s="22"/>
      <c r="Y206" s="22"/>
      <c r="Z206" s="22"/>
      <c r="AA206" s="22"/>
      <c r="AE206" s="2"/>
    </row>
    <row r="207" spans="17:31" s="1" customFormat="1" x14ac:dyDescent="0.25">
      <c r="Q207" s="22"/>
      <c r="R207" s="22"/>
      <c r="S207" s="29"/>
      <c r="T207" s="29"/>
      <c r="U207" s="29"/>
      <c r="V207" s="29"/>
      <c r="W207" s="29"/>
      <c r="X207" s="22"/>
      <c r="Y207" s="22"/>
      <c r="Z207" s="22"/>
      <c r="AA207" s="22"/>
      <c r="AE207" s="2"/>
    </row>
    <row r="208" spans="17:31" s="1" customFormat="1" x14ac:dyDescent="0.25">
      <c r="Q208" s="22"/>
      <c r="R208" s="22"/>
      <c r="S208" s="29"/>
      <c r="T208" s="29"/>
      <c r="U208" s="29"/>
      <c r="V208" s="29"/>
      <c r="W208" s="29"/>
      <c r="X208" s="22"/>
      <c r="Y208" s="22"/>
      <c r="Z208" s="22"/>
      <c r="AA208" s="22"/>
      <c r="AE208" s="2"/>
    </row>
    <row r="209" spans="17:31" s="1" customFormat="1" x14ac:dyDescent="0.25">
      <c r="Q209" s="22"/>
      <c r="R209" s="22"/>
      <c r="S209" s="29"/>
      <c r="T209" s="29"/>
      <c r="U209" s="29"/>
      <c r="V209" s="29"/>
      <c r="W209" s="29"/>
      <c r="X209" s="22"/>
      <c r="Y209" s="22"/>
      <c r="Z209" s="22"/>
      <c r="AA209" s="22"/>
      <c r="AE209" s="2"/>
    </row>
    <row r="210" spans="17:31" s="1" customFormat="1" x14ac:dyDescent="0.25">
      <c r="Q210" s="22"/>
      <c r="R210" s="22"/>
      <c r="S210" s="29"/>
      <c r="T210" s="29"/>
      <c r="U210" s="29"/>
      <c r="V210" s="29"/>
      <c r="W210" s="29"/>
      <c r="X210" s="22"/>
      <c r="Y210" s="22"/>
      <c r="Z210" s="22"/>
      <c r="AA210" s="22"/>
      <c r="AE210" s="2"/>
    </row>
    <row r="211" spans="17:31" s="1" customFormat="1" x14ac:dyDescent="0.25">
      <c r="Q211" s="22"/>
      <c r="R211" s="22"/>
      <c r="S211" s="29"/>
      <c r="T211" s="29"/>
      <c r="U211" s="29"/>
      <c r="V211" s="29"/>
      <c r="W211" s="29"/>
      <c r="X211" s="22"/>
      <c r="Y211" s="22"/>
      <c r="Z211" s="22"/>
      <c r="AA211" s="22"/>
      <c r="AE211" s="2"/>
    </row>
    <row r="212" spans="17:31" s="1" customFormat="1" x14ac:dyDescent="0.25">
      <c r="Q212" s="22"/>
      <c r="R212" s="22"/>
      <c r="S212" s="29"/>
      <c r="T212" s="29"/>
      <c r="U212" s="29"/>
      <c r="V212" s="29"/>
      <c r="W212" s="29"/>
      <c r="X212" s="22"/>
      <c r="Y212" s="22"/>
      <c r="Z212" s="22"/>
      <c r="AA212" s="22"/>
      <c r="AE212" s="2"/>
    </row>
    <row r="213" spans="17:31" s="1" customFormat="1" x14ac:dyDescent="0.25">
      <c r="Q213" s="22"/>
      <c r="R213" s="22"/>
      <c r="S213" s="29"/>
      <c r="T213" s="29"/>
      <c r="U213" s="29"/>
      <c r="V213" s="29"/>
      <c r="W213" s="29"/>
      <c r="X213" s="22"/>
      <c r="Y213" s="22"/>
      <c r="Z213" s="22"/>
      <c r="AA213" s="22"/>
      <c r="AE213" s="2"/>
    </row>
    <row r="214" spans="17:31" s="1" customFormat="1" x14ac:dyDescent="0.25">
      <c r="Q214" s="22"/>
      <c r="R214" s="22"/>
      <c r="S214" s="29"/>
      <c r="T214" s="29"/>
      <c r="U214" s="29"/>
      <c r="V214" s="29"/>
      <c r="W214" s="29"/>
      <c r="X214" s="22"/>
      <c r="Y214" s="22"/>
      <c r="Z214" s="22"/>
      <c r="AA214" s="22"/>
      <c r="AE214" s="2"/>
    </row>
    <row r="215" spans="17:31" s="1" customFormat="1" ht="15" customHeight="1" x14ac:dyDescent="0.25">
      <c r="Q215" s="22"/>
      <c r="R215" s="22"/>
      <c r="S215" s="29"/>
      <c r="T215" s="29"/>
      <c r="U215" s="29"/>
      <c r="V215" s="29"/>
      <c r="W215" s="29"/>
      <c r="X215" s="22"/>
      <c r="Y215" s="22"/>
      <c r="Z215" s="22"/>
      <c r="AA215" s="22"/>
      <c r="AB215" s="45"/>
      <c r="AE215" s="2"/>
    </row>
    <row r="216" spans="17:31" s="1" customFormat="1" ht="15" customHeight="1" x14ac:dyDescent="0.25">
      <c r="Q216" s="22"/>
      <c r="R216" s="22"/>
      <c r="S216" s="29"/>
      <c r="T216" s="29"/>
      <c r="U216" s="29"/>
      <c r="V216" s="29"/>
      <c r="W216" s="29"/>
      <c r="X216" s="22"/>
      <c r="Y216" s="22"/>
      <c r="Z216" s="22"/>
      <c r="AA216" s="22"/>
      <c r="AB216" s="45"/>
      <c r="AE216" s="2"/>
    </row>
    <row r="217" spans="17:31" s="1" customFormat="1" ht="15" customHeight="1" x14ac:dyDescent="0.25">
      <c r="Q217" s="22"/>
      <c r="R217" s="22"/>
      <c r="S217" s="29"/>
      <c r="T217" s="29"/>
      <c r="U217" s="29"/>
      <c r="V217" s="29"/>
      <c r="W217" s="29"/>
      <c r="X217" s="22"/>
      <c r="Y217" s="22"/>
      <c r="Z217" s="22"/>
      <c r="AA217" s="22"/>
      <c r="AB217" s="45"/>
      <c r="AE217" s="2"/>
    </row>
    <row r="218" spans="17:31" s="1" customFormat="1" ht="15" customHeight="1" x14ac:dyDescent="0.25">
      <c r="Q218" s="22"/>
      <c r="R218" s="22"/>
      <c r="S218" s="29"/>
      <c r="T218" s="29"/>
      <c r="U218" s="29"/>
      <c r="V218" s="29"/>
      <c r="W218" s="29"/>
      <c r="X218" s="22"/>
      <c r="Y218" s="22"/>
      <c r="Z218" s="22"/>
      <c r="AA218" s="22"/>
      <c r="AB218" s="45"/>
      <c r="AE218" s="2"/>
    </row>
    <row r="219" spans="17:31" s="1" customFormat="1" ht="15" customHeight="1" x14ac:dyDescent="0.25">
      <c r="Q219" s="22"/>
      <c r="R219" s="22"/>
      <c r="S219" s="29"/>
      <c r="T219" s="29"/>
      <c r="U219" s="29"/>
      <c r="V219" s="29"/>
      <c r="W219" s="29"/>
      <c r="X219" s="22"/>
      <c r="Y219" s="22"/>
      <c r="Z219" s="22"/>
      <c r="AA219" s="22"/>
      <c r="AB219" s="45"/>
      <c r="AE219" s="2"/>
    </row>
    <row r="220" spans="17:31" s="1" customFormat="1" x14ac:dyDescent="0.25">
      <c r="Q220" s="22"/>
      <c r="R220" s="22"/>
      <c r="S220" s="29"/>
      <c r="T220" s="29"/>
      <c r="U220" s="29"/>
      <c r="V220" s="29"/>
      <c r="W220" s="29"/>
      <c r="X220" s="22"/>
      <c r="Y220" s="22"/>
      <c r="Z220" s="22"/>
      <c r="AA220" s="22"/>
      <c r="AE220" s="2"/>
    </row>
    <row r="221" spans="17:31" s="1" customFormat="1" x14ac:dyDescent="0.25">
      <c r="Q221" s="22"/>
      <c r="R221" s="22"/>
      <c r="S221" s="29"/>
      <c r="T221" s="29"/>
      <c r="U221" s="29"/>
      <c r="V221" s="29"/>
      <c r="W221" s="29"/>
      <c r="X221" s="22"/>
      <c r="Y221" s="22"/>
      <c r="Z221" s="22"/>
      <c r="AA221" s="22"/>
      <c r="AE221" s="2"/>
    </row>
    <row r="222" spans="17:31" s="1" customFormat="1" x14ac:dyDescent="0.25">
      <c r="Q222" s="22"/>
      <c r="R222" s="22"/>
      <c r="S222" s="29"/>
      <c r="T222" s="29"/>
      <c r="U222" s="29"/>
      <c r="V222" s="29"/>
      <c r="W222" s="29"/>
      <c r="X222" s="22"/>
      <c r="Y222" s="22"/>
      <c r="Z222" s="22"/>
      <c r="AA222" s="22"/>
      <c r="AE222" s="2"/>
    </row>
    <row r="223" spans="17:31" s="1" customFormat="1" x14ac:dyDescent="0.25">
      <c r="Q223" s="22"/>
      <c r="R223" s="22"/>
      <c r="S223" s="29"/>
      <c r="T223" s="29"/>
      <c r="U223" s="29"/>
      <c r="V223" s="29"/>
      <c r="W223" s="29"/>
      <c r="X223" s="22"/>
      <c r="Y223" s="22"/>
      <c r="Z223" s="22"/>
      <c r="AA223" s="22"/>
      <c r="AE223" s="2"/>
    </row>
    <row r="224" spans="17:31" s="1" customFormat="1" x14ac:dyDescent="0.25">
      <c r="Q224" s="22"/>
      <c r="R224" s="22"/>
      <c r="S224" s="29"/>
      <c r="T224" s="29"/>
      <c r="U224" s="29"/>
      <c r="V224" s="29"/>
      <c r="W224" s="29"/>
      <c r="X224" s="22"/>
      <c r="Y224" s="22"/>
      <c r="Z224" s="22"/>
      <c r="AA224" s="22"/>
      <c r="AE224" s="2"/>
    </row>
    <row r="225" spans="17:31" s="1" customFormat="1" x14ac:dyDescent="0.25">
      <c r="Q225" s="22"/>
      <c r="R225" s="22"/>
      <c r="S225" s="29"/>
      <c r="T225" s="29"/>
      <c r="U225" s="29"/>
      <c r="V225" s="29"/>
      <c r="W225" s="29"/>
      <c r="X225" s="22"/>
      <c r="Y225" s="22"/>
      <c r="Z225" s="22"/>
      <c r="AA225" s="22"/>
      <c r="AE225" s="2"/>
    </row>
    <row r="226" spans="17:31" s="1" customFormat="1" x14ac:dyDescent="0.25">
      <c r="Q226" s="22"/>
      <c r="R226" s="22"/>
      <c r="S226" s="29"/>
      <c r="T226" s="29"/>
      <c r="U226" s="29"/>
      <c r="V226" s="29"/>
      <c r="W226" s="29"/>
      <c r="X226" s="22"/>
      <c r="Y226" s="22"/>
      <c r="Z226" s="22"/>
      <c r="AA226" s="22"/>
      <c r="AE226" s="2"/>
    </row>
    <row r="227" spans="17:31" s="1" customFormat="1" x14ac:dyDescent="0.25">
      <c r="Q227" s="22"/>
      <c r="R227" s="22"/>
      <c r="S227" s="29"/>
      <c r="T227" s="29"/>
      <c r="U227" s="29"/>
      <c r="V227" s="29"/>
      <c r="W227" s="29"/>
      <c r="X227" s="22"/>
      <c r="Y227" s="22"/>
      <c r="Z227" s="22"/>
      <c r="AA227" s="22"/>
      <c r="AE227" s="2"/>
    </row>
    <row r="228" spans="17:31" s="1" customFormat="1" x14ac:dyDescent="0.25">
      <c r="Q228" s="22"/>
      <c r="R228" s="22"/>
      <c r="S228" s="29"/>
      <c r="T228" s="29"/>
      <c r="U228" s="29"/>
      <c r="V228" s="29"/>
      <c r="W228" s="29"/>
      <c r="X228" s="22"/>
      <c r="Y228" s="22"/>
      <c r="Z228" s="22"/>
      <c r="AA228" s="22"/>
      <c r="AE228" s="2"/>
    </row>
    <row r="229" spans="17:31" s="1" customFormat="1" x14ac:dyDescent="0.25">
      <c r="Q229" s="22"/>
      <c r="R229" s="22"/>
      <c r="S229" s="29"/>
      <c r="T229" s="29"/>
      <c r="U229" s="29"/>
      <c r="V229" s="29"/>
      <c r="W229" s="29"/>
      <c r="X229" s="22"/>
      <c r="Y229" s="22"/>
      <c r="Z229" s="22"/>
      <c r="AA229" s="22"/>
      <c r="AE229" s="2"/>
    </row>
    <row r="230" spans="17:31" s="1" customFormat="1" x14ac:dyDescent="0.25">
      <c r="Q230" s="22"/>
      <c r="R230" s="22"/>
      <c r="S230" s="29"/>
      <c r="T230" s="29"/>
      <c r="U230" s="29"/>
      <c r="V230" s="29"/>
      <c r="W230" s="29"/>
      <c r="X230" s="22"/>
      <c r="Y230" s="22"/>
      <c r="Z230" s="22"/>
      <c r="AA230" s="22"/>
      <c r="AE230" s="2"/>
    </row>
    <row r="231" spans="17:31" s="1" customFormat="1" x14ac:dyDescent="0.25">
      <c r="Q231" s="22"/>
      <c r="R231" s="22"/>
      <c r="S231" s="29"/>
      <c r="T231" s="29"/>
      <c r="U231" s="29"/>
      <c r="V231" s="29"/>
      <c r="W231" s="29"/>
      <c r="X231" s="22"/>
      <c r="Y231" s="22"/>
      <c r="Z231" s="22"/>
      <c r="AA231" s="22"/>
      <c r="AE231" s="2"/>
    </row>
    <row r="232" spans="17:31" s="1" customFormat="1" x14ac:dyDescent="0.25">
      <c r="Q232" s="22"/>
      <c r="R232" s="22"/>
      <c r="S232" s="29"/>
      <c r="T232" s="29"/>
      <c r="U232" s="29"/>
      <c r="V232" s="29"/>
      <c r="W232" s="29"/>
      <c r="X232" s="22"/>
      <c r="Y232" s="22"/>
      <c r="Z232" s="22"/>
      <c r="AA232" s="22"/>
      <c r="AE232" s="2"/>
    </row>
    <row r="233" spans="17:31" s="1" customFormat="1" x14ac:dyDescent="0.25">
      <c r="Q233" s="22"/>
      <c r="R233" s="22"/>
      <c r="S233" s="29"/>
      <c r="T233" s="29"/>
      <c r="U233" s="29"/>
      <c r="V233" s="29"/>
      <c r="W233" s="29"/>
      <c r="X233" s="22"/>
      <c r="Y233" s="22"/>
      <c r="Z233" s="22"/>
      <c r="AA233" s="22"/>
      <c r="AE233" s="2"/>
    </row>
    <row r="234" spans="17:31" s="1" customFormat="1" x14ac:dyDescent="0.25">
      <c r="Q234" s="22"/>
      <c r="R234" s="22"/>
      <c r="S234" s="29"/>
      <c r="T234" s="29"/>
      <c r="U234" s="29"/>
      <c r="V234" s="29"/>
      <c r="W234" s="29"/>
      <c r="X234" s="22"/>
      <c r="Y234" s="22"/>
      <c r="Z234" s="22"/>
      <c r="AA234" s="22"/>
      <c r="AE234" s="2"/>
    </row>
    <row r="235" spans="17:31" s="1" customFormat="1" x14ac:dyDescent="0.25">
      <c r="Q235" s="22"/>
      <c r="R235" s="22"/>
      <c r="S235" s="29"/>
      <c r="T235" s="29"/>
      <c r="U235" s="29"/>
      <c r="V235" s="29"/>
      <c r="W235" s="29"/>
      <c r="X235" s="22"/>
      <c r="Y235" s="22"/>
      <c r="Z235" s="22"/>
      <c r="AA235" s="22"/>
      <c r="AE235" s="2"/>
    </row>
    <row r="236" spans="17:31" s="1" customFormat="1" x14ac:dyDescent="0.25">
      <c r="Q236" s="22"/>
      <c r="R236" s="22"/>
      <c r="S236" s="29"/>
      <c r="T236" s="29"/>
      <c r="U236" s="29"/>
      <c r="V236" s="29"/>
      <c r="W236" s="29"/>
      <c r="X236" s="22"/>
      <c r="Y236" s="22"/>
      <c r="Z236" s="22"/>
      <c r="AA236" s="22"/>
      <c r="AE236" s="2"/>
    </row>
    <row r="237" spans="17:31" s="1" customFormat="1" x14ac:dyDescent="0.25">
      <c r="Q237" s="22"/>
      <c r="R237" s="22"/>
      <c r="S237" s="29"/>
      <c r="T237" s="29"/>
      <c r="U237" s="29"/>
      <c r="V237" s="29"/>
      <c r="W237" s="29"/>
      <c r="X237" s="22"/>
      <c r="Y237" s="22"/>
      <c r="Z237" s="22"/>
      <c r="AA237" s="22"/>
      <c r="AE237" s="2"/>
    </row>
    <row r="238" spans="17:31" s="1" customFormat="1" x14ac:dyDescent="0.25">
      <c r="Q238" s="22"/>
      <c r="R238" s="22"/>
      <c r="S238" s="29"/>
      <c r="T238" s="29"/>
      <c r="U238" s="29"/>
      <c r="V238" s="29"/>
      <c r="W238" s="29"/>
      <c r="X238" s="22"/>
      <c r="Y238" s="22"/>
      <c r="Z238" s="22"/>
      <c r="AA238" s="22"/>
      <c r="AE238" s="2"/>
    </row>
    <row r="239" spans="17:31" s="1" customFormat="1" x14ac:dyDescent="0.25">
      <c r="Q239" s="22"/>
      <c r="R239" s="22"/>
      <c r="S239" s="29"/>
      <c r="T239" s="29"/>
      <c r="U239" s="29"/>
      <c r="V239" s="29"/>
      <c r="W239" s="29"/>
      <c r="X239" s="22"/>
      <c r="Y239" s="22"/>
      <c r="Z239" s="22"/>
      <c r="AA239" s="22"/>
      <c r="AE239" s="2"/>
    </row>
    <row r="240" spans="17:31" s="1" customFormat="1" x14ac:dyDescent="0.25">
      <c r="Q240" s="22"/>
      <c r="R240" s="22"/>
      <c r="S240" s="29"/>
      <c r="T240" s="29"/>
      <c r="U240" s="29"/>
      <c r="V240" s="29"/>
      <c r="W240" s="29"/>
      <c r="X240" s="22"/>
      <c r="Y240" s="22"/>
      <c r="Z240" s="22"/>
      <c r="AA240" s="22"/>
      <c r="AE240" s="2"/>
    </row>
    <row r="241" spans="17:31" s="1" customFormat="1" x14ac:dyDescent="0.25">
      <c r="Q241" s="22"/>
      <c r="R241" s="22"/>
      <c r="S241" s="29"/>
      <c r="T241" s="29"/>
      <c r="U241" s="29"/>
      <c r="V241" s="29"/>
      <c r="W241" s="29"/>
      <c r="X241" s="22"/>
      <c r="Y241" s="22"/>
      <c r="Z241" s="22"/>
      <c r="AA241" s="22"/>
      <c r="AE241" s="2"/>
    </row>
    <row r="242" spans="17:31" s="1" customFormat="1" x14ac:dyDescent="0.25">
      <c r="Q242" s="22"/>
      <c r="R242" s="22"/>
      <c r="S242" s="29"/>
      <c r="T242" s="29"/>
      <c r="U242" s="29"/>
      <c r="V242" s="29"/>
      <c r="W242" s="29"/>
      <c r="X242" s="22"/>
      <c r="Y242" s="22"/>
      <c r="Z242" s="22"/>
      <c r="AA242" s="22"/>
      <c r="AE242" s="2"/>
    </row>
    <row r="243" spans="17:31" s="1" customFormat="1" x14ac:dyDescent="0.25">
      <c r="Q243" s="22"/>
      <c r="R243" s="22"/>
      <c r="S243" s="29"/>
      <c r="T243" s="29"/>
      <c r="U243" s="29"/>
      <c r="V243" s="29"/>
      <c r="W243" s="29"/>
      <c r="X243" s="22"/>
      <c r="Y243" s="22"/>
      <c r="Z243" s="22"/>
      <c r="AA243" s="22"/>
      <c r="AE243" s="2"/>
    </row>
    <row r="244" spans="17:31" s="1" customFormat="1" x14ac:dyDescent="0.25">
      <c r="Q244" s="22"/>
      <c r="R244" s="22"/>
      <c r="S244" s="29"/>
      <c r="T244" s="29"/>
      <c r="U244" s="29"/>
      <c r="V244" s="29"/>
      <c r="W244" s="29"/>
      <c r="X244" s="22"/>
      <c r="Y244" s="22"/>
      <c r="Z244" s="22"/>
      <c r="AA244" s="22"/>
      <c r="AE244" s="2"/>
    </row>
    <row r="245" spans="17:31" s="1" customFormat="1" x14ac:dyDescent="0.25">
      <c r="Q245" s="22"/>
      <c r="R245" s="22"/>
      <c r="S245" s="29"/>
      <c r="T245" s="29"/>
      <c r="U245" s="29"/>
      <c r="V245" s="29"/>
      <c r="W245" s="29"/>
      <c r="X245" s="22"/>
      <c r="Y245" s="22"/>
      <c r="Z245" s="22"/>
      <c r="AA245" s="22"/>
      <c r="AE245" s="2"/>
    </row>
    <row r="246" spans="17:31" s="1" customFormat="1" x14ac:dyDescent="0.25">
      <c r="Q246" s="22"/>
      <c r="R246" s="22"/>
      <c r="S246" s="29"/>
      <c r="T246" s="29"/>
      <c r="U246" s="29"/>
      <c r="V246" s="29"/>
      <c r="W246" s="29"/>
      <c r="X246" s="22"/>
      <c r="Y246" s="22"/>
      <c r="Z246" s="22"/>
      <c r="AA246" s="22"/>
      <c r="AE246" s="2"/>
    </row>
    <row r="247" spans="17:31" s="1" customFormat="1" x14ac:dyDescent="0.25">
      <c r="Q247" s="22"/>
      <c r="R247" s="22"/>
      <c r="S247" s="29"/>
      <c r="T247" s="29"/>
      <c r="U247" s="29"/>
      <c r="V247" s="29"/>
      <c r="W247" s="29"/>
      <c r="X247" s="22"/>
      <c r="Y247" s="22"/>
      <c r="Z247" s="22"/>
      <c r="AA247" s="22"/>
      <c r="AE247" s="2"/>
    </row>
    <row r="248" spans="17:31" s="1" customFormat="1" x14ac:dyDescent="0.25">
      <c r="Q248" s="22"/>
      <c r="R248" s="22"/>
      <c r="S248" s="29"/>
      <c r="T248" s="29"/>
      <c r="U248" s="29"/>
      <c r="V248" s="29"/>
      <c r="W248" s="29"/>
      <c r="X248" s="22"/>
      <c r="Y248" s="22"/>
      <c r="Z248" s="22"/>
      <c r="AA248" s="22"/>
      <c r="AE248" s="2"/>
    </row>
    <row r="249" spans="17:31" s="1" customFormat="1" x14ac:dyDescent="0.25">
      <c r="Q249" s="22"/>
      <c r="R249" s="22"/>
      <c r="S249" s="29"/>
      <c r="T249" s="29"/>
      <c r="U249" s="29"/>
      <c r="V249" s="29"/>
      <c r="W249" s="29"/>
      <c r="X249" s="22"/>
      <c r="Y249" s="22"/>
      <c r="Z249" s="22"/>
      <c r="AA249" s="22"/>
      <c r="AE249" s="2"/>
    </row>
    <row r="250" spans="17:31" s="1" customFormat="1" x14ac:dyDescent="0.25">
      <c r="Q250" s="22"/>
      <c r="R250" s="22"/>
      <c r="S250" s="29"/>
      <c r="T250" s="29"/>
      <c r="U250" s="29"/>
      <c r="V250" s="29"/>
      <c r="W250" s="29"/>
      <c r="X250" s="22"/>
      <c r="Y250" s="22"/>
      <c r="Z250" s="22"/>
      <c r="AA250" s="22"/>
      <c r="AE250" s="2"/>
    </row>
    <row r="251" spans="17:31" s="1" customFormat="1" x14ac:dyDescent="0.25">
      <c r="Q251" s="22"/>
      <c r="R251" s="22"/>
      <c r="S251" s="29"/>
      <c r="T251" s="29"/>
      <c r="U251" s="29"/>
      <c r="V251" s="29"/>
      <c r="W251" s="29"/>
      <c r="X251" s="22"/>
      <c r="Y251" s="22"/>
      <c r="Z251" s="22"/>
      <c r="AA251" s="22"/>
      <c r="AE251" s="2"/>
    </row>
    <row r="252" spans="17:31" s="1" customFormat="1" x14ac:dyDescent="0.25">
      <c r="Q252" s="22"/>
      <c r="R252" s="22"/>
      <c r="S252" s="29"/>
      <c r="T252" s="29"/>
      <c r="U252" s="29"/>
      <c r="V252" s="29"/>
      <c r="W252" s="29"/>
      <c r="X252" s="22"/>
      <c r="Y252" s="22"/>
      <c r="Z252" s="22"/>
      <c r="AA252" s="22"/>
      <c r="AE252" s="2"/>
    </row>
    <row r="253" spans="17:31" s="1" customFormat="1" x14ac:dyDescent="0.25">
      <c r="Q253" s="22"/>
      <c r="R253" s="22"/>
      <c r="S253" s="29"/>
      <c r="T253" s="29"/>
      <c r="U253" s="29"/>
      <c r="V253" s="29"/>
      <c r="W253" s="29"/>
      <c r="X253" s="22"/>
      <c r="Y253" s="22"/>
      <c r="Z253" s="22"/>
      <c r="AA253" s="22"/>
      <c r="AE253" s="2"/>
    </row>
    <row r="254" spans="17:31" s="1" customFormat="1" x14ac:dyDescent="0.25">
      <c r="Q254" s="22"/>
      <c r="R254" s="22"/>
      <c r="S254" s="29"/>
      <c r="T254" s="29"/>
      <c r="U254" s="29"/>
      <c r="V254" s="29"/>
      <c r="W254" s="29"/>
      <c r="X254" s="22"/>
      <c r="Y254" s="22"/>
      <c r="Z254" s="22"/>
      <c r="AA254" s="22"/>
      <c r="AE254" s="2"/>
    </row>
    <row r="255" spans="17:31" s="1" customFormat="1" x14ac:dyDescent="0.25">
      <c r="Q255" s="22"/>
      <c r="R255" s="22"/>
      <c r="S255" s="29"/>
      <c r="T255" s="29"/>
      <c r="U255" s="29"/>
      <c r="V255" s="29"/>
      <c r="W255" s="29"/>
      <c r="X255" s="22"/>
      <c r="Y255" s="22"/>
      <c r="Z255" s="22"/>
      <c r="AA255" s="22"/>
      <c r="AE255" s="2"/>
    </row>
    <row r="256" spans="17:31" s="1" customFormat="1" x14ac:dyDescent="0.25">
      <c r="Q256" s="22"/>
      <c r="R256" s="22"/>
      <c r="S256" s="29"/>
      <c r="T256" s="29"/>
      <c r="U256" s="29"/>
      <c r="V256" s="29"/>
      <c r="W256" s="29"/>
      <c r="X256" s="22"/>
      <c r="Y256" s="22"/>
      <c r="Z256" s="22"/>
      <c r="AA256" s="22"/>
      <c r="AE256" s="2"/>
    </row>
    <row r="257" spans="17:31" s="1" customFormat="1" x14ac:dyDescent="0.25">
      <c r="Q257" s="22"/>
      <c r="R257" s="22"/>
      <c r="S257" s="29"/>
      <c r="T257" s="29"/>
      <c r="U257" s="29"/>
      <c r="V257" s="29"/>
      <c r="W257" s="29"/>
      <c r="X257" s="22"/>
      <c r="Y257" s="22"/>
      <c r="Z257" s="22"/>
      <c r="AA257" s="22"/>
      <c r="AE257" s="2"/>
    </row>
    <row r="258" spans="17:31" s="1" customFormat="1" x14ac:dyDescent="0.25">
      <c r="Q258" s="22"/>
      <c r="R258" s="22"/>
      <c r="S258" s="29"/>
      <c r="T258" s="29"/>
      <c r="U258" s="29"/>
      <c r="V258" s="29"/>
      <c r="W258" s="29"/>
      <c r="X258" s="22"/>
      <c r="Y258" s="22"/>
      <c r="Z258" s="22"/>
      <c r="AA258" s="22"/>
      <c r="AE258" s="2"/>
    </row>
    <row r="259" spans="17:31" s="1" customFormat="1" x14ac:dyDescent="0.25">
      <c r="Q259" s="22"/>
      <c r="R259" s="22"/>
      <c r="S259" s="29"/>
      <c r="T259" s="29"/>
      <c r="U259" s="29"/>
      <c r="V259" s="29"/>
      <c r="W259" s="29"/>
      <c r="X259" s="22"/>
      <c r="Y259" s="22"/>
      <c r="Z259" s="22"/>
      <c r="AA259" s="22"/>
      <c r="AE259" s="2"/>
    </row>
    <row r="260" spans="17:31" s="1" customFormat="1" x14ac:dyDescent="0.25">
      <c r="Q260" s="22"/>
      <c r="R260" s="22"/>
      <c r="S260" s="29"/>
      <c r="T260" s="29"/>
      <c r="U260" s="29"/>
      <c r="V260" s="29"/>
      <c r="W260" s="29"/>
      <c r="X260" s="22"/>
      <c r="Y260" s="22"/>
      <c r="Z260" s="22"/>
      <c r="AA260" s="22"/>
      <c r="AE260" s="2"/>
    </row>
    <row r="261" spans="17:31" s="1" customFormat="1" x14ac:dyDescent="0.25">
      <c r="Q261" s="22"/>
      <c r="R261" s="22"/>
      <c r="S261" s="29"/>
      <c r="T261" s="29"/>
      <c r="U261" s="29"/>
      <c r="V261" s="29"/>
      <c r="W261" s="29"/>
      <c r="X261" s="22"/>
      <c r="Y261" s="22"/>
      <c r="Z261" s="22"/>
      <c r="AA261" s="22"/>
      <c r="AE261" s="2"/>
    </row>
    <row r="262" spans="17:31" s="1" customFormat="1" x14ac:dyDescent="0.25">
      <c r="Q262" s="22"/>
      <c r="R262" s="22"/>
      <c r="S262" s="29"/>
      <c r="T262" s="29"/>
      <c r="U262" s="29"/>
      <c r="V262" s="29"/>
      <c r="W262" s="29"/>
      <c r="X262" s="22"/>
      <c r="Y262" s="22"/>
      <c r="Z262" s="22"/>
      <c r="AA262" s="22"/>
      <c r="AE262" s="2"/>
    </row>
    <row r="263" spans="17:31" s="1" customFormat="1" x14ac:dyDescent="0.25">
      <c r="Q263" s="22"/>
      <c r="R263" s="22"/>
      <c r="S263" s="29"/>
      <c r="T263" s="29"/>
      <c r="U263" s="29"/>
      <c r="V263" s="29"/>
      <c r="W263" s="29"/>
      <c r="X263" s="22"/>
      <c r="Y263" s="22"/>
      <c r="Z263" s="22"/>
      <c r="AA263" s="22"/>
      <c r="AE263" s="2"/>
    </row>
    <row r="264" spans="17:31" s="1" customFormat="1" x14ac:dyDescent="0.25">
      <c r="Q264" s="22"/>
      <c r="R264" s="22"/>
      <c r="S264" s="29"/>
      <c r="T264" s="29"/>
      <c r="U264" s="29"/>
      <c r="V264" s="29"/>
      <c r="W264" s="29"/>
      <c r="X264" s="22"/>
      <c r="Y264" s="22"/>
      <c r="Z264" s="22"/>
      <c r="AA264" s="22"/>
      <c r="AE264" s="2"/>
    </row>
    <row r="265" spans="17:31" s="1" customFormat="1" x14ac:dyDescent="0.25">
      <c r="Q265" s="22"/>
      <c r="R265" s="22"/>
      <c r="S265" s="29"/>
      <c r="T265" s="29"/>
      <c r="U265" s="29"/>
      <c r="V265" s="29"/>
      <c r="W265" s="29"/>
      <c r="X265" s="22"/>
      <c r="Y265" s="22"/>
      <c r="Z265" s="22"/>
      <c r="AA265" s="22"/>
      <c r="AE265" s="2"/>
    </row>
    <row r="266" spans="17:31" s="1" customFormat="1" x14ac:dyDescent="0.25">
      <c r="Q266" s="22"/>
      <c r="R266" s="22"/>
      <c r="S266" s="29"/>
      <c r="T266" s="29"/>
      <c r="U266" s="29"/>
      <c r="V266" s="29"/>
      <c r="W266" s="29"/>
      <c r="X266" s="22"/>
      <c r="Y266" s="22"/>
      <c r="Z266" s="22"/>
      <c r="AA266" s="22"/>
      <c r="AE266" s="2"/>
    </row>
    <row r="267" spans="17:31" s="1" customFormat="1" x14ac:dyDescent="0.25">
      <c r="Q267" s="22"/>
      <c r="R267" s="22"/>
      <c r="S267" s="29"/>
      <c r="T267" s="29"/>
      <c r="U267" s="29"/>
      <c r="V267" s="29"/>
      <c r="W267" s="29"/>
      <c r="X267" s="22"/>
      <c r="Y267" s="22"/>
      <c r="Z267" s="22"/>
      <c r="AA267" s="22"/>
      <c r="AE267" s="2"/>
    </row>
    <row r="268" spans="17:31" s="1" customFormat="1" x14ac:dyDescent="0.25">
      <c r="Q268" s="22"/>
      <c r="R268" s="22"/>
      <c r="S268" s="29"/>
      <c r="T268" s="29"/>
      <c r="U268" s="29"/>
      <c r="V268" s="29"/>
      <c r="W268" s="29"/>
      <c r="X268" s="22"/>
      <c r="Y268" s="22"/>
      <c r="Z268" s="22"/>
      <c r="AA268" s="22"/>
      <c r="AE268" s="2"/>
    </row>
    <row r="269" spans="17:31" s="1" customFormat="1" x14ac:dyDescent="0.25">
      <c r="Q269" s="22"/>
      <c r="R269" s="22"/>
      <c r="S269" s="29"/>
      <c r="T269" s="29"/>
      <c r="U269" s="29"/>
      <c r="V269" s="29"/>
      <c r="W269" s="29"/>
      <c r="X269" s="22"/>
      <c r="Y269" s="22"/>
      <c r="Z269" s="22"/>
      <c r="AA269" s="22"/>
      <c r="AE269" s="2"/>
    </row>
    <row r="270" spans="17:31" s="1" customFormat="1" x14ac:dyDescent="0.25">
      <c r="Q270" s="22"/>
      <c r="R270" s="22"/>
      <c r="S270" s="29"/>
      <c r="T270" s="29"/>
      <c r="U270" s="29"/>
      <c r="V270" s="29"/>
      <c r="W270" s="29"/>
      <c r="X270" s="22"/>
      <c r="Y270" s="22"/>
      <c r="Z270" s="22"/>
      <c r="AA270" s="22"/>
      <c r="AE270" s="2"/>
    </row>
    <row r="271" spans="17:31" s="1" customFormat="1" x14ac:dyDescent="0.25">
      <c r="Q271" s="22"/>
      <c r="R271" s="22"/>
      <c r="S271" s="29"/>
      <c r="T271" s="29"/>
      <c r="U271" s="29"/>
      <c r="V271" s="29"/>
      <c r="W271" s="29"/>
      <c r="X271" s="22"/>
      <c r="Y271" s="22"/>
      <c r="Z271" s="22"/>
      <c r="AA271" s="22"/>
      <c r="AE271" s="2"/>
    </row>
    <row r="272" spans="17:31" s="1" customFormat="1" x14ac:dyDescent="0.25">
      <c r="Q272" s="22"/>
      <c r="R272" s="22"/>
      <c r="S272" s="29"/>
      <c r="T272" s="29"/>
      <c r="U272" s="29"/>
      <c r="V272" s="29"/>
      <c r="W272" s="29"/>
      <c r="X272" s="22"/>
      <c r="Y272" s="22"/>
      <c r="Z272" s="22"/>
      <c r="AA272" s="22"/>
      <c r="AE272" s="2"/>
    </row>
    <row r="273" spans="17:31" s="1" customFormat="1" x14ac:dyDescent="0.25">
      <c r="Q273" s="22"/>
      <c r="R273" s="22"/>
      <c r="S273" s="29"/>
      <c r="T273" s="29"/>
      <c r="U273" s="29"/>
      <c r="V273" s="29"/>
      <c r="W273" s="29"/>
      <c r="X273" s="22"/>
      <c r="Y273" s="22"/>
      <c r="Z273" s="22"/>
      <c r="AA273" s="22"/>
      <c r="AE273" s="2"/>
    </row>
    <row r="274" spans="17:31" s="1" customFormat="1" x14ac:dyDescent="0.25">
      <c r="Q274" s="22"/>
      <c r="R274" s="22"/>
      <c r="S274" s="29"/>
      <c r="T274" s="29"/>
      <c r="U274" s="29"/>
      <c r="V274" s="29"/>
      <c r="W274" s="29"/>
      <c r="X274" s="22"/>
      <c r="Y274" s="22"/>
      <c r="Z274" s="22"/>
      <c r="AA274" s="22"/>
      <c r="AE274" s="2"/>
    </row>
    <row r="275" spans="17:31" s="1" customFormat="1" x14ac:dyDescent="0.25">
      <c r="Q275" s="22"/>
      <c r="R275" s="22"/>
      <c r="S275" s="29"/>
      <c r="T275" s="29"/>
      <c r="U275" s="29"/>
      <c r="V275" s="29"/>
      <c r="W275" s="29"/>
      <c r="X275" s="22"/>
      <c r="Y275" s="22"/>
      <c r="Z275" s="22"/>
      <c r="AA275" s="22"/>
      <c r="AE275" s="2"/>
    </row>
    <row r="276" spans="17:31" s="1" customFormat="1" x14ac:dyDescent="0.25">
      <c r="Q276" s="22"/>
      <c r="R276" s="22"/>
      <c r="S276" s="29"/>
      <c r="T276" s="29"/>
      <c r="U276" s="29"/>
      <c r="V276" s="29"/>
      <c r="W276" s="29"/>
      <c r="X276" s="22"/>
      <c r="Y276" s="22"/>
      <c r="Z276" s="22"/>
      <c r="AA276" s="22"/>
      <c r="AE276" s="2"/>
    </row>
    <row r="277" spans="17:31" s="1" customFormat="1" x14ac:dyDescent="0.25">
      <c r="Q277" s="22"/>
      <c r="R277" s="22"/>
      <c r="S277" s="29"/>
      <c r="T277" s="29"/>
      <c r="U277" s="29"/>
      <c r="V277" s="29"/>
      <c r="W277" s="29"/>
      <c r="X277" s="22"/>
      <c r="Y277" s="22"/>
      <c r="Z277" s="22"/>
      <c r="AA277" s="22"/>
      <c r="AE277" s="2"/>
    </row>
    <row r="278" spans="17:31" s="1" customFormat="1" x14ac:dyDescent="0.25">
      <c r="Q278" s="22"/>
      <c r="R278" s="22"/>
      <c r="S278" s="29"/>
      <c r="T278" s="29"/>
      <c r="U278" s="29"/>
      <c r="V278" s="29"/>
      <c r="W278" s="29"/>
      <c r="X278" s="22"/>
      <c r="Y278" s="22"/>
      <c r="Z278" s="22"/>
      <c r="AA278" s="22"/>
      <c r="AE278" s="2"/>
    </row>
    <row r="279" spans="17:31" s="1" customFormat="1" x14ac:dyDescent="0.25">
      <c r="Q279" s="22"/>
      <c r="R279" s="22"/>
      <c r="S279" s="29"/>
      <c r="T279" s="29"/>
      <c r="U279" s="29"/>
      <c r="V279" s="29"/>
      <c r="W279" s="29"/>
      <c r="X279" s="22"/>
      <c r="Y279" s="22"/>
      <c r="Z279" s="22"/>
      <c r="AA279" s="22"/>
      <c r="AE279" s="2"/>
    </row>
    <row r="280" spans="17:31" s="1" customFormat="1" x14ac:dyDescent="0.25">
      <c r="Q280" s="22"/>
      <c r="R280" s="22"/>
      <c r="S280" s="29"/>
      <c r="T280" s="29"/>
      <c r="U280" s="29"/>
      <c r="V280" s="29"/>
      <c r="W280" s="29"/>
      <c r="X280" s="22"/>
      <c r="Y280" s="22"/>
      <c r="Z280" s="22"/>
      <c r="AA280" s="22"/>
      <c r="AE280" s="2"/>
    </row>
    <row r="281" spans="17:31" s="1" customFormat="1" x14ac:dyDescent="0.25">
      <c r="Q281" s="22"/>
      <c r="R281" s="22"/>
      <c r="S281" s="29"/>
      <c r="T281" s="29"/>
      <c r="U281" s="29"/>
      <c r="V281" s="29"/>
      <c r="W281" s="29"/>
      <c r="X281" s="22"/>
      <c r="Y281" s="22"/>
      <c r="Z281" s="22"/>
      <c r="AA281" s="22"/>
      <c r="AE281" s="2"/>
    </row>
    <row r="282" spans="17:31" s="1" customFormat="1" x14ac:dyDescent="0.25">
      <c r="Q282" s="22"/>
      <c r="R282" s="22"/>
      <c r="S282" s="29"/>
      <c r="T282" s="29"/>
      <c r="U282" s="29"/>
      <c r="V282" s="29"/>
      <c r="W282" s="29"/>
      <c r="X282" s="22"/>
      <c r="Y282" s="22"/>
      <c r="Z282" s="22"/>
      <c r="AA282" s="22"/>
      <c r="AE282" s="2"/>
    </row>
    <row r="283" spans="17:31" s="1" customFormat="1" x14ac:dyDescent="0.25">
      <c r="Q283" s="22"/>
      <c r="R283" s="22"/>
      <c r="S283" s="29"/>
      <c r="T283" s="29"/>
      <c r="U283" s="29"/>
      <c r="V283" s="29"/>
      <c r="W283" s="29"/>
      <c r="X283" s="22"/>
      <c r="Y283" s="22"/>
      <c r="Z283" s="22"/>
      <c r="AA283" s="22"/>
      <c r="AE283" s="2"/>
    </row>
    <row r="284" spans="17:31" s="1" customFormat="1" x14ac:dyDescent="0.25">
      <c r="Q284" s="22"/>
      <c r="R284" s="22"/>
      <c r="S284" s="29"/>
      <c r="T284" s="29"/>
      <c r="U284" s="29"/>
      <c r="V284" s="29"/>
      <c r="W284" s="29"/>
      <c r="X284" s="22"/>
      <c r="Y284" s="22"/>
      <c r="Z284" s="22"/>
      <c r="AA284" s="22"/>
      <c r="AE284" s="2"/>
    </row>
    <row r="285" spans="17:31" s="1" customFormat="1" x14ac:dyDescent="0.25">
      <c r="Q285" s="22"/>
      <c r="R285" s="22"/>
      <c r="S285" s="29"/>
      <c r="T285" s="29"/>
      <c r="U285" s="29"/>
      <c r="V285" s="29"/>
      <c r="W285" s="29"/>
      <c r="X285" s="22"/>
      <c r="Y285" s="22"/>
      <c r="Z285" s="22"/>
      <c r="AA285" s="22"/>
      <c r="AE285" s="2"/>
    </row>
    <row r="286" spans="17:31" s="1" customFormat="1" x14ac:dyDescent="0.25">
      <c r="Q286" s="22"/>
      <c r="R286" s="22"/>
      <c r="S286" s="29"/>
      <c r="T286" s="29"/>
      <c r="U286" s="29"/>
      <c r="V286" s="29"/>
      <c r="W286" s="29"/>
      <c r="X286" s="22"/>
      <c r="Y286" s="22"/>
      <c r="Z286" s="22"/>
      <c r="AA286" s="22"/>
      <c r="AE286" s="2"/>
    </row>
    <row r="287" spans="17:31" s="1" customFormat="1" x14ac:dyDescent="0.25">
      <c r="Q287" s="22"/>
      <c r="R287" s="22"/>
      <c r="S287" s="29"/>
      <c r="T287" s="29"/>
      <c r="U287" s="29"/>
      <c r="V287" s="29"/>
      <c r="W287" s="29"/>
      <c r="X287" s="22"/>
      <c r="Y287" s="22"/>
      <c r="Z287" s="22"/>
      <c r="AA287" s="22"/>
      <c r="AE287" s="2"/>
    </row>
    <row r="288" spans="17:31" s="1" customFormat="1" x14ac:dyDescent="0.25">
      <c r="Q288" s="22"/>
      <c r="R288" s="22"/>
      <c r="S288" s="29"/>
      <c r="T288" s="29"/>
      <c r="U288" s="29"/>
      <c r="V288" s="29"/>
      <c r="W288" s="29"/>
      <c r="X288" s="22"/>
      <c r="Y288" s="22"/>
      <c r="Z288" s="22"/>
      <c r="AA288" s="22"/>
      <c r="AE288" s="2"/>
    </row>
    <row r="289" spans="17:31" s="1" customFormat="1" x14ac:dyDescent="0.25">
      <c r="Q289" s="22"/>
      <c r="R289" s="22"/>
      <c r="S289" s="29"/>
      <c r="T289" s="29"/>
      <c r="U289" s="29"/>
      <c r="V289" s="29"/>
      <c r="W289" s="29"/>
      <c r="X289" s="22"/>
      <c r="Y289" s="22"/>
      <c r="Z289" s="22"/>
      <c r="AA289" s="22"/>
      <c r="AE289" s="2"/>
    </row>
    <row r="290" spans="17:31" s="1" customFormat="1" x14ac:dyDescent="0.25">
      <c r="Q290" s="22"/>
      <c r="R290" s="22"/>
      <c r="S290" s="29"/>
      <c r="T290" s="29"/>
      <c r="U290" s="29"/>
      <c r="V290" s="29"/>
      <c r="W290" s="29"/>
      <c r="X290" s="22"/>
      <c r="Y290" s="22"/>
      <c r="Z290" s="22"/>
      <c r="AA290" s="22"/>
      <c r="AE290" s="2"/>
    </row>
    <row r="291" spans="17:31" s="1" customFormat="1" x14ac:dyDescent="0.25">
      <c r="Q291" s="22"/>
      <c r="R291" s="22"/>
      <c r="S291" s="29"/>
      <c r="T291" s="29"/>
      <c r="U291" s="29"/>
      <c r="V291" s="29"/>
      <c r="W291" s="29"/>
      <c r="X291" s="22"/>
      <c r="Y291" s="22"/>
      <c r="Z291" s="22"/>
      <c r="AA291" s="22"/>
      <c r="AE291" s="2"/>
    </row>
    <row r="292" spans="17:31" s="1" customFormat="1" x14ac:dyDescent="0.25">
      <c r="Q292" s="22"/>
      <c r="R292" s="22"/>
      <c r="S292" s="29"/>
      <c r="T292" s="29"/>
      <c r="U292" s="29"/>
      <c r="V292" s="29"/>
      <c r="W292" s="29"/>
      <c r="X292" s="22"/>
      <c r="Y292" s="22"/>
      <c r="Z292" s="22"/>
      <c r="AA292" s="22"/>
      <c r="AE292" s="2"/>
    </row>
    <row r="293" spans="17:31" s="1" customFormat="1" x14ac:dyDescent="0.25">
      <c r="Q293" s="22"/>
      <c r="R293" s="22"/>
      <c r="S293" s="29"/>
      <c r="T293" s="29"/>
      <c r="U293" s="29"/>
      <c r="V293" s="29"/>
      <c r="W293" s="29"/>
      <c r="X293" s="22"/>
      <c r="Y293" s="22"/>
      <c r="Z293" s="22"/>
      <c r="AA293" s="22"/>
      <c r="AE293" s="2"/>
    </row>
    <row r="294" spans="17:31" s="1" customFormat="1" x14ac:dyDescent="0.25">
      <c r="Q294" s="22"/>
      <c r="R294" s="22"/>
      <c r="S294" s="29"/>
      <c r="T294" s="29"/>
      <c r="U294" s="29"/>
      <c r="V294" s="29"/>
      <c r="W294" s="29"/>
      <c r="X294" s="22"/>
      <c r="Y294" s="22"/>
      <c r="Z294" s="22"/>
      <c r="AA294" s="22"/>
      <c r="AE294" s="2"/>
    </row>
    <row r="295" spans="17:31" s="1" customFormat="1" x14ac:dyDescent="0.25">
      <c r="Q295" s="22"/>
      <c r="R295" s="22"/>
      <c r="S295" s="29"/>
      <c r="T295" s="29"/>
      <c r="U295" s="29"/>
      <c r="V295" s="29"/>
      <c r="W295" s="29"/>
      <c r="X295" s="22"/>
      <c r="Y295" s="22"/>
      <c r="Z295" s="22"/>
      <c r="AA295" s="22"/>
      <c r="AE295" s="2"/>
    </row>
    <row r="296" spans="17:31" s="1" customFormat="1" x14ac:dyDescent="0.25">
      <c r="Q296" s="22"/>
      <c r="R296" s="22"/>
      <c r="S296" s="29"/>
      <c r="T296" s="29"/>
      <c r="U296" s="29"/>
      <c r="V296" s="29"/>
      <c r="W296" s="29"/>
      <c r="X296" s="22"/>
      <c r="Y296" s="22"/>
      <c r="Z296" s="22"/>
      <c r="AA296" s="22"/>
      <c r="AE296" s="2"/>
    </row>
    <row r="297" spans="17:31" s="1" customFormat="1" x14ac:dyDescent="0.25">
      <c r="Q297" s="22"/>
      <c r="R297" s="22"/>
      <c r="S297" s="29"/>
      <c r="T297" s="29"/>
      <c r="U297" s="29"/>
      <c r="V297" s="29"/>
      <c r="W297" s="29"/>
      <c r="X297" s="22"/>
      <c r="Y297" s="22"/>
      <c r="Z297" s="22"/>
      <c r="AA297" s="22"/>
      <c r="AE297" s="2"/>
    </row>
    <row r="298" spans="17:31" s="1" customFormat="1" x14ac:dyDescent="0.25">
      <c r="Q298" s="22"/>
      <c r="R298" s="22"/>
      <c r="S298" s="29"/>
      <c r="T298" s="29"/>
      <c r="U298" s="29"/>
      <c r="V298" s="29"/>
      <c r="W298" s="29"/>
      <c r="X298" s="22"/>
      <c r="Y298" s="22"/>
      <c r="Z298" s="22"/>
      <c r="AA298" s="22"/>
      <c r="AE298" s="2"/>
    </row>
    <row r="299" spans="17:31" s="1" customFormat="1" x14ac:dyDescent="0.25">
      <c r="Q299" s="22"/>
      <c r="R299" s="22"/>
      <c r="S299" s="29"/>
      <c r="T299" s="29"/>
      <c r="U299" s="29"/>
      <c r="V299" s="29"/>
      <c r="W299" s="29"/>
      <c r="X299" s="22"/>
      <c r="Y299" s="22"/>
      <c r="Z299" s="22"/>
      <c r="AA299" s="22"/>
      <c r="AE299" s="2"/>
    </row>
    <row r="300" spans="17:31" s="1" customFormat="1" x14ac:dyDescent="0.25">
      <c r="Q300" s="22"/>
      <c r="R300" s="22"/>
      <c r="S300" s="29"/>
      <c r="T300" s="29"/>
      <c r="U300" s="29"/>
      <c r="V300" s="29"/>
      <c r="W300" s="29"/>
      <c r="X300" s="22"/>
      <c r="Y300" s="22"/>
      <c r="Z300" s="22"/>
      <c r="AA300" s="22"/>
      <c r="AE300" s="2"/>
    </row>
    <row r="301" spans="17:31" s="1" customFormat="1" x14ac:dyDescent="0.25">
      <c r="Q301" s="22"/>
      <c r="R301" s="22"/>
      <c r="S301" s="29"/>
      <c r="T301" s="29"/>
      <c r="U301" s="29"/>
      <c r="V301" s="29"/>
      <c r="W301" s="29"/>
      <c r="X301" s="22"/>
      <c r="Y301" s="22"/>
      <c r="Z301" s="22"/>
      <c r="AA301" s="22"/>
      <c r="AE301" s="2"/>
    </row>
    <row r="302" spans="17:31" s="1" customFormat="1" x14ac:dyDescent="0.25">
      <c r="Q302" s="22"/>
      <c r="R302" s="22"/>
      <c r="S302" s="29"/>
      <c r="T302" s="29"/>
      <c r="U302" s="29"/>
      <c r="V302" s="29"/>
      <c r="W302" s="29"/>
      <c r="X302" s="22"/>
      <c r="Y302" s="22"/>
      <c r="Z302" s="22"/>
      <c r="AA302" s="22"/>
      <c r="AE302" s="2"/>
    </row>
    <row r="303" spans="17:31" s="1" customFormat="1" x14ac:dyDescent="0.25">
      <c r="Q303" s="22"/>
      <c r="R303" s="22"/>
      <c r="S303" s="29"/>
      <c r="T303" s="29"/>
      <c r="U303" s="29"/>
      <c r="V303" s="29"/>
      <c r="W303" s="29"/>
      <c r="X303" s="22"/>
      <c r="Y303" s="22"/>
      <c r="Z303" s="22"/>
      <c r="AA303" s="22"/>
      <c r="AE303" s="2"/>
    </row>
    <row r="304" spans="17:31" s="1" customFormat="1" x14ac:dyDescent="0.25">
      <c r="Q304" s="22"/>
      <c r="R304" s="22"/>
      <c r="S304" s="29"/>
      <c r="T304" s="29"/>
      <c r="U304" s="29"/>
      <c r="V304" s="29"/>
      <c r="W304" s="29"/>
      <c r="X304" s="22"/>
      <c r="Y304" s="22"/>
      <c r="Z304" s="22"/>
      <c r="AA304" s="22"/>
      <c r="AE304" s="2"/>
    </row>
    <row r="305" spans="17:31" s="1" customFormat="1" x14ac:dyDescent="0.25">
      <c r="Q305" s="22"/>
      <c r="R305" s="22"/>
      <c r="S305" s="29"/>
      <c r="T305" s="29"/>
      <c r="U305" s="29"/>
      <c r="V305" s="29"/>
      <c r="W305" s="29"/>
      <c r="X305" s="22"/>
      <c r="Y305" s="22"/>
      <c r="Z305" s="22"/>
      <c r="AA305" s="22"/>
      <c r="AE305" s="2"/>
    </row>
    <row r="306" spans="17:31" s="1" customFormat="1" x14ac:dyDescent="0.25">
      <c r="Q306" s="22"/>
      <c r="R306" s="22"/>
      <c r="S306" s="29"/>
      <c r="T306" s="29"/>
      <c r="U306" s="29"/>
      <c r="V306" s="29"/>
      <c r="W306" s="29"/>
      <c r="X306" s="22"/>
      <c r="Y306" s="22"/>
      <c r="Z306" s="22"/>
      <c r="AA306" s="22"/>
      <c r="AE306" s="2"/>
    </row>
    <row r="307" spans="17:31" s="1" customFormat="1" x14ac:dyDescent="0.25">
      <c r="Q307" s="22"/>
      <c r="R307" s="22"/>
      <c r="S307" s="29"/>
      <c r="T307" s="29"/>
      <c r="U307" s="29"/>
      <c r="V307" s="29"/>
      <c r="W307" s="29"/>
      <c r="X307" s="22"/>
      <c r="Y307" s="22"/>
      <c r="Z307" s="22"/>
      <c r="AA307" s="22"/>
      <c r="AE307" s="2"/>
    </row>
    <row r="308" spans="17:31" s="1" customFormat="1" x14ac:dyDescent="0.25">
      <c r="Q308" s="22"/>
      <c r="R308" s="22"/>
      <c r="S308" s="29"/>
      <c r="T308" s="29"/>
      <c r="U308" s="29"/>
      <c r="V308" s="29"/>
      <c r="W308" s="29"/>
      <c r="X308" s="22"/>
      <c r="Y308" s="22"/>
      <c r="Z308" s="22"/>
      <c r="AA308" s="22"/>
      <c r="AE308" s="2"/>
    </row>
    <row r="309" spans="17:31" s="1" customFormat="1" x14ac:dyDescent="0.25">
      <c r="Q309" s="22"/>
      <c r="R309" s="22"/>
      <c r="S309" s="29"/>
      <c r="T309" s="29"/>
      <c r="U309" s="29"/>
      <c r="V309" s="29"/>
      <c r="W309" s="29"/>
      <c r="X309" s="22"/>
      <c r="Y309" s="22"/>
      <c r="Z309" s="22"/>
      <c r="AA309" s="22"/>
      <c r="AE309" s="2"/>
    </row>
    <row r="310" spans="17:31" s="1" customFormat="1" x14ac:dyDescent="0.25">
      <c r="Q310" s="22"/>
      <c r="R310" s="22"/>
      <c r="S310" s="29"/>
      <c r="T310" s="29"/>
      <c r="U310" s="29"/>
      <c r="V310" s="29"/>
      <c r="W310" s="29"/>
      <c r="X310" s="22"/>
      <c r="Y310" s="22"/>
      <c r="Z310" s="22"/>
      <c r="AA310" s="22"/>
      <c r="AE310" s="2"/>
    </row>
    <row r="311" spans="17:31" s="1" customFormat="1" x14ac:dyDescent="0.25">
      <c r="Q311" s="22"/>
      <c r="R311" s="22"/>
      <c r="S311" s="29"/>
      <c r="T311" s="29"/>
      <c r="U311" s="29"/>
      <c r="V311" s="29"/>
      <c r="W311" s="29"/>
      <c r="X311" s="22"/>
      <c r="Y311" s="22"/>
      <c r="Z311" s="22"/>
      <c r="AA311" s="22"/>
      <c r="AE311" s="2"/>
    </row>
    <row r="312" spans="17:31" s="1" customFormat="1" x14ac:dyDescent="0.25">
      <c r="Q312" s="22"/>
      <c r="R312" s="22"/>
      <c r="S312" s="29"/>
      <c r="T312" s="29"/>
      <c r="U312" s="29"/>
      <c r="V312" s="29"/>
      <c r="W312" s="29"/>
      <c r="X312" s="22"/>
      <c r="Y312" s="22"/>
      <c r="Z312" s="22"/>
      <c r="AA312" s="22"/>
      <c r="AE312" s="2"/>
    </row>
    <row r="313" spans="17:31" s="1" customFormat="1" x14ac:dyDescent="0.25">
      <c r="Q313" s="22"/>
      <c r="R313" s="22"/>
      <c r="S313" s="29"/>
      <c r="T313" s="29"/>
      <c r="U313" s="29"/>
      <c r="V313" s="29"/>
      <c r="W313" s="29"/>
      <c r="X313" s="22"/>
      <c r="Y313" s="22"/>
      <c r="Z313" s="22"/>
      <c r="AA313" s="22"/>
      <c r="AE313" s="2"/>
    </row>
    <row r="314" spans="17:31" s="1" customFormat="1" x14ac:dyDescent="0.25">
      <c r="Q314" s="22"/>
      <c r="R314" s="22"/>
      <c r="S314" s="29"/>
      <c r="T314" s="29"/>
      <c r="U314" s="29"/>
      <c r="V314" s="29"/>
      <c r="W314" s="29"/>
      <c r="X314" s="22"/>
      <c r="Y314" s="22"/>
      <c r="Z314" s="22"/>
      <c r="AA314" s="22"/>
      <c r="AE314" s="2"/>
    </row>
    <row r="315" spans="17:31" s="1" customFormat="1" x14ac:dyDescent="0.25">
      <c r="Q315" s="22"/>
      <c r="R315" s="22"/>
      <c r="S315" s="29"/>
      <c r="T315" s="29"/>
      <c r="U315" s="29"/>
      <c r="V315" s="29"/>
      <c r="W315" s="29"/>
      <c r="X315" s="22"/>
      <c r="Y315" s="22"/>
      <c r="Z315" s="22"/>
      <c r="AA315" s="22"/>
      <c r="AE315" s="2"/>
    </row>
    <row r="316" spans="17:31" s="1" customFormat="1" x14ac:dyDescent="0.25">
      <c r="Q316" s="22"/>
      <c r="R316" s="22"/>
      <c r="S316" s="29"/>
      <c r="T316" s="29"/>
      <c r="U316" s="29"/>
      <c r="V316" s="29"/>
      <c r="W316" s="29"/>
      <c r="X316" s="22"/>
      <c r="Y316" s="22"/>
      <c r="Z316" s="22"/>
      <c r="AA316" s="22"/>
      <c r="AE316" s="2"/>
    </row>
    <row r="317" spans="17:31" s="1" customFormat="1" x14ac:dyDescent="0.25">
      <c r="Q317" s="22"/>
      <c r="R317" s="22"/>
      <c r="S317" s="29"/>
      <c r="T317" s="29"/>
      <c r="U317" s="29"/>
      <c r="V317" s="29"/>
      <c r="W317" s="29"/>
      <c r="X317" s="22"/>
      <c r="Y317" s="22"/>
      <c r="Z317" s="22"/>
      <c r="AA317" s="22"/>
      <c r="AE317" s="2"/>
    </row>
    <row r="318" spans="17:31" s="1" customFormat="1" x14ac:dyDescent="0.25">
      <c r="Q318" s="22"/>
      <c r="R318" s="22"/>
      <c r="S318" s="29"/>
      <c r="T318" s="29"/>
      <c r="U318" s="29"/>
      <c r="V318" s="29"/>
      <c r="W318" s="29"/>
      <c r="X318" s="22"/>
      <c r="Y318" s="22"/>
      <c r="Z318" s="22"/>
      <c r="AA318" s="22"/>
      <c r="AE318" s="2"/>
    </row>
    <row r="319" spans="17:31" s="1" customFormat="1" x14ac:dyDescent="0.25">
      <c r="Q319" s="22"/>
      <c r="R319" s="22"/>
      <c r="S319" s="29"/>
      <c r="T319" s="29"/>
      <c r="U319" s="29"/>
      <c r="V319" s="29"/>
      <c r="W319" s="29"/>
      <c r="X319" s="22"/>
      <c r="Y319" s="22"/>
      <c r="Z319" s="22"/>
      <c r="AA319" s="22"/>
      <c r="AE319" s="2"/>
    </row>
    <row r="320" spans="17:31" s="1" customFormat="1" x14ac:dyDescent="0.25">
      <c r="Q320" s="22"/>
      <c r="R320" s="22"/>
      <c r="S320" s="29"/>
      <c r="T320" s="29"/>
      <c r="U320" s="29"/>
      <c r="V320" s="29"/>
      <c r="W320" s="29"/>
      <c r="X320" s="22"/>
      <c r="Y320" s="22"/>
      <c r="Z320" s="22"/>
      <c r="AA320" s="22"/>
      <c r="AE320" s="2"/>
    </row>
    <row r="321" spans="17:31" s="1" customFormat="1" x14ac:dyDescent="0.25">
      <c r="Q321" s="22"/>
      <c r="R321" s="22"/>
      <c r="S321" s="29"/>
      <c r="T321" s="29"/>
      <c r="U321" s="29"/>
      <c r="V321" s="29"/>
      <c r="W321" s="29"/>
      <c r="X321" s="22"/>
      <c r="Y321" s="22"/>
      <c r="Z321" s="22"/>
      <c r="AA321" s="22"/>
      <c r="AE321" s="2"/>
    </row>
    <row r="322" spans="17:31" s="1" customFormat="1" x14ac:dyDescent="0.25">
      <c r="Q322" s="22"/>
      <c r="R322" s="22"/>
      <c r="S322" s="29"/>
      <c r="T322" s="29"/>
      <c r="U322" s="29"/>
      <c r="V322" s="29"/>
      <c r="W322" s="29"/>
      <c r="X322" s="22"/>
      <c r="Y322" s="22"/>
      <c r="Z322" s="22"/>
      <c r="AA322" s="22"/>
      <c r="AE322" s="2"/>
    </row>
    <row r="323" spans="17:31" s="1" customFormat="1" x14ac:dyDescent="0.25">
      <c r="Q323" s="22"/>
      <c r="R323" s="22"/>
      <c r="S323" s="29"/>
      <c r="T323" s="29"/>
      <c r="U323" s="29"/>
      <c r="V323" s="29"/>
      <c r="W323" s="29"/>
      <c r="X323" s="22"/>
      <c r="Y323" s="22"/>
      <c r="Z323" s="22"/>
      <c r="AA323" s="22"/>
      <c r="AE323" s="2"/>
    </row>
    <row r="324" spans="17:31" s="1" customFormat="1" x14ac:dyDescent="0.25">
      <c r="Q324" s="22"/>
      <c r="R324" s="22"/>
      <c r="S324" s="29"/>
      <c r="T324" s="29"/>
      <c r="U324" s="29"/>
      <c r="V324" s="29"/>
      <c r="W324" s="29"/>
      <c r="X324" s="22"/>
      <c r="Y324" s="22"/>
      <c r="Z324" s="22"/>
      <c r="AA324" s="22"/>
      <c r="AE324" s="2"/>
    </row>
    <row r="325" spans="17:31" s="1" customFormat="1" x14ac:dyDescent="0.25">
      <c r="Q325" s="22"/>
      <c r="R325" s="22"/>
      <c r="S325" s="29"/>
      <c r="T325" s="29"/>
      <c r="U325" s="29"/>
      <c r="V325" s="29"/>
      <c r="W325" s="29"/>
      <c r="X325" s="22"/>
      <c r="Y325" s="22"/>
      <c r="Z325" s="22"/>
      <c r="AA325" s="22"/>
      <c r="AE325" s="2"/>
    </row>
    <row r="326" spans="17:31" s="1" customFormat="1" x14ac:dyDescent="0.25">
      <c r="Q326" s="22"/>
      <c r="R326" s="22"/>
      <c r="S326" s="29"/>
      <c r="T326" s="29"/>
      <c r="U326" s="29"/>
      <c r="V326" s="29"/>
      <c r="W326" s="29"/>
      <c r="X326" s="22"/>
      <c r="Y326" s="22"/>
      <c r="Z326" s="22"/>
      <c r="AA326" s="22"/>
      <c r="AE326" s="2"/>
    </row>
    <row r="327" spans="17:31" s="1" customFormat="1" x14ac:dyDescent="0.25">
      <c r="Q327" s="22"/>
      <c r="R327" s="22"/>
      <c r="S327" s="29"/>
      <c r="T327" s="29"/>
      <c r="U327" s="29"/>
      <c r="V327" s="29"/>
      <c r="W327" s="29"/>
      <c r="X327" s="22"/>
      <c r="Y327" s="22"/>
      <c r="Z327" s="22"/>
      <c r="AA327" s="22"/>
      <c r="AE327" s="2"/>
    </row>
    <row r="328" spans="17:31" s="1" customFormat="1" x14ac:dyDescent="0.25">
      <c r="Q328" s="22"/>
      <c r="R328" s="22"/>
      <c r="S328" s="29"/>
      <c r="T328" s="29"/>
      <c r="U328" s="29"/>
      <c r="V328" s="29"/>
      <c r="W328" s="29"/>
      <c r="X328" s="22"/>
      <c r="Y328" s="22"/>
      <c r="Z328" s="22"/>
      <c r="AA328" s="22"/>
      <c r="AE328" s="2"/>
    </row>
    <row r="329" spans="17:31" s="1" customFormat="1" x14ac:dyDescent="0.25">
      <c r="Q329" s="22"/>
      <c r="R329" s="22"/>
      <c r="S329" s="29"/>
      <c r="T329" s="29"/>
      <c r="U329" s="29"/>
      <c r="V329" s="29"/>
      <c r="W329" s="29"/>
      <c r="X329" s="22"/>
      <c r="Y329" s="22"/>
      <c r="Z329" s="22"/>
      <c r="AA329" s="22"/>
      <c r="AE329" s="2"/>
    </row>
    <row r="330" spans="17:31" s="1" customFormat="1" x14ac:dyDescent="0.25">
      <c r="Q330" s="22"/>
      <c r="R330" s="22"/>
      <c r="S330" s="29"/>
      <c r="T330" s="29"/>
      <c r="U330" s="29"/>
      <c r="V330" s="29"/>
      <c r="W330" s="29"/>
      <c r="X330" s="22"/>
      <c r="Y330" s="22"/>
      <c r="Z330" s="22"/>
      <c r="AA330" s="22"/>
      <c r="AE330" s="2"/>
    </row>
    <row r="331" spans="17:31" s="1" customFormat="1" x14ac:dyDescent="0.25">
      <c r="Q331" s="22"/>
      <c r="R331" s="22"/>
      <c r="S331" s="29"/>
      <c r="T331" s="29"/>
      <c r="U331" s="29"/>
      <c r="V331" s="29"/>
      <c r="W331" s="29"/>
      <c r="X331" s="22"/>
      <c r="Y331" s="22"/>
      <c r="Z331" s="22"/>
      <c r="AA331" s="22"/>
      <c r="AE331" s="2"/>
    </row>
    <row r="332" spans="17:31" s="1" customFormat="1" x14ac:dyDescent="0.25">
      <c r="Q332" s="22"/>
      <c r="R332" s="22"/>
      <c r="S332" s="29"/>
      <c r="T332" s="29"/>
      <c r="U332" s="29"/>
      <c r="V332" s="29"/>
      <c r="W332" s="29"/>
      <c r="X332" s="22"/>
      <c r="Y332" s="22"/>
      <c r="Z332" s="22"/>
      <c r="AA332" s="22"/>
      <c r="AE332" s="2"/>
    </row>
    <row r="333" spans="17:31" s="1" customFormat="1" x14ac:dyDescent="0.25">
      <c r="Q333" s="22"/>
      <c r="R333" s="22"/>
      <c r="S333" s="29"/>
      <c r="T333" s="29"/>
      <c r="U333" s="29"/>
      <c r="V333" s="29"/>
      <c r="W333" s="29"/>
      <c r="X333" s="22"/>
      <c r="Y333" s="22"/>
      <c r="Z333" s="22"/>
      <c r="AA333" s="22"/>
      <c r="AE333" s="2"/>
    </row>
    <row r="334" spans="17:31" s="1" customFormat="1" x14ac:dyDescent="0.25">
      <c r="Q334" s="22"/>
      <c r="R334" s="22"/>
      <c r="S334" s="29"/>
      <c r="T334" s="29"/>
      <c r="U334" s="29"/>
      <c r="V334" s="29"/>
      <c r="W334" s="29"/>
      <c r="X334" s="22"/>
      <c r="Y334" s="22"/>
      <c r="Z334" s="22"/>
      <c r="AA334" s="22"/>
      <c r="AE334" s="2"/>
    </row>
    <row r="335" spans="17:31" s="1" customFormat="1" x14ac:dyDescent="0.25">
      <c r="Q335" s="22"/>
      <c r="R335" s="22"/>
      <c r="S335" s="29"/>
      <c r="T335" s="29"/>
      <c r="U335" s="29"/>
      <c r="V335" s="29"/>
      <c r="W335" s="29"/>
      <c r="X335" s="22"/>
      <c r="Y335" s="22"/>
      <c r="Z335" s="22"/>
      <c r="AA335" s="22"/>
      <c r="AE335" s="2"/>
    </row>
    <row r="336" spans="17:31" s="1" customFormat="1" x14ac:dyDescent="0.25">
      <c r="Q336" s="22"/>
      <c r="R336" s="22"/>
      <c r="S336" s="29"/>
      <c r="T336" s="29"/>
      <c r="U336" s="29"/>
      <c r="V336" s="29"/>
      <c r="W336" s="29"/>
      <c r="X336" s="22"/>
      <c r="Y336" s="22"/>
      <c r="Z336" s="22"/>
      <c r="AA336" s="22"/>
      <c r="AE336" s="2"/>
    </row>
    <row r="337" spans="17:31" s="1" customFormat="1" x14ac:dyDescent="0.25">
      <c r="Q337" s="22"/>
      <c r="R337" s="22"/>
      <c r="S337" s="29"/>
      <c r="T337" s="29"/>
      <c r="U337" s="29"/>
      <c r="V337" s="29"/>
      <c r="W337" s="29"/>
      <c r="X337" s="22"/>
      <c r="Y337" s="22"/>
      <c r="Z337" s="22"/>
      <c r="AA337" s="22"/>
      <c r="AE337" s="2"/>
    </row>
    <row r="338" spans="17:31" s="1" customFormat="1" x14ac:dyDescent="0.25">
      <c r="Q338" s="22"/>
      <c r="R338" s="22"/>
      <c r="S338" s="29"/>
      <c r="T338" s="29"/>
      <c r="U338" s="29"/>
      <c r="V338" s="29"/>
      <c r="W338" s="29"/>
      <c r="X338" s="22"/>
      <c r="Y338" s="22"/>
      <c r="Z338" s="22"/>
      <c r="AA338" s="22"/>
      <c r="AE338" s="2"/>
    </row>
    <row r="339" spans="17:31" s="1" customFormat="1" x14ac:dyDescent="0.25">
      <c r="Q339" s="22"/>
      <c r="R339" s="22"/>
      <c r="S339" s="29"/>
      <c r="T339" s="29"/>
      <c r="U339" s="29"/>
      <c r="V339" s="29"/>
      <c r="W339" s="29"/>
      <c r="X339" s="22"/>
      <c r="Y339" s="22"/>
      <c r="Z339" s="22"/>
      <c r="AA339" s="22"/>
      <c r="AE339" s="2"/>
    </row>
    <row r="340" spans="17:31" s="1" customFormat="1" x14ac:dyDescent="0.25">
      <c r="Q340" s="22"/>
      <c r="R340" s="22"/>
      <c r="S340" s="29"/>
      <c r="T340" s="29"/>
      <c r="U340" s="29"/>
      <c r="V340" s="29"/>
      <c r="W340" s="29"/>
      <c r="X340" s="22"/>
      <c r="Y340" s="22"/>
      <c r="Z340" s="22"/>
      <c r="AA340" s="22"/>
      <c r="AE340" s="2"/>
    </row>
    <row r="341" spans="17:31" s="1" customFormat="1" x14ac:dyDescent="0.25">
      <c r="Q341" s="22"/>
      <c r="R341" s="22"/>
      <c r="S341" s="29"/>
      <c r="T341" s="29"/>
      <c r="U341" s="29"/>
      <c r="V341" s="29"/>
      <c r="W341" s="29"/>
      <c r="X341" s="22"/>
      <c r="Y341" s="22"/>
      <c r="Z341" s="22"/>
      <c r="AA341" s="22"/>
      <c r="AE341" s="2"/>
    </row>
    <row r="342" spans="17:31" s="1" customFormat="1" x14ac:dyDescent="0.25">
      <c r="Q342" s="22"/>
      <c r="R342" s="22"/>
      <c r="S342" s="29"/>
      <c r="T342" s="29"/>
      <c r="U342" s="29"/>
      <c r="V342" s="29"/>
      <c r="W342" s="29"/>
      <c r="X342" s="22"/>
      <c r="Y342" s="22"/>
      <c r="Z342" s="22"/>
      <c r="AA342" s="22"/>
      <c r="AE342" s="2"/>
    </row>
    <row r="343" spans="17:31" s="1" customFormat="1" x14ac:dyDescent="0.25">
      <c r="Q343" s="22"/>
      <c r="R343" s="22"/>
      <c r="S343" s="29"/>
      <c r="T343" s="29"/>
      <c r="U343" s="29"/>
      <c r="V343" s="29"/>
      <c r="W343" s="29"/>
      <c r="X343" s="22"/>
      <c r="Y343" s="22"/>
      <c r="Z343" s="22"/>
      <c r="AA343" s="22"/>
      <c r="AE343" s="2"/>
    </row>
    <row r="344" spans="17:31" s="1" customFormat="1" x14ac:dyDescent="0.25">
      <c r="Q344" s="22"/>
      <c r="R344" s="22"/>
      <c r="S344" s="29"/>
      <c r="T344" s="29"/>
      <c r="U344" s="29"/>
      <c r="V344" s="29"/>
      <c r="W344" s="29"/>
      <c r="X344" s="22"/>
      <c r="Y344" s="22"/>
      <c r="Z344" s="22"/>
      <c r="AA344" s="22"/>
      <c r="AE344" s="2"/>
    </row>
    <row r="345" spans="17:31" s="1" customFormat="1" x14ac:dyDescent="0.25">
      <c r="Q345" s="22"/>
      <c r="R345" s="22"/>
      <c r="S345" s="29"/>
      <c r="T345" s="29"/>
      <c r="U345" s="29"/>
      <c r="V345" s="29"/>
      <c r="W345" s="29"/>
      <c r="X345" s="22"/>
      <c r="Y345" s="22"/>
      <c r="Z345" s="22"/>
      <c r="AA345" s="22"/>
      <c r="AE345" s="2"/>
    </row>
    <row r="346" spans="17:31" s="1" customFormat="1" x14ac:dyDescent="0.25">
      <c r="Q346" s="22"/>
      <c r="R346" s="22"/>
      <c r="S346" s="29"/>
      <c r="T346" s="29"/>
      <c r="U346" s="29"/>
      <c r="V346" s="29"/>
      <c r="W346" s="29"/>
      <c r="X346" s="22"/>
      <c r="Y346" s="22"/>
      <c r="Z346" s="22"/>
      <c r="AA346" s="22"/>
      <c r="AE346" s="2"/>
    </row>
    <row r="347" spans="17:31" s="1" customFormat="1" x14ac:dyDescent="0.25">
      <c r="Q347" s="22"/>
      <c r="R347" s="22"/>
      <c r="S347" s="29"/>
      <c r="T347" s="29"/>
      <c r="U347" s="29"/>
      <c r="V347" s="29"/>
      <c r="W347" s="29"/>
      <c r="X347" s="22"/>
      <c r="Y347" s="22"/>
      <c r="Z347" s="22"/>
      <c r="AA347" s="22"/>
      <c r="AE347" s="2"/>
    </row>
    <row r="348" spans="17:31" s="1" customFormat="1" x14ac:dyDescent="0.25">
      <c r="Q348" s="22"/>
      <c r="R348" s="22"/>
      <c r="S348" s="29"/>
      <c r="T348" s="29"/>
      <c r="U348" s="29"/>
      <c r="V348" s="29"/>
      <c r="W348" s="29"/>
      <c r="X348" s="22"/>
      <c r="Y348" s="22"/>
      <c r="Z348" s="22"/>
      <c r="AA348" s="22"/>
      <c r="AE348" s="2"/>
    </row>
    <row r="349" spans="17:31" s="1" customFormat="1" x14ac:dyDescent="0.25">
      <c r="Q349" s="22"/>
      <c r="R349" s="22"/>
      <c r="S349" s="29"/>
      <c r="T349" s="29"/>
      <c r="U349" s="29"/>
      <c r="V349" s="29"/>
      <c r="W349" s="29"/>
      <c r="X349" s="22"/>
      <c r="Y349" s="22"/>
      <c r="Z349" s="22"/>
      <c r="AA349" s="22"/>
      <c r="AE349" s="2"/>
    </row>
    <row r="350" spans="17:31" s="1" customFormat="1" x14ac:dyDescent="0.25">
      <c r="Q350" s="22"/>
      <c r="R350" s="22"/>
      <c r="S350" s="29"/>
      <c r="T350" s="29"/>
      <c r="U350" s="29"/>
      <c r="V350" s="29"/>
      <c r="W350" s="29"/>
      <c r="X350" s="22"/>
      <c r="Y350" s="22"/>
      <c r="Z350" s="22"/>
      <c r="AA350" s="22"/>
      <c r="AE350" s="2"/>
    </row>
    <row r="351" spans="17:31" s="1" customFormat="1" x14ac:dyDescent="0.25">
      <c r="Q351" s="22"/>
      <c r="R351" s="22"/>
      <c r="S351" s="29"/>
      <c r="T351" s="29"/>
      <c r="U351" s="29"/>
      <c r="V351" s="29"/>
      <c r="W351" s="29"/>
      <c r="X351" s="22"/>
      <c r="Y351" s="22"/>
      <c r="Z351" s="22"/>
      <c r="AA351" s="22"/>
      <c r="AE351" s="2"/>
    </row>
    <row r="352" spans="17:31" s="1" customFormat="1" x14ac:dyDescent="0.25">
      <c r="Q352" s="22"/>
      <c r="R352" s="22"/>
      <c r="S352" s="29"/>
      <c r="T352" s="29"/>
      <c r="U352" s="29"/>
      <c r="V352" s="29"/>
      <c r="W352" s="29"/>
      <c r="X352" s="22"/>
      <c r="Y352" s="22"/>
      <c r="Z352" s="22"/>
      <c r="AA352" s="22"/>
      <c r="AE352" s="2"/>
    </row>
    <row r="353" spans="17:31" s="1" customFormat="1" x14ac:dyDescent="0.25">
      <c r="Q353" s="22"/>
      <c r="R353" s="22"/>
      <c r="S353" s="29"/>
      <c r="T353" s="29"/>
      <c r="U353" s="29"/>
      <c r="V353" s="29"/>
      <c r="W353" s="29"/>
      <c r="X353" s="22"/>
      <c r="Y353" s="22"/>
      <c r="Z353" s="22"/>
      <c r="AA353" s="22"/>
      <c r="AE353" s="2"/>
    </row>
    <row r="354" spans="17:31" s="1" customFormat="1" x14ac:dyDescent="0.25">
      <c r="Q354" s="22"/>
      <c r="R354" s="22"/>
      <c r="S354" s="29"/>
      <c r="T354" s="29"/>
      <c r="U354" s="29"/>
      <c r="V354" s="29"/>
      <c r="W354" s="29"/>
      <c r="X354" s="22"/>
      <c r="Y354" s="22"/>
      <c r="Z354" s="22"/>
      <c r="AA354" s="22"/>
      <c r="AE354" s="2"/>
    </row>
    <row r="355" spans="17:31" s="1" customFormat="1" x14ac:dyDescent="0.25">
      <c r="Q355" s="22"/>
      <c r="R355" s="22"/>
      <c r="S355" s="29"/>
      <c r="T355" s="29"/>
      <c r="U355" s="29"/>
      <c r="V355" s="29"/>
      <c r="W355" s="29"/>
      <c r="X355" s="22"/>
      <c r="Y355" s="22"/>
      <c r="Z355" s="22"/>
      <c r="AA355" s="22"/>
      <c r="AE355" s="2"/>
    </row>
    <row r="356" spans="17:31" s="1" customFormat="1" x14ac:dyDescent="0.25">
      <c r="Q356" s="22"/>
      <c r="R356" s="22"/>
      <c r="S356" s="29"/>
      <c r="T356" s="29"/>
      <c r="U356" s="29"/>
      <c r="V356" s="29"/>
      <c r="W356" s="29"/>
      <c r="X356" s="22"/>
      <c r="Y356" s="22"/>
      <c r="Z356" s="22"/>
      <c r="AA356" s="22"/>
      <c r="AE356" s="2"/>
    </row>
    <row r="357" spans="17:31" s="1" customFormat="1" x14ac:dyDescent="0.25">
      <c r="Q357" s="22"/>
      <c r="R357" s="22"/>
      <c r="S357" s="29"/>
      <c r="T357" s="29"/>
      <c r="U357" s="29"/>
      <c r="V357" s="29"/>
      <c r="W357" s="29"/>
      <c r="X357" s="22"/>
      <c r="Y357" s="22"/>
      <c r="Z357" s="22"/>
      <c r="AA357" s="22"/>
      <c r="AE357" s="2"/>
    </row>
    <row r="358" spans="17:31" s="1" customFormat="1" x14ac:dyDescent="0.25">
      <c r="Q358" s="22"/>
      <c r="R358" s="22"/>
      <c r="S358" s="29"/>
      <c r="T358" s="29"/>
      <c r="U358" s="29"/>
      <c r="V358" s="29"/>
      <c r="W358" s="29"/>
      <c r="X358" s="22"/>
      <c r="Y358" s="22"/>
      <c r="Z358" s="22"/>
      <c r="AA358" s="22"/>
      <c r="AE358" s="2"/>
    </row>
    <row r="359" spans="17:31" s="1" customFormat="1" x14ac:dyDescent="0.25">
      <c r="Q359" s="22"/>
      <c r="R359" s="22"/>
      <c r="S359" s="29"/>
      <c r="T359" s="29"/>
      <c r="U359" s="29"/>
      <c r="V359" s="29"/>
      <c r="W359" s="29"/>
      <c r="X359" s="22"/>
      <c r="Y359" s="22"/>
      <c r="Z359" s="22"/>
      <c r="AA359" s="22"/>
      <c r="AE359" s="2"/>
    </row>
    <row r="360" spans="17:31" s="1" customFormat="1" x14ac:dyDescent="0.25">
      <c r="Q360" s="22"/>
      <c r="R360" s="22"/>
      <c r="S360" s="29"/>
      <c r="T360" s="29"/>
      <c r="U360" s="29"/>
      <c r="V360" s="29"/>
      <c r="W360" s="29"/>
      <c r="X360" s="22"/>
      <c r="Y360" s="22"/>
      <c r="Z360" s="22"/>
      <c r="AA360" s="22"/>
      <c r="AE360" s="2"/>
    </row>
    <row r="361" spans="17:31" s="1" customFormat="1" x14ac:dyDescent="0.25">
      <c r="Q361" s="22"/>
      <c r="R361" s="22"/>
      <c r="S361" s="29"/>
      <c r="T361" s="29"/>
      <c r="U361" s="29"/>
      <c r="V361" s="29"/>
      <c r="W361" s="29"/>
      <c r="X361" s="22"/>
      <c r="Y361" s="22"/>
      <c r="Z361" s="22"/>
      <c r="AA361" s="22"/>
      <c r="AE361" s="2"/>
    </row>
    <row r="362" spans="17:31" s="1" customFormat="1" x14ac:dyDescent="0.25">
      <c r="Q362" s="22"/>
      <c r="R362" s="22"/>
      <c r="S362" s="29"/>
      <c r="T362" s="29"/>
      <c r="U362" s="29"/>
      <c r="V362" s="29"/>
      <c r="W362" s="29"/>
      <c r="X362" s="22"/>
      <c r="Y362" s="22"/>
      <c r="Z362" s="22"/>
      <c r="AA362" s="22"/>
      <c r="AE362" s="2"/>
    </row>
    <row r="363" spans="17:31" s="1" customFormat="1" x14ac:dyDescent="0.25">
      <c r="Q363" s="22"/>
      <c r="R363" s="22"/>
      <c r="S363" s="29"/>
      <c r="T363" s="29"/>
      <c r="U363" s="29"/>
      <c r="V363" s="29"/>
      <c r="W363" s="29"/>
      <c r="X363" s="22"/>
      <c r="Y363" s="22"/>
      <c r="Z363" s="22"/>
      <c r="AA363" s="22"/>
      <c r="AE363" s="2"/>
    </row>
    <row r="364" spans="17:31" s="1" customFormat="1" x14ac:dyDescent="0.25">
      <c r="Q364" s="22"/>
      <c r="R364" s="22"/>
      <c r="S364" s="29"/>
      <c r="T364" s="29"/>
      <c r="U364" s="29"/>
      <c r="V364" s="29"/>
      <c r="W364" s="29"/>
      <c r="X364" s="22"/>
      <c r="Y364" s="22"/>
      <c r="Z364" s="22"/>
      <c r="AA364" s="22"/>
      <c r="AE364" s="2"/>
    </row>
    <row r="365" spans="17:31" s="1" customFormat="1" x14ac:dyDescent="0.25">
      <c r="Q365" s="22"/>
      <c r="R365" s="22"/>
      <c r="S365" s="29"/>
      <c r="T365" s="29"/>
      <c r="U365" s="29"/>
      <c r="V365" s="29"/>
      <c r="W365" s="29"/>
      <c r="X365" s="22"/>
      <c r="Y365" s="22"/>
      <c r="Z365" s="22"/>
      <c r="AA365" s="22"/>
      <c r="AE365" s="2"/>
    </row>
    <row r="366" spans="17:31" s="1" customFormat="1" x14ac:dyDescent="0.25">
      <c r="Q366" s="22"/>
      <c r="R366" s="22"/>
      <c r="S366" s="29"/>
      <c r="T366" s="29"/>
      <c r="U366" s="29"/>
      <c r="V366" s="29"/>
      <c r="W366" s="29"/>
      <c r="X366" s="22"/>
      <c r="Y366" s="22"/>
      <c r="Z366" s="22"/>
      <c r="AA366" s="22"/>
      <c r="AE366" s="2"/>
    </row>
    <row r="367" spans="17:31" s="1" customFormat="1" x14ac:dyDescent="0.25">
      <c r="Q367" s="22"/>
      <c r="R367" s="22"/>
      <c r="S367" s="29"/>
      <c r="T367" s="29"/>
      <c r="U367" s="29"/>
      <c r="V367" s="29"/>
      <c r="W367" s="29"/>
      <c r="X367" s="22"/>
      <c r="Y367" s="22"/>
      <c r="Z367" s="22"/>
      <c r="AA367" s="22"/>
      <c r="AE367" s="2"/>
    </row>
    <row r="368" spans="17:31" s="1" customFormat="1" x14ac:dyDescent="0.25">
      <c r="Q368" s="22"/>
      <c r="R368" s="22"/>
      <c r="S368" s="29"/>
      <c r="T368" s="29"/>
      <c r="U368" s="29"/>
      <c r="V368" s="29"/>
      <c r="W368" s="29"/>
      <c r="X368" s="22"/>
      <c r="Y368" s="22"/>
      <c r="Z368" s="22"/>
      <c r="AA368" s="22"/>
      <c r="AE368" s="2"/>
    </row>
    <row r="369" spans="17:31" s="1" customFormat="1" x14ac:dyDescent="0.25">
      <c r="Q369" s="22"/>
      <c r="R369" s="22"/>
      <c r="S369" s="29"/>
      <c r="T369" s="29"/>
      <c r="U369" s="29"/>
      <c r="V369" s="29"/>
      <c r="W369" s="29"/>
      <c r="X369" s="22"/>
      <c r="Y369" s="22"/>
      <c r="Z369" s="22"/>
      <c r="AA369" s="22"/>
      <c r="AE369" s="2"/>
    </row>
    <row r="370" spans="17:31" s="1" customFormat="1" x14ac:dyDescent="0.25">
      <c r="Q370" s="22"/>
      <c r="R370" s="22"/>
      <c r="S370" s="29"/>
      <c r="T370" s="29"/>
      <c r="U370" s="29"/>
      <c r="V370" s="29"/>
      <c r="W370" s="29"/>
      <c r="X370" s="22"/>
      <c r="Y370" s="22"/>
      <c r="Z370" s="22"/>
      <c r="AA370" s="22"/>
      <c r="AE370" s="2"/>
    </row>
    <row r="371" spans="17:31" s="1" customFormat="1" x14ac:dyDescent="0.25">
      <c r="Q371" s="22"/>
      <c r="R371" s="22"/>
      <c r="S371" s="29"/>
      <c r="T371" s="29"/>
      <c r="U371" s="29"/>
      <c r="V371" s="29"/>
      <c r="W371" s="29"/>
      <c r="X371" s="22"/>
      <c r="Y371" s="22"/>
      <c r="Z371" s="22"/>
      <c r="AA371" s="22"/>
      <c r="AE371" s="2"/>
    </row>
    <row r="372" spans="17:31" s="1" customFormat="1" x14ac:dyDescent="0.25">
      <c r="Q372" s="22"/>
      <c r="R372" s="22"/>
      <c r="S372" s="29"/>
      <c r="T372" s="29"/>
      <c r="U372" s="29"/>
      <c r="V372" s="29"/>
      <c r="W372" s="29"/>
      <c r="X372" s="22"/>
      <c r="Y372" s="22"/>
      <c r="Z372" s="22"/>
      <c r="AA372" s="22"/>
      <c r="AE372" s="2"/>
    </row>
    <row r="373" spans="17:31" s="1" customFormat="1" x14ac:dyDescent="0.25">
      <c r="Q373" s="22"/>
      <c r="R373" s="22"/>
      <c r="S373" s="29"/>
      <c r="T373" s="29"/>
      <c r="U373" s="29"/>
      <c r="V373" s="29"/>
      <c r="W373" s="29"/>
      <c r="X373" s="22"/>
      <c r="Y373" s="22"/>
      <c r="Z373" s="22"/>
      <c r="AA373" s="22"/>
      <c r="AE373" s="2"/>
    </row>
    <row r="374" spans="17:31" s="1" customFormat="1" x14ac:dyDescent="0.25">
      <c r="Q374" s="22"/>
      <c r="R374" s="22"/>
      <c r="S374" s="29"/>
      <c r="T374" s="29"/>
      <c r="U374" s="29"/>
      <c r="V374" s="29"/>
      <c r="W374" s="29"/>
      <c r="X374" s="22"/>
      <c r="Y374" s="22"/>
      <c r="Z374" s="22"/>
      <c r="AA374" s="22"/>
      <c r="AE374" s="2"/>
    </row>
    <row r="375" spans="17:31" s="1" customFormat="1" x14ac:dyDescent="0.25">
      <c r="Q375" s="22"/>
      <c r="R375" s="22"/>
      <c r="S375" s="29"/>
      <c r="T375" s="29"/>
      <c r="U375" s="29"/>
      <c r="V375" s="29"/>
      <c r="W375" s="29"/>
      <c r="X375" s="22"/>
      <c r="Y375" s="22"/>
      <c r="Z375" s="22"/>
      <c r="AA375" s="22"/>
      <c r="AE375" s="2"/>
    </row>
    <row r="376" spans="17:31" s="1" customFormat="1" x14ac:dyDescent="0.25">
      <c r="Q376" s="22"/>
      <c r="R376" s="22"/>
      <c r="S376" s="29"/>
      <c r="T376" s="29"/>
      <c r="U376" s="29"/>
      <c r="V376" s="29"/>
      <c r="W376" s="29"/>
      <c r="X376" s="22"/>
      <c r="Y376" s="22"/>
      <c r="Z376" s="22"/>
      <c r="AA376" s="22"/>
      <c r="AE376" s="2"/>
    </row>
    <row r="377" spans="17:31" s="1" customFormat="1" x14ac:dyDescent="0.25">
      <c r="Q377" s="22"/>
      <c r="R377" s="22"/>
      <c r="S377" s="29"/>
      <c r="T377" s="29"/>
      <c r="U377" s="29"/>
      <c r="V377" s="29"/>
      <c r="W377" s="29"/>
      <c r="X377" s="22"/>
      <c r="Y377" s="22"/>
      <c r="Z377" s="22"/>
      <c r="AA377" s="22"/>
      <c r="AE377" s="2"/>
    </row>
    <row r="378" spans="17:31" s="1" customFormat="1" x14ac:dyDescent="0.25">
      <c r="Q378" s="22"/>
      <c r="R378" s="22"/>
      <c r="S378" s="29"/>
      <c r="T378" s="29"/>
      <c r="U378" s="29"/>
      <c r="V378" s="29"/>
      <c r="W378" s="29"/>
      <c r="X378" s="22"/>
      <c r="Y378" s="22"/>
      <c r="Z378" s="22"/>
      <c r="AA378" s="22"/>
      <c r="AE378" s="2"/>
    </row>
    <row r="379" spans="17:31" s="1" customFormat="1" x14ac:dyDescent="0.25">
      <c r="Q379" s="22"/>
      <c r="R379" s="22"/>
      <c r="S379" s="29"/>
      <c r="T379" s="29"/>
      <c r="U379" s="29"/>
      <c r="V379" s="29"/>
      <c r="W379" s="29"/>
      <c r="X379" s="22"/>
      <c r="Y379" s="22"/>
      <c r="Z379" s="22"/>
      <c r="AA379" s="22"/>
      <c r="AE379" s="2"/>
    </row>
    <row r="380" spans="17:31" s="1" customFormat="1" x14ac:dyDescent="0.25">
      <c r="Q380" s="22"/>
      <c r="R380" s="22"/>
      <c r="S380" s="29"/>
      <c r="T380" s="29"/>
      <c r="U380" s="29"/>
      <c r="V380" s="29"/>
      <c r="W380" s="29"/>
      <c r="X380" s="22"/>
      <c r="Y380" s="22"/>
      <c r="Z380" s="22"/>
      <c r="AA380" s="22"/>
      <c r="AE380" s="2"/>
    </row>
    <row r="381" spans="17:31" s="1" customFormat="1" x14ac:dyDescent="0.25">
      <c r="Q381" s="22"/>
      <c r="R381" s="22"/>
      <c r="S381" s="29"/>
      <c r="T381" s="29"/>
      <c r="U381" s="29"/>
      <c r="V381" s="29"/>
      <c r="W381" s="29"/>
      <c r="X381" s="22"/>
      <c r="Y381" s="22"/>
      <c r="Z381" s="22"/>
      <c r="AA381" s="22"/>
      <c r="AE381" s="2"/>
    </row>
    <row r="382" spans="17:31" s="1" customFormat="1" x14ac:dyDescent="0.25">
      <c r="Q382" s="22"/>
      <c r="R382" s="22"/>
      <c r="S382" s="29"/>
      <c r="T382" s="29"/>
      <c r="U382" s="29"/>
      <c r="V382" s="29"/>
      <c r="W382" s="29"/>
      <c r="X382" s="22"/>
      <c r="Y382" s="22"/>
      <c r="Z382" s="22"/>
      <c r="AA382" s="22"/>
      <c r="AE382" s="2"/>
    </row>
    <row r="383" spans="17:31" s="1" customFormat="1" x14ac:dyDescent="0.25">
      <c r="Q383" s="22"/>
      <c r="R383" s="22"/>
      <c r="S383" s="29"/>
      <c r="T383" s="29"/>
      <c r="U383" s="29"/>
      <c r="V383" s="29"/>
      <c r="W383" s="29"/>
      <c r="X383" s="22"/>
      <c r="Y383" s="22"/>
      <c r="Z383" s="22"/>
      <c r="AA383" s="22"/>
      <c r="AE383" s="2"/>
    </row>
    <row r="384" spans="17:31" s="1" customFormat="1" x14ac:dyDescent="0.25">
      <c r="Q384" s="22"/>
      <c r="R384" s="22"/>
      <c r="S384" s="29"/>
      <c r="T384" s="29"/>
      <c r="U384" s="29"/>
      <c r="V384" s="29"/>
      <c r="W384" s="29"/>
      <c r="X384" s="22"/>
      <c r="Y384" s="22"/>
      <c r="Z384" s="22"/>
      <c r="AA384" s="22"/>
      <c r="AE384" s="2"/>
    </row>
    <row r="385" spans="17:31" s="1" customFormat="1" x14ac:dyDescent="0.25">
      <c r="Q385" s="22"/>
      <c r="R385" s="22"/>
      <c r="S385" s="29"/>
      <c r="T385" s="29"/>
      <c r="U385" s="29"/>
      <c r="V385" s="29"/>
      <c r="W385" s="29"/>
      <c r="X385" s="22"/>
      <c r="Y385" s="22"/>
      <c r="Z385" s="22"/>
      <c r="AA385" s="22"/>
      <c r="AE385" s="2"/>
    </row>
    <row r="386" spans="17:31" s="1" customFormat="1" x14ac:dyDescent="0.25">
      <c r="Q386" s="22"/>
      <c r="R386" s="22"/>
      <c r="S386" s="29"/>
      <c r="T386" s="29"/>
      <c r="U386" s="29"/>
      <c r="V386" s="29"/>
      <c r="W386" s="29"/>
      <c r="X386" s="22"/>
      <c r="Y386" s="22"/>
      <c r="Z386" s="22"/>
      <c r="AA386" s="22"/>
      <c r="AE386" s="2"/>
    </row>
    <row r="387" spans="17:31" s="1" customFormat="1" x14ac:dyDescent="0.25">
      <c r="Q387" s="22"/>
      <c r="R387" s="22"/>
      <c r="S387" s="29"/>
      <c r="T387" s="29"/>
      <c r="U387" s="29"/>
      <c r="V387" s="29"/>
      <c r="W387" s="29"/>
      <c r="X387" s="22"/>
      <c r="Y387" s="22"/>
      <c r="Z387" s="22"/>
      <c r="AA387" s="22"/>
      <c r="AE387" s="2"/>
    </row>
    <row r="388" spans="17:31" s="1" customFormat="1" x14ac:dyDescent="0.25">
      <c r="Q388" s="22"/>
      <c r="R388" s="22"/>
      <c r="S388" s="29"/>
      <c r="T388" s="29"/>
      <c r="U388" s="29"/>
      <c r="V388" s="29"/>
      <c r="W388" s="29"/>
      <c r="X388" s="22"/>
      <c r="Y388" s="22"/>
      <c r="Z388" s="22"/>
      <c r="AA388" s="22"/>
      <c r="AE388" s="2"/>
    </row>
    <row r="389" spans="17:31" s="1" customFormat="1" x14ac:dyDescent="0.25">
      <c r="Q389" s="22"/>
      <c r="R389" s="22"/>
      <c r="S389" s="29"/>
      <c r="T389" s="29"/>
      <c r="U389" s="29"/>
      <c r="V389" s="29"/>
      <c r="W389" s="29"/>
      <c r="X389" s="22"/>
      <c r="Y389" s="22"/>
      <c r="Z389" s="22"/>
      <c r="AA389" s="22"/>
      <c r="AE389" s="2"/>
    </row>
    <row r="390" spans="17:31" s="1" customFormat="1" x14ac:dyDescent="0.25">
      <c r="Q390" s="22"/>
      <c r="R390" s="22"/>
      <c r="S390" s="29"/>
      <c r="T390" s="29"/>
      <c r="U390" s="29"/>
      <c r="V390" s="29"/>
      <c r="W390" s="29"/>
      <c r="X390" s="22"/>
      <c r="Y390" s="22"/>
      <c r="Z390" s="22"/>
      <c r="AA390" s="22"/>
      <c r="AE390" s="2"/>
    </row>
    <row r="391" spans="17:31" s="1" customFormat="1" x14ac:dyDescent="0.25">
      <c r="Q391" s="22"/>
      <c r="R391" s="22"/>
      <c r="S391" s="29"/>
      <c r="T391" s="29"/>
      <c r="U391" s="29"/>
      <c r="V391" s="29"/>
      <c r="W391" s="29"/>
      <c r="X391" s="22"/>
      <c r="Y391" s="22"/>
      <c r="Z391" s="22"/>
      <c r="AA391" s="22"/>
      <c r="AE391" s="2"/>
    </row>
    <row r="392" spans="17:31" s="1" customFormat="1" x14ac:dyDescent="0.25">
      <c r="Q392" s="22"/>
      <c r="R392" s="22"/>
      <c r="S392" s="29"/>
      <c r="T392" s="29"/>
      <c r="U392" s="29"/>
      <c r="V392" s="29"/>
      <c r="W392" s="29"/>
      <c r="X392" s="22"/>
      <c r="Y392" s="22"/>
      <c r="Z392" s="22"/>
      <c r="AA392" s="22"/>
      <c r="AE392" s="2"/>
    </row>
    <row r="393" spans="17:31" s="1" customFormat="1" x14ac:dyDescent="0.25">
      <c r="Q393" s="22"/>
      <c r="R393" s="22"/>
      <c r="S393" s="29"/>
      <c r="T393" s="29"/>
      <c r="U393" s="29"/>
      <c r="V393" s="29"/>
      <c r="W393" s="29"/>
      <c r="X393" s="22"/>
      <c r="Y393" s="22"/>
      <c r="Z393" s="22"/>
      <c r="AA393" s="22"/>
      <c r="AE393" s="2"/>
    </row>
    <row r="394" spans="17:31" s="1" customFormat="1" x14ac:dyDescent="0.25">
      <c r="Q394" s="22"/>
      <c r="R394" s="22"/>
      <c r="S394" s="29"/>
      <c r="T394" s="29"/>
      <c r="U394" s="29"/>
      <c r="V394" s="29"/>
      <c r="W394" s="29"/>
      <c r="X394" s="22"/>
      <c r="Y394" s="22"/>
      <c r="Z394" s="22"/>
      <c r="AA394" s="22"/>
      <c r="AE394" s="2"/>
    </row>
    <row r="395" spans="17:31" s="1" customFormat="1" x14ac:dyDescent="0.25">
      <c r="Q395" s="22"/>
      <c r="R395" s="22"/>
      <c r="S395" s="29"/>
      <c r="T395" s="29"/>
      <c r="U395" s="29"/>
      <c r="V395" s="29"/>
      <c r="W395" s="29"/>
      <c r="X395" s="22"/>
      <c r="Y395" s="22"/>
      <c r="Z395" s="22"/>
      <c r="AA395" s="22"/>
      <c r="AE395" s="2"/>
    </row>
    <row r="396" spans="17:31" s="1" customFormat="1" x14ac:dyDescent="0.25">
      <c r="Q396" s="22"/>
      <c r="R396" s="22"/>
      <c r="S396" s="29"/>
      <c r="T396" s="29"/>
      <c r="U396" s="29"/>
      <c r="V396" s="29"/>
      <c r="W396" s="29"/>
      <c r="X396" s="22"/>
      <c r="Y396" s="22"/>
      <c r="Z396" s="22"/>
      <c r="AA396" s="22"/>
      <c r="AE396" s="2"/>
    </row>
    <row r="397" spans="17:31" s="1" customFormat="1" x14ac:dyDescent="0.25">
      <c r="Q397" s="22"/>
      <c r="R397" s="22"/>
      <c r="S397" s="29"/>
      <c r="T397" s="29"/>
      <c r="U397" s="29"/>
      <c r="V397" s="29"/>
      <c r="W397" s="29"/>
      <c r="X397" s="22"/>
      <c r="Y397" s="22"/>
      <c r="Z397" s="22"/>
      <c r="AA397" s="22"/>
      <c r="AE397" s="2"/>
    </row>
    <row r="398" spans="17:31" s="1" customFormat="1" x14ac:dyDescent="0.25">
      <c r="Q398" s="22"/>
      <c r="R398" s="22"/>
      <c r="S398" s="29"/>
      <c r="T398" s="29"/>
      <c r="U398" s="29"/>
      <c r="V398" s="29"/>
      <c r="W398" s="29"/>
      <c r="X398" s="22"/>
      <c r="Y398" s="22"/>
      <c r="Z398" s="22"/>
      <c r="AA398" s="22"/>
      <c r="AE398" s="2"/>
    </row>
    <row r="399" spans="17:31" s="1" customFormat="1" x14ac:dyDescent="0.25">
      <c r="Q399" s="22"/>
      <c r="R399" s="22"/>
      <c r="S399" s="29"/>
      <c r="T399" s="29"/>
      <c r="U399" s="29"/>
      <c r="V399" s="29"/>
      <c r="W399" s="29"/>
      <c r="X399" s="22"/>
      <c r="Y399" s="22"/>
      <c r="Z399" s="22"/>
      <c r="AA399" s="22"/>
      <c r="AE399" s="2"/>
    </row>
    <row r="400" spans="17:31" s="1" customFormat="1" x14ac:dyDescent="0.25">
      <c r="Q400" s="22"/>
      <c r="R400" s="22"/>
      <c r="S400" s="29"/>
      <c r="T400" s="29"/>
      <c r="U400" s="29"/>
      <c r="V400" s="29"/>
      <c r="W400" s="29"/>
      <c r="X400" s="22"/>
      <c r="Y400" s="22"/>
      <c r="Z400" s="22"/>
      <c r="AA400" s="22"/>
      <c r="AE400" s="2"/>
    </row>
    <row r="401" spans="17:31" s="1" customFormat="1" x14ac:dyDescent="0.25">
      <c r="Q401" s="22"/>
      <c r="R401" s="22"/>
      <c r="S401" s="29"/>
      <c r="T401" s="29"/>
      <c r="U401" s="29"/>
      <c r="V401" s="29"/>
      <c r="W401" s="29"/>
      <c r="X401" s="22"/>
      <c r="Y401" s="22"/>
      <c r="Z401" s="22"/>
      <c r="AA401" s="22"/>
      <c r="AE401" s="2"/>
    </row>
    <row r="402" spans="17:31" s="1" customFormat="1" x14ac:dyDescent="0.25">
      <c r="Q402" s="22"/>
      <c r="R402" s="22"/>
      <c r="S402" s="29"/>
      <c r="T402" s="29"/>
      <c r="U402" s="29"/>
      <c r="V402" s="29"/>
      <c r="W402" s="29"/>
      <c r="X402" s="22"/>
      <c r="Y402" s="22"/>
      <c r="Z402" s="22"/>
      <c r="AA402" s="22"/>
      <c r="AE402" s="2"/>
    </row>
    <row r="403" spans="17:31" s="1" customFormat="1" x14ac:dyDescent="0.25">
      <c r="Q403" s="22"/>
      <c r="R403" s="22"/>
      <c r="S403" s="29"/>
      <c r="T403" s="29"/>
      <c r="U403" s="29"/>
      <c r="V403" s="29"/>
      <c r="W403" s="29"/>
      <c r="X403" s="22"/>
      <c r="Y403" s="22"/>
      <c r="Z403" s="22"/>
      <c r="AA403" s="22"/>
      <c r="AE403" s="2"/>
    </row>
    <row r="404" spans="17:31" s="1" customFormat="1" x14ac:dyDescent="0.25">
      <c r="Q404" s="22"/>
      <c r="R404" s="22"/>
      <c r="S404" s="29"/>
      <c r="T404" s="29"/>
      <c r="U404" s="29"/>
      <c r="V404" s="29"/>
      <c r="W404" s="29"/>
      <c r="X404" s="22"/>
      <c r="Y404" s="22"/>
      <c r="Z404" s="22"/>
      <c r="AA404" s="22"/>
      <c r="AE404" s="2"/>
    </row>
    <row r="405" spans="17:31" s="1" customFormat="1" x14ac:dyDescent="0.25">
      <c r="Q405" s="22"/>
      <c r="R405" s="22"/>
      <c r="S405" s="29"/>
      <c r="T405" s="29"/>
      <c r="U405" s="29"/>
      <c r="V405" s="29"/>
      <c r="W405" s="29"/>
      <c r="X405" s="22"/>
      <c r="Y405" s="22"/>
      <c r="Z405" s="22"/>
      <c r="AA405" s="22"/>
      <c r="AE405" s="2"/>
    </row>
    <row r="406" spans="17:31" s="1" customFormat="1" x14ac:dyDescent="0.25">
      <c r="Q406" s="22"/>
      <c r="R406" s="22"/>
      <c r="S406" s="29"/>
      <c r="T406" s="29"/>
      <c r="U406" s="29"/>
      <c r="V406" s="29"/>
      <c r="W406" s="29"/>
      <c r="X406" s="22"/>
      <c r="Y406" s="22"/>
      <c r="Z406" s="22"/>
      <c r="AA406" s="22"/>
      <c r="AE406" s="2"/>
    </row>
    <row r="407" spans="17:31" s="1" customFormat="1" x14ac:dyDescent="0.25">
      <c r="Q407" s="22"/>
      <c r="R407" s="22"/>
      <c r="S407" s="29"/>
      <c r="T407" s="29"/>
      <c r="U407" s="29"/>
      <c r="V407" s="29"/>
      <c r="W407" s="29"/>
      <c r="X407" s="22"/>
      <c r="Y407" s="22"/>
      <c r="Z407" s="22"/>
      <c r="AA407" s="22"/>
      <c r="AE407" s="2"/>
    </row>
    <row r="408" spans="17:31" s="1" customFormat="1" x14ac:dyDescent="0.25">
      <c r="Q408" s="22"/>
      <c r="R408" s="22"/>
      <c r="S408" s="29"/>
      <c r="T408" s="29"/>
      <c r="U408" s="29"/>
      <c r="V408" s="29"/>
      <c r="W408" s="29"/>
      <c r="X408" s="22"/>
      <c r="Y408" s="22"/>
      <c r="Z408" s="22"/>
      <c r="AA408" s="22"/>
      <c r="AE408" s="2"/>
    </row>
    <row r="409" spans="17:31" s="1" customFormat="1" x14ac:dyDescent="0.25">
      <c r="Q409" s="22"/>
      <c r="R409" s="22"/>
      <c r="S409" s="29"/>
      <c r="T409" s="29"/>
      <c r="U409" s="29"/>
      <c r="V409" s="29"/>
      <c r="W409" s="29"/>
      <c r="X409" s="22"/>
      <c r="Y409" s="22"/>
      <c r="Z409" s="22"/>
      <c r="AA409" s="22"/>
      <c r="AE409" s="2"/>
    </row>
    <row r="410" spans="17:31" s="1" customFormat="1" x14ac:dyDescent="0.25">
      <c r="Q410" s="22"/>
      <c r="R410" s="22"/>
      <c r="S410" s="29"/>
      <c r="T410" s="29"/>
      <c r="U410" s="29"/>
      <c r="V410" s="29"/>
      <c r="W410" s="29"/>
      <c r="X410" s="22"/>
      <c r="Y410" s="22"/>
      <c r="Z410" s="22"/>
      <c r="AA410" s="22"/>
      <c r="AE410" s="2"/>
    </row>
    <row r="411" spans="17:31" s="1" customFormat="1" x14ac:dyDescent="0.25">
      <c r="Q411" s="22"/>
      <c r="R411" s="22"/>
      <c r="S411" s="29"/>
      <c r="T411" s="29"/>
      <c r="U411" s="29"/>
      <c r="V411" s="29"/>
      <c r="W411" s="29"/>
      <c r="X411" s="22"/>
      <c r="Y411" s="22"/>
      <c r="Z411" s="22"/>
      <c r="AA411" s="22"/>
      <c r="AE411" s="2"/>
    </row>
    <row r="412" spans="17:31" s="1" customFormat="1" x14ac:dyDescent="0.25">
      <c r="Q412" s="22"/>
      <c r="R412" s="22"/>
      <c r="S412" s="29"/>
      <c r="T412" s="29"/>
      <c r="U412" s="29"/>
      <c r="V412" s="29"/>
      <c r="W412" s="29"/>
      <c r="X412" s="22"/>
      <c r="Y412" s="22"/>
      <c r="Z412" s="22"/>
      <c r="AA412" s="22"/>
      <c r="AE412" s="2"/>
    </row>
    <row r="413" spans="17:31" s="1" customFormat="1" x14ac:dyDescent="0.25">
      <c r="Q413" s="22"/>
      <c r="R413" s="22"/>
      <c r="S413" s="29"/>
      <c r="T413" s="29"/>
      <c r="U413" s="29"/>
      <c r="V413" s="29"/>
      <c r="W413" s="29"/>
      <c r="X413" s="22"/>
      <c r="Y413" s="22"/>
      <c r="Z413" s="22"/>
      <c r="AA413" s="22"/>
      <c r="AE413" s="2"/>
    </row>
    <row r="414" spans="17:31" s="1" customFormat="1" x14ac:dyDescent="0.25">
      <c r="Q414" s="22"/>
      <c r="R414" s="22"/>
      <c r="S414" s="29"/>
      <c r="T414" s="29"/>
      <c r="U414" s="29"/>
      <c r="V414" s="29"/>
      <c r="W414" s="29"/>
      <c r="X414" s="22"/>
      <c r="Y414" s="22"/>
      <c r="Z414" s="22"/>
      <c r="AA414" s="22"/>
      <c r="AE414" s="2"/>
    </row>
    <row r="415" spans="17:31" s="1" customFormat="1" x14ac:dyDescent="0.25">
      <c r="Q415" s="22"/>
      <c r="R415" s="22"/>
      <c r="S415" s="29"/>
      <c r="T415" s="29"/>
      <c r="U415" s="29"/>
      <c r="V415" s="29"/>
      <c r="W415" s="29"/>
      <c r="X415" s="22"/>
      <c r="Y415" s="22"/>
      <c r="Z415" s="22"/>
      <c r="AA415" s="22"/>
      <c r="AE415" s="2"/>
    </row>
    <row r="416" spans="17:31" s="1" customFormat="1" x14ac:dyDescent="0.25">
      <c r="Q416" s="22"/>
      <c r="R416" s="22"/>
      <c r="S416" s="29"/>
      <c r="T416" s="29"/>
      <c r="U416" s="29"/>
      <c r="V416" s="29"/>
      <c r="W416" s="29"/>
      <c r="X416" s="22"/>
      <c r="Y416" s="22"/>
      <c r="Z416" s="22"/>
      <c r="AA416" s="22"/>
      <c r="AE416" s="2"/>
    </row>
    <row r="417" spans="17:31" s="1" customFormat="1" x14ac:dyDescent="0.25">
      <c r="Q417" s="22"/>
      <c r="R417" s="22"/>
      <c r="S417" s="29"/>
      <c r="T417" s="29"/>
      <c r="U417" s="29"/>
      <c r="V417" s="29"/>
      <c r="W417" s="29"/>
      <c r="X417" s="22"/>
      <c r="Y417" s="22"/>
      <c r="Z417" s="22"/>
      <c r="AA417" s="22"/>
      <c r="AE417" s="2"/>
    </row>
    <row r="418" spans="17:31" s="1" customFormat="1" x14ac:dyDescent="0.25">
      <c r="Q418" s="22"/>
      <c r="R418" s="22"/>
      <c r="S418" s="29"/>
      <c r="T418" s="29"/>
      <c r="U418" s="29"/>
      <c r="V418" s="29"/>
      <c r="W418" s="29"/>
      <c r="X418" s="22"/>
      <c r="Y418" s="22"/>
      <c r="Z418" s="22"/>
      <c r="AA418" s="22"/>
      <c r="AE418" s="2"/>
    </row>
    <row r="419" spans="17:31" s="1" customFormat="1" x14ac:dyDescent="0.25">
      <c r="Q419" s="22"/>
      <c r="R419" s="22"/>
      <c r="S419" s="29"/>
      <c r="T419" s="29"/>
      <c r="U419" s="29"/>
      <c r="V419" s="29"/>
      <c r="W419" s="29"/>
      <c r="X419" s="22"/>
      <c r="Y419" s="22"/>
      <c r="Z419" s="22"/>
      <c r="AA419" s="22"/>
      <c r="AE419" s="2"/>
    </row>
    <row r="420" spans="17:31" s="1" customFormat="1" x14ac:dyDescent="0.25">
      <c r="Q420" s="22"/>
      <c r="R420" s="22"/>
      <c r="S420" s="29"/>
      <c r="T420" s="29"/>
      <c r="U420" s="29"/>
      <c r="V420" s="29"/>
      <c r="W420" s="29"/>
      <c r="X420" s="22"/>
      <c r="Y420" s="22"/>
      <c r="Z420" s="22"/>
      <c r="AA420" s="22"/>
      <c r="AE420" s="2"/>
    </row>
    <row r="421" spans="17:31" s="1" customFormat="1" x14ac:dyDescent="0.25">
      <c r="Q421" s="22"/>
      <c r="R421" s="22"/>
      <c r="S421" s="29"/>
      <c r="T421" s="29"/>
      <c r="U421" s="29"/>
      <c r="V421" s="29"/>
      <c r="W421" s="29"/>
      <c r="X421" s="22"/>
      <c r="Y421" s="22"/>
      <c r="Z421" s="22"/>
      <c r="AA421" s="22"/>
      <c r="AE421" s="2"/>
    </row>
    <row r="422" spans="17:31" s="1" customFormat="1" x14ac:dyDescent="0.25">
      <c r="Q422" s="22"/>
      <c r="R422" s="22"/>
      <c r="S422" s="29"/>
      <c r="T422" s="29"/>
      <c r="U422" s="29"/>
      <c r="V422" s="29"/>
      <c r="W422" s="29"/>
      <c r="X422" s="22"/>
      <c r="Y422" s="22"/>
      <c r="Z422" s="22"/>
      <c r="AA422" s="22"/>
      <c r="AE422" s="2"/>
    </row>
    <row r="423" spans="17:31" s="1" customFormat="1" x14ac:dyDescent="0.25">
      <c r="Q423" s="22"/>
      <c r="R423" s="22"/>
      <c r="S423" s="29"/>
      <c r="T423" s="29"/>
      <c r="U423" s="29"/>
      <c r="V423" s="29"/>
      <c r="W423" s="29"/>
      <c r="X423" s="22"/>
      <c r="Y423" s="22"/>
      <c r="Z423" s="22"/>
      <c r="AA423" s="22"/>
      <c r="AE423" s="2"/>
    </row>
    <row r="424" spans="17:31" s="1" customFormat="1" x14ac:dyDescent="0.25">
      <c r="Q424" s="22"/>
      <c r="R424" s="22"/>
      <c r="S424" s="29"/>
      <c r="T424" s="29"/>
      <c r="U424" s="29"/>
      <c r="V424" s="29"/>
      <c r="W424" s="29"/>
      <c r="X424" s="22"/>
      <c r="Y424" s="22"/>
      <c r="Z424" s="22"/>
      <c r="AA424" s="22"/>
      <c r="AE424" s="2"/>
    </row>
    <row r="425" spans="17:31" s="1" customFormat="1" x14ac:dyDescent="0.25">
      <c r="Q425" s="22"/>
      <c r="R425" s="22"/>
      <c r="S425" s="29"/>
      <c r="T425" s="29"/>
      <c r="U425" s="29"/>
      <c r="V425" s="29"/>
      <c r="W425" s="29"/>
      <c r="X425" s="22"/>
      <c r="Y425" s="22"/>
      <c r="Z425" s="22"/>
      <c r="AA425" s="22"/>
      <c r="AE425" s="2"/>
    </row>
    <row r="426" spans="17:31" s="1" customFormat="1" x14ac:dyDescent="0.25">
      <c r="Q426" s="22"/>
      <c r="R426" s="22"/>
      <c r="S426" s="29"/>
      <c r="T426" s="29"/>
      <c r="U426" s="29"/>
      <c r="V426" s="29"/>
      <c r="W426" s="29"/>
      <c r="X426" s="22"/>
      <c r="Y426" s="22"/>
      <c r="Z426" s="22"/>
      <c r="AA426" s="22"/>
      <c r="AE426" s="2"/>
    </row>
    <row r="427" spans="17:31" s="1" customFormat="1" x14ac:dyDescent="0.25">
      <c r="Q427" s="22"/>
      <c r="R427" s="22"/>
      <c r="S427" s="29"/>
      <c r="T427" s="29"/>
      <c r="U427" s="29"/>
      <c r="V427" s="29"/>
      <c r="W427" s="29"/>
      <c r="X427" s="22"/>
      <c r="Y427" s="22"/>
      <c r="Z427" s="22"/>
      <c r="AA427" s="22"/>
      <c r="AE427" s="2"/>
    </row>
    <row r="428" spans="17:31" s="1" customFormat="1" x14ac:dyDescent="0.25">
      <c r="Q428" s="22"/>
      <c r="R428" s="22"/>
      <c r="S428" s="29"/>
      <c r="T428" s="29"/>
      <c r="U428" s="29"/>
      <c r="V428" s="29"/>
      <c r="W428" s="29"/>
      <c r="X428" s="22"/>
      <c r="Y428" s="22"/>
      <c r="Z428" s="22"/>
      <c r="AA428" s="22"/>
      <c r="AE428" s="2"/>
    </row>
  </sheetData>
  <sheetProtection algorithmName="SHA-512" hashValue="sszZrkuzeePOWPzL8ttrnyLoAcxWyuY0zJj4fkcGQXggaA7Wf9P7JtVmygC4Jc/3Rk8HTd3OgznvvEZ5QAjXsA==" saltValue="wScO1I+fcLIhShQ9HZ6hbg==" spinCount="100000" sheet="1" objects="1" scenarios="1"/>
  <mergeCells count="636">
    <mergeCell ref="J4:J12"/>
    <mergeCell ref="K4:K12"/>
    <mergeCell ref="L4:L12"/>
    <mergeCell ref="M4:M12"/>
    <mergeCell ref="N4:N12"/>
    <mergeCell ref="O4:O9"/>
    <mergeCell ref="O10:O12"/>
    <mergeCell ref="E2:L2"/>
    <mergeCell ref="A4:A162"/>
    <mergeCell ref="B4:B162"/>
    <mergeCell ref="C4:C162"/>
    <mergeCell ref="D4:D12"/>
    <mergeCell ref="E4:E12"/>
    <mergeCell ref="F4:F12"/>
    <mergeCell ref="G4:G12"/>
    <mergeCell ref="H4:H12"/>
    <mergeCell ref="I4:I12"/>
    <mergeCell ref="L13:L16"/>
    <mergeCell ref="M13:M21"/>
    <mergeCell ref="N13:N21"/>
    <mergeCell ref="O13:O16"/>
    <mergeCell ref="K17:K21"/>
    <mergeCell ref="L17:L21"/>
    <mergeCell ref="O17:O21"/>
    <mergeCell ref="P4:P9"/>
    <mergeCell ref="Q4:Q9"/>
    <mergeCell ref="R4:R12"/>
    <mergeCell ref="S4:S9"/>
    <mergeCell ref="T4:T9"/>
    <mergeCell ref="U4:U5"/>
    <mergeCell ref="P10:P12"/>
    <mergeCell ref="Q10:Q12"/>
    <mergeCell ref="S10:S12"/>
    <mergeCell ref="T10:T12"/>
    <mergeCell ref="AH4:AH12"/>
    <mergeCell ref="AI4:AI12"/>
    <mergeCell ref="AJ4:AJ12"/>
    <mergeCell ref="AK4:AK12"/>
    <mergeCell ref="U6:U7"/>
    <mergeCell ref="U8:U9"/>
    <mergeCell ref="W10:W12"/>
    <mergeCell ref="X10:X12"/>
    <mergeCell ref="AB4:AB12"/>
    <mergeCell ref="AC4:AC12"/>
    <mergeCell ref="AD4:AD12"/>
    <mergeCell ref="AE4:AE12"/>
    <mergeCell ref="AF4:AF12"/>
    <mergeCell ref="AG4:AG12"/>
    <mergeCell ref="V4:V12"/>
    <mergeCell ref="W4:W9"/>
    <mergeCell ref="X4:X9"/>
    <mergeCell ref="Y4:Y12"/>
    <mergeCell ref="Z4:Z12"/>
    <mergeCell ref="AA4:AA162"/>
    <mergeCell ref="W13:W16"/>
    <mergeCell ref="X13:X16"/>
    <mergeCell ref="Y13:Y21"/>
    <mergeCell ref="Z13:Z21"/>
    <mergeCell ref="D13:D21"/>
    <mergeCell ref="E13:E16"/>
    <mergeCell ref="F13:F16"/>
    <mergeCell ref="G13:G16"/>
    <mergeCell ref="H13:H21"/>
    <mergeCell ref="I13:I16"/>
    <mergeCell ref="AH13:AH21"/>
    <mergeCell ref="AI13:AI21"/>
    <mergeCell ref="AJ13:AJ21"/>
    <mergeCell ref="U19:U20"/>
    <mergeCell ref="S17:S21"/>
    <mergeCell ref="T17:T21"/>
    <mergeCell ref="U17:U18"/>
    <mergeCell ref="AK13:AK21"/>
    <mergeCell ref="U15:U16"/>
    <mergeCell ref="E17:E21"/>
    <mergeCell ref="F17:F21"/>
    <mergeCell ref="G17:G21"/>
    <mergeCell ref="I17:I21"/>
    <mergeCell ref="J17:J21"/>
    <mergeCell ref="AB13:AB21"/>
    <mergeCell ref="AC13:AC21"/>
    <mergeCell ref="AD13:AD21"/>
    <mergeCell ref="AE13:AE21"/>
    <mergeCell ref="AF13:AF21"/>
    <mergeCell ref="AG13:AG21"/>
    <mergeCell ref="P13:P16"/>
    <mergeCell ref="Q13:Q16"/>
    <mergeCell ref="R13:R16"/>
    <mergeCell ref="S13:S16"/>
    <mergeCell ref="T13:T16"/>
    <mergeCell ref="V13:V16"/>
    <mergeCell ref="J13:J16"/>
    <mergeCell ref="K13:K16"/>
    <mergeCell ref="V17:V21"/>
    <mergeCell ref="W17:W21"/>
    <mergeCell ref="X17:X21"/>
    <mergeCell ref="D22:D70"/>
    <mergeCell ref="E22:E49"/>
    <mergeCell ref="F22:F49"/>
    <mergeCell ref="G22:G49"/>
    <mergeCell ref="H22:H49"/>
    <mergeCell ref="I22:I49"/>
    <mergeCell ref="P17:P21"/>
    <mergeCell ref="Q17:Q21"/>
    <mergeCell ref="R17:R21"/>
    <mergeCell ref="Q37:Q39"/>
    <mergeCell ref="R37:R39"/>
    <mergeCell ref="O44:O46"/>
    <mergeCell ref="P44:P46"/>
    <mergeCell ref="Q44:Q46"/>
    <mergeCell ref="R44:R46"/>
    <mergeCell ref="E50:E70"/>
    <mergeCell ref="F50:F70"/>
    <mergeCell ref="G50:G70"/>
    <mergeCell ref="H50:H70"/>
    <mergeCell ref="I50:I70"/>
    <mergeCell ref="J50:J70"/>
    <mergeCell ref="K50:K70"/>
    <mergeCell ref="L50:L70"/>
    <mergeCell ref="M50:M70"/>
    <mergeCell ref="AJ22:AJ49"/>
    <mergeCell ref="AK22:AK49"/>
    <mergeCell ref="O26:O31"/>
    <mergeCell ref="P26:P31"/>
    <mergeCell ref="Q26:Q31"/>
    <mergeCell ref="R26:R31"/>
    <mergeCell ref="S26:S31"/>
    <mergeCell ref="T26:T31"/>
    <mergeCell ref="U26:U27"/>
    <mergeCell ref="AC22:AC49"/>
    <mergeCell ref="AD22:AD49"/>
    <mergeCell ref="AE22:AE70"/>
    <mergeCell ref="AF22:AF49"/>
    <mergeCell ref="AG22:AG49"/>
    <mergeCell ref="AH22:AH49"/>
    <mergeCell ref="AD60:AD64"/>
    <mergeCell ref="V22:V49"/>
    <mergeCell ref="W22:W25"/>
    <mergeCell ref="X22:X25"/>
    <mergeCell ref="Y22:Y49"/>
    <mergeCell ref="Z22:Z70"/>
    <mergeCell ref="AB22:AB25"/>
    <mergeCell ref="W26:W31"/>
    <mergeCell ref="X26:X31"/>
    <mergeCell ref="U28:U29"/>
    <mergeCell ref="U30:U31"/>
    <mergeCell ref="O32:O36"/>
    <mergeCell ref="P32:P36"/>
    <mergeCell ref="Q32:Q36"/>
    <mergeCell ref="R32:R36"/>
    <mergeCell ref="S32:S36"/>
    <mergeCell ref="T32:T36"/>
    <mergeCell ref="AI22:AI49"/>
    <mergeCell ref="AB26:AB31"/>
    <mergeCell ref="W32:W36"/>
    <mergeCell ref="P22:P25"/>
    <mergeCell ref="Q22:Q25"/>
    <mergeCell ref="R22:R25"/>
    <mergeCell ref="S22:S25"/>
    <mergeCell ref="T22:T25"/>
    <mergeCell ref="U22:U23"/>
    <mergeCell ref="O22:O25"/>
    <mergeCell ref="X32:X36"/>
    <mergeCell ref="AB32:AB36"/>
    <mergeCell ref="U33:U34"/>
    <mergeCell ref="U35:U36"/>
    <mergeCell ref="O37:O39"/>
    <mergeCell ref="P37:P39"/>
    <mergeCell ref="S37:S39"/>
    <mergeCell ref="T37:T39"/>
    <mergeCell ref="W37:W39"/>
    <mergeCell ref="X37:X39"/>
    <mergeCell ref="AB37:AB39"/>
    <mergeCell ref="O40:O43"/>
    <mergeCell ref="P40:P43"/>
    <mergeCell ref="Q40:Q43"/>
    <mergeCell ref="R40:R43"/>
    <mergeCell ref="S40:S43"/>
    <mergeCell ref="T40:T43"/>
    <mergeCell ref="W40:W43"/>
    <mergeCell ref="X40:X43"/>
    <mergeCell ref="AB40:AB43"/>
    <mergeCell ref="U42:U43"/>
    <mergeCell ref="S44:S46"/>
    <mergeCell ref="T44:T46"/>
    <mergeCell ref="W44:W46"/>
    <mergeCell ref="X44:X46"/>
    <mergeCell ref="AB44:AB46"/>
    <mergeCell ref="O47:O49"/>
    <mergeCell ref="P47:P49"/>
    <mergeCell ref="Q47:Q49"/>
    <mergeCell ref="R47:R49"/>
    <mergeCell ref="S47:S49"/>
    <mergeCell ref="T47:T49"/>
    <mergeCell ref="W47:W49"/>
    <mergeCell ref="X47:X49"/>
    <mergeCell ref="AB47:AB49"/>
    <mergeCell ref="J22:J49"/>
    <mergeCell ref="K22:K49"/>
    <mergeCell ref="L22:L49"/>
    <mergeCell ref="M22:M49"/>
    <mergeCell ref="N22:N49"/>
    <mergeCell ref="N50:N70"/>
    <mergeCell ref="O50:O54"/>
    <mergeCell ref="P50:P54"/>
    <mergeCell ref="Q50:Q54"/>
    <mergeCell ref="R50:R54"/>
    <mergeCell ref="S50:S54"/>
    <mergeCell ref="O60:O64"/>
    <mergeCell ref="P60:P64"/>
    <mergeCell ref="Q60:Q64"/>
    <mergeCell ref="R60:R64"/>
    <mergeCell ref="AK50:AK70"/>
    <mergeCell ref="U52:U53"/>
    <mergeCell ref="O55:O59"/>
    <mergeCell ref="P55:P59"/>
    <mergeCell ref="Q55:Q59"/>
    <mergeCell ref="R55:R59"/>
    <mergeCell ref="S55:S59"/>
    <mergeCell ref="T55:T59"/>
    <mergeCell ref="AB50:AB54"/>
    <mergeCell ref="AC50:AC54"/>
    <mergeCell ref="AD50:AD54"/>
    <mergeCell ref="AF50:AF70"/>
    <mergeCell ref="AG50:AG70"/>
    <mergeCell ref="AH50:AH70"/>
    <mergeCell ref="AB55:AB59"/>
    <mergeCell ref="AC55:AC59"/>
    <mergeCell ref="AD55:AD59"/>
    <mergeCell ref="AC60:AC64"/>
    <mergeCell ref="T50:T54"/>
    <mergeCell ref="U50:U51"/>
    <mergeCell ref="V50:V70"/>
    <mergeCell ref="W50:W54"/>
    <mergeCell ref="X50:X54"/>
    <mergeCell ref="Y50:Y70"/>
    <mergeCell ref="S60:S64"/>
    <mergeCell ref="T60:T64"/>
    <mergeCell ref="U60:U61"/>
    <mergeCell ref="W60:W64"/>
    <mergeCell ref="X60:X64"/>
    <mergeCell ref="W65:W67"/>
    <mergeCell ref="X65:X67"/>
    <mergeCell ref="AB60:AB64"/>
    <mergeCell ref="U62:U63"/>
    <mergeCell ref="AI50:AI70"/>
    <mergeCell ref="AJ50:AJ70"/>
    <mergeCell ref="U55:U56"/>
    <mergeCell ref="W55:W59"/>
    <mergeCell ref="X55:X59"/>
    <mergeCell ref="U57:U58"/>
    <mergeCell ref="O68:O70"/>
    <mergeCell ref="P68:P70"/>
    <mergeCell ref="Q68:Q70"/>
    <mergeCell ref="R68:R70"/>
    <mergeCell ref="S68:S70"/>
    <mergeCell ref="O65:O67"/>
    <mergeCell ref="P65:P67"/>
    <mergeCell ref="Q65:Q67"/>
    <mergeCell ref="R65:R67"/>
    <mergeCell ref="S65:S67"/>
    <mergeCell ref="T68:T70"/>
    <mergeCell ref="W68:W70"/>
    <mergeCell ref="X68:X70"/>
    <mergeCell ref="AB68:AB70"/>
    <mergeCell ref="AC68:AC70"/>
    <mergeCell ref="AD68:AD70"/>
    <mergeCell ref="AB65:AB67"/>
    <mergeCell ref="AC65:AC67"/>
    <mergeCell ref="AD65:AD67"/>
    <mergeCell ref="T65:T67"/>
    <mergeCell ref="J71:J73"/>
    <mergeCell ref="K71:K73"/>
    <mergeCell ref="L71:L73"/>
    <mergeCell ref="M71:M81"/>
    <mergeCell ref="N71:N81"/>
    <mergeCell ref="O71:O73"/>
    <mergeCell ref="O78:O81"/>
    <mergeCell ref="AC71:AC81"/>
    <mergeCell ref="W74:W77"/>
    <mergeCell ref="V78:V81"/>
    <mergeCell ref="D71:D81"/>
    <mergeCell ref="E71:E81"/>
    <mergeCell ref="F71:F81"/>
    <mergeCell ref="G71:G73"/>
    <mergeCell ref="H71:H81"/>
    <mergeCell ref="I71:I73"/>
    <mergeCell ref="Y71:Y73"/>
    <mergeCell ref="Z71:Z81"/>
    <mergeCell ref="AB71:AB73"/>
    <mergeCell ref="X74:X77"/>
    <mergeCell ref="Y74:Y81"/>
    <mergeCell ref="AB74:AB77"/>
    <mergeCell ref="W78:W81"/>
    <mergeCell ref="P71:P73"/>
    <mergeCell ref="Q71:Q73"/>
    <mergeCell ref="R71:R73"/>
    <mergeCell ref="S71:S73"/>
    <mergeCell ref="T71:T73"/>
    <mergeCell ref="V71:V73"/>
    <mergeCell ref="R74:R77"/>
    <mergeCell ref="S74:S77"/>
    <mergeCell ref="T74:T77"/>
    <mergeCell ref="U74:U75"/>
    <mergeCell ref="V74:V77"/>
    <mergeCell ref="AJ71:AJ81"/>
    <mergeCell ref="AK71:AK81"/>
    <mergeCell ref="G74:G81"/>
    <mergeCell ref="I74:I81"/>
    <mergeCell ref="J74:J81"/>
    <mergeCell ref="K74:K81"/>
    <mergeCell ref="L74:L81"/>
    <mergeCell ref="O74:O77"/>
    <mergeCell ref="P74:P77"/>
    <mergeCell ref="Q74:Q77"/>
    <mergeCell ref="AD71:AD81"/>
    <mergeCell ref="AE71:AE81"/>
    <mergeCell ref="AF71:AF81"/>
    <mergeCell ref="AG71:AG81"/>
    <mergeCell ref="AH71:AH81"/>
    <mergeCell ref="AI71:AI81"/>
    <mergeCell ref="W71:W73"/>
    <mergeCell ref="X71:X73"/>
    <mergeCell ref="X78:X81"/>
    <mergeCell ref="AB78:AB81"/>
    <mergeCell ref="U79:U80"/>
    <mergeCell ref="R78:R81"/>
    <mergeCell ref="S78:S81"/>
    <mergeCell ref="T78:T81"/>
    <mergeCell ref="D82:D126"/>
    <mergeCell ref="E82:E105"/>
    <mergeCell ref="F82:F105"/>
    <mergeCell ref="G82:G105"/>
    <mergeCell ref="H82:H105"/>
    <mergeCell ref="I82:I105"/>
    <mergeCell ref="J82:J105"/>
    <mergeCell ref="P78:P81"/>
    <mergeCell ref="Q78:Q81"/>
    <mergeCell ref="O91:O93"/>
    <mergeCell ref="P91:P93"/>
    <mergeCell ref="J106:J119"/>
    <mergeCell ref="Q106:Q108"/>
    <mergeCell ref="O117:O119"/>
    <mergeCell ref="P117:P119"/>
    <mergeCell ref="E120:E126"/>
    <mergeCell ref="F120:F126"/>
    <mergeCell ref="G120:G126"/>
    <mergeCell ref="I120:I126"/>
    <mergeCell ref="J120:J126"/>
    <mergeCell ref="K120:K126"/>
    <mergeCell ref="L120:L126"/>
    <mergeCell ref="K106:K119"/>
    <mergeCell ref="L106:L119"/>
    <mergeCell ref="Q82:Q84"/>
    <mergeCell ref="R82:R84"/>
    <mergeCell ref="S82:S84"/>
    <mergeCell ref="T82:T84"/>
    <mergeCell ref="V82:V105"/>
    <mergeCell ref="W82:W84"/>
    <mergeCell ref="Q88:Q90"/>
    <mergeCell ref="R88:R90"/>
    <mergeCell ref="S88:S90"/>
    <mergeCell ref="T88:T90"/>
    <mergeCell ref="Q91:Q93"/>
    <mergeCell ref="R91:R93"/>
    <mergeCell ref="S91:S93"/>
    <mergeCell ref="T91:T93"/>
    <mergeCell ref="W91:W93"/>
    <mergeCell ref="S94:S96"/>
    <mergeCell ref="T94:T96"/>
    <mergeCell ref="W94:W96"/>
    <mergeCell ref="X94:X96"/>
    <mergeCell ref="W88:W90"/>
    <mergeCell ref="AC82:AC105"/>
    <mergeCell ref="AD82:AD105"/>
    <mergeCell ref="X91:X93"/>
    <mergeCell ref="AB91:AB93"/>
    <mergeCell ref="AB94:AB96"/>
    <mergeCell ref="X100:X102"/>
    <mergeCell ref="X88:X90"/>
    <mergeCell ref="AB88:AB90"/>
    <mergeCell ref="Y82:Y105"/>
    <mergeCell ref="O103:O105"/>
    <mergeCell ref="P103:P105"/>
    <mergeCell ref="Q103:Q105"/>
    <mergeCell ref="R103:R105"/>
    <mergeCell ref="S103:S105"/>
    <mergeCell ref="AK82:AK105"/>
    <mergeCell ref="O85:O87"/>
    <mergeCell ref="P85:P87"/>
    <mergeCell ref="Q85:Q87"/>
    <mergeCell ref="R85:R87"/>
    <mergeCell ref="S85:S87"/>
    <mergeCell ref="T85:T87"/>
    <mergeCell ref="W85:W87"/>
    <mergeCell ref="X85:X87"/>
    <mergeCell ref="AB85:AB87"/>
    <mergeCell ref="AE82:AE105"/>
    <mergeCell ref="AF82:AF105"/>
    <mergeCell ref="AG82:AG105"/>
    <mergeCell ref="AH82:AH105"/>
    <mergeCell ref="AI82:AI105"/>
    <mergeCell ref="AJ82:AJ105"/>
    <mergeCell ref="X82:X84"/>
    <mergeCell ref="Q94:Q96"/>
    <mergeCell ref="R94:R96"/>
    <mergeCell ref="T100:T102"/>
    <mergeCell ref="W100:W102"/>
    <mergeCell ref="O97:O99"/>
    <mergeCell ref="P97:P99"/>
    <mergeCell ref="Q97:Q99"/>
    <mergeCell ref="R97:R99"/>
    <mergeCell ref="S97:S99"/>
    <mergeCell ref="T97:T99"/>
    <mergeCell ref="AB100:AB102"/>
    <mergeCell ref="T103:T105"/>
    <mergeCell ref="W103:W105"/>
    <mergeCell ref="X103:X105"/>
    <mergeCell ref="AB103:AB105"/>
    <mergeCell ref="K82:K105"/>
    <mergeCell ref="L82:L105"/>
    <mergeCell ref="M82:M105"/>
    <mergeCell ref="N82:N105"/>
    <mergeCell ref="O82:O84"/>
    <mergeCell ref="P82:P84"/>
    <mergeCell ref="O88:O90"/>
    <mergeCell ref="P88:P90"/>
    <mergeCell ref="O94:O96"/>
    <mergeCell ref="P94:P96"/>
    <mergeCell ref="Z82:Z126"/>
    <mergeCell ref="AB82:AB84"/>
    <mergeCell ref="W97:W99"/>
    <mergeCell ref="X97:X99"/>
    <mergeCell ref="AB97:AB99"/>
    <mergeCell ref="O100:O102"/>
    <mergeCell ref="P100:P102"/>
    <mergeCell ref="Q100:Q102"/>
    <mergeCell ref="R100:R102"/>
    <mergeCell ref="S100:S102"/>
    <mergeCell ref="R106:R108"/>
    <mergeCell ref="S106:S108"/>
    <mergeCell ref="T106:T108"/>
    <mergeCell ref="U106:U108"/>
    <mergeCell ref="V106:V119"/>
    <mergeCell ref="Q112:Q116"/>
    <mergeCell ref="R112:R116"/>
    <mergeCell ref="S112:S116"/>
    <mergeCell ref="T112:T116"/>
    <mergeCell ref="U115:U116"/>
    <mergeCell ref="Q117:Q119"/>
    <mergeCell ref="R117:R119"/>
    <mergeCell ref="S117:S119"/>
    <mergeCell ref="T117:T119"/>
    <mergeCell ref="X106:X108"/>
    <mergeCell ref="Y106:Y126"/>
    <mergeCell ref="AB106:AB108"/>
    <mergeCell ref="AC106:AC126"/>
    <mergeCell ref="AD106:AD126"/>
    <mergeCell ref="W112:W116"/>
    <mergeCell ref="X112:X116"/>
    <mergeCell ref="AB112:AB116"/>
    <mergeCell ref="W117:W119"/>
    <mergeCell ref="E106:E119"/>
    <mergeCell ref="F106:F119"/>
    <mergeCell ref="G106:G119"/>
    <mergeCell ref="H106:H126"/>
    <mergeCell ref="I106:I119"/>
    <mergeCell ref="AK106:AK126"/>
    <mergeCell ref="O109:O111"/>
    <mergeCell ref="P109:P111"/>
    <mergeCell ref="Q109:Q111"/>
    <mergeCell ref="R109:R111"/>
    <mergeCell ref="S109:S111"/>
    <mergeCell ref="T109:T111"/>
    <mergeCell ref="W109:W111"/>
    <mergeCell ref="X109:X111"/>
    <mergeCell ref="AB109:AB111"/>
    <mergeCell ref="AE106:AE126"/>
    <mergeCell ref="AF106:AF126"/>
    <mergeCell ref="AG106:AG126"/>
    <mergeCell ref="AH106:AH126"/>
    <mergeCell ref="AI106:AI126"/>
    <mergeCell ref="AJ106:AJ126"/>
    <mergeCell ref="W106:W108"/>
    <mergeCell ref="X117:X119"/>
    <mergeCell ref="AB117:AB119"/>
    <mergeCell ref="S127:S128"/>
    <mergeCell ref="K127:K128"/>
    <mergeCell ref="L127:L128"/>
    <mergeCell ref="M127:M128"/>
    <mergeCell ref="N127:N128"/>
    <mergeCell ref="O127:O128"/>
    <mergeCell ref="P127:P128"/>
    <mergeCell ref="X120:X126"/>
    <mergeCell ref="AB120:AB126"/>
    <mergeCell ref="U122:U126"/>
    <mergeCell ref="Q120:Q126"/>
    <mergeCell ref="R120:R126"/>
    <mergeCell ref="S120:S126"/>
    <mergeCell ref="T120:T126"/>
    <mergeCell ref="V120:V126"/>
    <mergeCell ref="W120:W126"/>
    <mergeCell ref="M106:M126"/>
    <mergeCell ref="N106:N126"/>
    <mergeCell ref="O106:O108"/>
    <mergeCell ref="P106:P108"/>
    <mergeCell ref="O112:O116"/>
    <mergeCell ref="P112:P116"/>
    <mergeCell ref="P120:P126"/>
    <mergeCell ref="O120:O126"/>
    <mergeCell ref="AJ127:AJ128"/>
    <mergeCell ref="T127:T128"/>
    <mergeCell ref="U127:U128"/>
    <mergeCell ref="V127:V128"/>
    <mergeCell ref="V131:V138"/>
    <mergeCell ref="W131:W138"/>
    <mergeCell ref="X131:X138"/>
    <mergeCell ref="AJ129:AJ138"/>
    <mergeCell ref="AK127:AK128"/>
    <mergeCell ref="AD127:AD128"/>
    <mergeCell ref="AE127:AE128"/>
    <mergeCell ref="AF127:AF128"/>
    <mergeCell ref="AG127:AG128"/>
    <mergeCell ref="AH127:AH128"/>
    <mergeCell ref="AI127:AI128"/>
    <mergeCell ref="W127:W128"/>
    <mergeCell ref="X127:X128"/>
    <mergeCell ref="Y127:Y128"/>
    <mergeCell ref="Z127:Z138"/>
    <mergeCell ref="AB127:AB128"/>
    <mergeCell ref="AC127:AC128"/>
    <mergeCell ref="AK129:AK138"/>
    <mergeCell ref="I131:I138"/>
    <mergeCell ref="J131:J138"/>
    <mergeCell ref="K131:K138"/>
    <mergeCell ref="L131:L138"/>
    <mergeCell ref="O131:O138"/>
    <mergeCell ref="P131:P138"/>
    <mergeCell ref="Q131:Q138"/>
    <mergeCell ref="R131:R138"/>
    <mergeCell ref="AD129:AD138"/>
    <mergeCell ref="AE129:AE138"/>
    <mergeCell ref="AF129:AF138"/>
    <mergeCell ref="AG129:AG138"/>
    <mergeCell ref="AH129:AH138"/>
    <mergeCell ref="AI129:AI138"/>
    <mergeCell ref="V129:V130"/>
    <mergeCell ref="W129:W130"/>
    <mergeCell ref="X129:X130"/>
    <mergeCell ref="Y129:Y138"/>
    <mergeCell ref="AB129:AB130"/>
    <mergeCell ref="AC129:AC138"/>
    <mergeCell ref="AB131:AB138"/>
    <mergeCell ref="P129:P130"/>
    <mergeCell ref="Q129:Q130"/>
    <mergeCell ref="S131:S138"/>
    <mergeCell ref="T131:T138"/>
    <mergeCell ref="U131:U138"/>
    <mergeCell ref="D127:D138"/>
    <mergeCell ref="E127:E138"/>
    <mergeCell ref="F127:F138"/>
    <mergeCell ref="G127:G138"/>
    <mergeCell ref="H127:H128"/>
    <mergeCell ref="I127:I128"/>
    <mergeCell ref="J127:J128"/>
    <mergeCell ref="R129:R130"/>
    <mergeCell ref="S129:S130"/>
    <mergeCell ref="T129:T130"/>
    <mergeCell ref="U129:U130"/>
    <mergeCell ref="H129:H138"/>
    <mergeCell ref="I129:I130"/>
    <mergeCell ref="J129:J130"/>
    <mergeCell ref="K129:K130"/>
    <mergeCell ref="L129:L130"/>
    <mergeCell ref="M129:M138"/>
    <mergeCell ref="N129:N138"/>
    <mergeCell ref="O129:O130"/>
    <mergeCell ref="Q127:Q128"/>
    <mergeCell ref="R127:R128"/>
    <mergeCell ref="AI139:AI162"/>
    <mergeCell ref="AJ139:AJ162"/>
    <mergeCell ref="AK139:AK162"/>
    <mergeCell ref="U141:U142"/>
    <mergeCell ref="U143:U146"/>
    <mergeCell ref="AG139:AG162"/>
    <mergeCell ref="AH139:AH162"/>
    <mergeCell ref="D139:D162"/>
    <mergeCell ref="E139:E162"/>
    <mergeCell ref="F139:F162"/>
    <mergeCell ref="G139:G162"/>
    <mergeCell ref="H139:H162"/>
    <mergeCell ref="I139:I146"/>
    <mergeCell ref="P139:P146"/>
    <mergeCell ref="Q139:Q146"/>
    <mergeCell ref="R139:R146"/>
    <mergeCell ref="S139:S146"/>
    <mergeCell ref="T139:T146"/>
    <mergeCell ref="U139:U140"/>
    <mergeCell ref="J139:J146"/>
    <mergeCell ref="K139:K146"/>
    <mergeCell ref="I147:I162"/>
    <mergeCell ref="J147:J149"/>
    <mergeCell ref="K147:K150"/>
    <mergeCell ref="L147:L149"/>
    <mergeCell ref="O147:O149"/>
    <mergeCell ref="AC139:AC150"/>
    <mergeCell ref="AD139:AD150"/>
    <mergeCell ref="AE139:AE150"/>
    <mergeCell ref="AF139:AF162"/>
    <mergeCell ref="V139:V146"/>
    <mergeCell ref="W139:W146"/>
    <mergeCell ref="X139:X146"/>
    <mergeCell ref="Y139:Y146"/>
    <mergeCell ref="Z139:Z150"/>
    <mergeCell ref="AB139:AB146"/>
    <mergeCell ref="V147:V149"/>
    <mergeCell ref="W147:W149"/>
    <mergeCell ref="L139:L146"/>
    <mergeCell ref="M139:M162"/>
    <mergeCell ref="N139:N162"/>
    <mergeCell ref="O139:O146"/>
    <mergeCell ref="AE164:AG164"/>
    <mergeCell ref="AB215:AB219"/>
    <mergeCell ref="AB147:AB150"/>
    <mergeCell ref="O151:O162"/>
    <mergeCell ref="V151:V162"/>
    <mergeCell ref="Y151:Y162"/>
    <mergeCell ref="Z151:Z162"/>
    <mergeCell ref="Q164:U164"/>
    <mergeCell ref="P147:P149"/>
    <mergeCell ref="Q147:Q149"/>
    <mergeCell ref="R147:R150"/>
    <mergeCell ref="S147:S149"/>
    <mergeCell ref="T147:T149"/>
    <mergeCell ref="U147:U149"/>
    <mergeCell ref="X147:X149"/>
    <mergeCell ref="Y147:Y150"/>
  </mergeCells>
  <pageMargins left="0.70866141732283472" right="0.70866141732283472" top="0.74803149606299213" bottom="0.74803149606299213" header="0.31496062992125984" footer="0.31496062992125984"/>
  <pageSetup paperSize="5"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2020</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Marlene Andrade Hong</dc:creator>
  <cp:lastModifiedBy>IPCC</cp:lastModifiedBy>
  <cp:lastPrinted>2020-04-09T20:22:13Z</cp:lastPrinted>
  <dcterms:created xsi:type="dcterms:W3CDTF">2019-01-11T19:04:00Z</dcterms:created>
  <dcterms:modified xsi:type="dcterms:W3CDTF">2020-04-09T20:23:22Z</dcterms:modified>
</cp:coreProperties>
</file>