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IPCC\Documents\IDER\2021\Julio\Ley 1712\"/>
    </mc:Choice>
  </mc:AlternateContent>
  <bookViews>
    <workbookView xWindow="0" yWindow="0" windowWidth="20400" windowHeight="7650" firstSheet="1" activeTab="1"/>
  </bookViews>
  <sheets>
    <sheet name="Gráfico1" sheetId="5" state="hidden" r:id="rId1"/>
    <sheet name="PLAN 2021" sheetId="8" r:id="rId2"/>
    <sheet name="Hoja1" sheetId="9" r:id="rId3"/>
  </sheets>
  <definedNames>
    <definedName name="_xlnm._FilterDatabase" localSheetId="1" hidden="1">'PLAN 2021'!$A$5:$BQ$36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8" l="1"/>
  <c r="BM37" i="8" l="1"/>
  <c r="AS17" i="8" l="1"/>
  <c r="AB23" i="8"/>
  <c r="AS23" i="8"/>
  <c r="AS27" i="8" l="1"/>
  <c r="AB27" i="8"/>
  <c r="AQ34" i="8"/>
  <c r="AB7" i="8"/>
  <c r="AS7" i="8"/>
  <c r="AB34" i="8" l="1"/>
  <c r="AB33" i="8"/>
  <c r="F15" i="8" l="1"/>
  <c r="AZ17" i="8"/>
  <c r="AS21" i="8"/>
  <c r="AS35" i="8"/>
  <c r="AS34" i="8"/>
  <c r="AQ35" i="8"/>
  <c r="AS33" i="8"/>
  <c r="AT33" i="8" s="1"/>
  <c r="BO33" i="8"/>
  <c r="BO26" i="8" l="1"/>
  <c r="BO20" i="8"/>
  <c r="BO15" i="8"/>
  <c r="BO13" i="8"/>
  <c r="BO9" i="8"/>
  <c r="BO6" i="8"/>
  <c r="AT36" i="8" l="1"/>
  <c r="AT34" i="8"/>
  <c r="AT31" i="8"/>
  <c r="AT29" i="8"/>
  <c r="AT28" i="8"/>
  <c r="AT27" i="8"/>
  <c r="AT26" i="8"/>
  <c r="AT25" i="8"/>
  <c r="AT24" i="8"/>
  <c r="AT23" i="8"/>
  <c r="AT21" i="8"/>
  <c r="AT20" i="8"/>
  <c r="AT19" i="8"/>
  <c r="AT18" i="8"/>
  <c r="AT17" i="8"/>
  <c r="AT16" i="8"/>
  <c r="AT14" i="8"/>
  <c r="AT13" i="8"/>
  <c r="AT12" i="8"/>
  <c r="AT10" i="8"/>
  <c r="AT9" i="8"/>
  <c r="AT7" i="8"/>
  <c r="AT6" i="8"/>
  <c r="AE36" i="8"/>
  <c r="AE34" i="8"/>
  <c r="AE33" i="8"/>
  <c r="AE32" i="8"/>
  <c r="AE31" i="8"/>
  <c r="AE29" i="8"/>
  <c r="AE28" i="8"/>
  <c r="AE27" i="8"/>
  <c r="AE26" i="8"/>
  <c r="AE25" i="8"/>
  <c r="AE24" i="8"/>
  <c r="AE23" i="8"/>
  <c r="AE20" i="8"/>
  <c r="AE19" i="8"/>
  <c r="AE18" i="8"/>
  <c r="AE16" i="8"/>
  <c r="AE14" i="8"/>
  <c r="AE13" i="8"/>
  <c r="AE12" i="8"/>
  <c r="AE10" i="8"/>
  <c r="AE9" i="8"/>
  <c r="AE8" i="8"/>
  <c r="AE7" i="8"/>
  <c r="AE6" i="8"/>
  <c r="AC36" i="8"/>
  <c r="AC34" i="8"/>
  <c r="AC33" i="8"/>
  <c r="AC32" i="8"/>
  <c r="AC27" i="8"/>
  <c r="AC26" i="8"/>
  <c r="AC25" i="8"/>
  <c r="AC24" i="8"/>
  <c r="AC18" i="8"/>
  <c r="AC14" i="8"/>
  <c r="AC13" i="8"/>
  <c r="AC12" i="8"/>
  <c r="AC19" i="8"/>
  <c r="AD15" i="8" s="1"/>
  <c r="AC10" i="8"/>
  <c r="AC9" i="8"/>
  <c r="AC8" i="8"/>
  <c r="AD33" i="8" l="1"/>
  <c r="AD13" i="8"/>
  <c r="AD9" i="8"/>
  <c r="AD6" i="8"/>
  <c r="BN37" i="8"/>
  <c r="BO37" i="8" s="1"/>
  <c r="AQ33" i="8" l="1"/>
  <c r="AQ30" i="8" l="1"/>
  <c r="AS30" i="8" s="1"/>
  <c r="AT30" i="8" s="1"/>
  <c r="AR27" i="8"/>
  <c r="AA29" i="8"/>
  <c r="AA27" i="8"/>
  <c r="Y26" i="8"/>
  <c r="U30" i="8"/>
  <c r="X30" i="8" s="1"/>
  <c r="Y30" i="8" l="1"/>
  <c r="AB30" i="8"/>
  <c r="BL26" i="8"/>
  <c r="BL15" i="8"/>
  <c r="BL20" i="8"/>
  <c r="BL33" i="8"/>
  <c r="AC30" i="8" l="1"/>
  <c r="AD26" i="8" s="1"/>
  <c r="AE30" i="8"/>
  <c r="AQ22" i="8"/>
  <c r="AS22" i="8" s="1"/>
  <c r="AT22" i="8" s="1"/>
  <c r="AQ20" i="8"/>
  <c r="AQ21" i="8"/>
  <c r="BF26" i="8" l="1"/>
  <c r="BF20" i="8"/>
  <c r="AR29" i="8"/>
  <c r="AR28" i="8"/>
  <c r="AR36" i="8"/>
  <c r="AR34" i="8"/>
  <c r="AR33" i="8"/>
  <c r="AR31" i="8"/>
  <c r="AR30" i="8"/>
  <c r="AR26" i="8"/>
  <c r="AR25" i="8"/>
  <c r="AR24" i="8"/>
  <c r="AR19" i="8"/>
  <c r="AR17" i="8"/>
  <c r="AR16" i="8"/>
  <c r="AA36" i="8"/>
  <c r="AA32" i="8"/>
  <c r="AA31" i="8"/>
  <c r="AA30" i="8"/>
  <c r="AA28" i="8"/>
  <c r="AA26" i="8"/>
  <c r="AA25" i="8"/>
  <c r="AA24" i="8"/>
  <c r="AR23" i="8"/>
  <c r="AR22" i="8"/>
  <c r="AR21" i="8"/>
  <c r="AR20" i="8"/>
  <c r="AR18" i="8"/>
  <c r="AR14" i="8"/>
  <c r="AR13" i="8"/>
  <c r="AR12" i="8"/>
  <c r="AR10" i="8"/>
  <c r="AR9" i="8"/>
  <c r="AR7" i="8"/>
  <c r="AR6" i="8"/>
  <c r="AR35" i="8"/>
  <c r="BI20" i="8" l="1"/>
  <c r="BI26" i="8"/>
  <c r="BK37" i="8"/>
  <c r="BC6" i="8" l="1"/>
  <c r="BF6" i="8"/>
  <c r="BL6" i="8"/>
  <c r="BI6" i="8"/>
  <c r="AA19" i="8" l="1"/>
  <c r="AA18" i="8"/>
  <c r="AA16" i="8"/>
  <c r="AA14" i="8"/>
  <c r="AA13" i="8"/>
  <c r="AA12" i="8"/>
  <c r="AA10" i="8"/>
  <c r="AA9" i="8"/>
  <c r="AA8" i="8"/>
  <c r="AA7" i="8"/>
  <c r="AA6" i="8"/>
  <c r="Y32" i="8"/>
  <c r="Y31" i="8"/>
  <c r="Y28" i="8"/>
  <c r="Y27" i="8"/>
  <c r="Y36" i="8"/>
  <c r="Y25" i="8" l="1"/>
  <c r="Y24" i="8"/>
  <c r="Y19" i="8"/>
  <c r="Y18" i="8"/>
  <c r="Z15" i="8" s="1"/>
  <c r="Y14" i="8"/>
  <c r="Y13" i="8"/>
  <c r="Z13" i="8" s="1"/>
  <c r="Y12" i="8"/>
  <c r="Y10" i="8"/>
  <c r="Y9" i="8"/>
  <c r="Y8" i="8"/>
  <c r="Y7" i="8"/>
  <c r="BL13" i="8"/>
  <c r="BL9" i="8"/>
  <c r="Z6" i="8" l="1"/>
  <c r="Z9" i="8"/>
  <c r="BJ37" i="8"/>
  <c r="BL37" i="8" s="1"/>
  <c r="AN6" i="8"/>
  <c r="U6" i="8" l="1"/>
  <c r="AO6" i="8"/>
  <c r="AP36" i="8" l="1"/>
  <c r="AP31" i="8"/>
  <c r="AP29" i="8"/>
  <c r="AP28" i="8"/>
  <c r="AP27" i="8"/>
  <c r="AP26" i="8"/>
  <c r="AP25" i="8"/>
  <c r="AP24" i="8"/>
  <c r="AP19" i="8" l="1"/>
  <c r="AP18" i="8"/>
  <c r="AP16" i="8"/>
  <c r="AP14" i="8"/>
  <c r="AP13" i="8"/>
  <c r="AP12" i="8"/>
  <c r="U32" i="8" l="1"/>
  <c r="AO32" i="8"/>
  <c r="AO30" i="8"/>
  <c r="AP30" i="8" s="1"/>
  <c r="AP32" i="8" l="1"/>
  <c r="AQ32" i="8"/>
  <c r="Z26" i="8"/>
  <c r="AP10" i="8"/>
  <c r="AP9" i="8"/>
  <c r="AP7" i="8"/>
  <c r="AP6" i="8"/>
  <c r="AO22" i="8"/>
  <c r="AP22" i="8" s="1"/>
  <c r="AO8" i="8"/>
  <c r="BC33" i="8"/>
  <c r="BC31" i="8"/>
  <c r="BC29" i="8"/>
  <c r="BC26" i="8"/>
  <c r="BC23" i="8"/>
  <c r="BC22" i="8"/>
  <c r="BC21" i="8"/>
  <c r="BC20" i="8"/>
  <c r="BC16" i="8"/>
  <c r="BC15" i="8"/>
  <c r="BC13" i="8"/>
  <c r="BC9" i="8"/>
  <c r="BF33" i="8"/>
  <c r="BF13" i="8"/>
  <c r="BF9" i="8"/>
  <c r="BI33" i="8"/>
  <c r="BI13" i="8"/>
  <c r="BI9" i="8"/>
  <c r="AR32" i="8" l="1"/>
  <c r="AS32" i="8"/>
  <c r="AT32" i="8" s="1"/>
  <c r="AP8" i="8"/>
  <c r="AQ8" i="8"/>
  <c r="U22" i="8"/>
  <c r="AR8" i="8" l="1"/>
  <c r="AS8" i="8"/>
  <c r="AT8" i="8" s="1"/>
  <c r="X22" i="8"/>
  <c r="V36" i="8"/>
  <c r="V32" i="8"/>
  <c r="V31" i="8"/>
  <c r="V28" i="8"/>
  <c r="V27" i="8"/>
  <c r="V26" i="8"/>
  <c r="V25" i="8"/>
  <c r="V24" i="8"/>
  <c r="V19" i="8"/>
  <c r="V18" i="8"/>
  <c r="V14" i="8"/>
  <c r="V13" i="8"/>
  <c r="V12" i="8"/>
  <c r="V11" i="8"/>
  <c r="V10" i="8"/>
  <c r="V9" i="8"/>
  <c r="V7" i="8"/>
  <c r="BH37" i="8"/>
  <c r="BG17" i="8"/>
  <c r="BI15" i="8" s="1"/>
  <c r="AA22" i="8" l="1"/>
  <c r="AB22" i="8"/>
  <c r="AE22" i="8" s="1"/>
  <c r="W26" i="8"/>
  <c r="BG37" i="8"/>
  <c r="BI37" i="8" s="1"/>
  <c r="W9" i="8"/>
  <c r="W13" i="8"/>
  <c r="V30" i="8"/>
  <c r="W15" i="8"/>
  <c r="R26" i="8" l="1"/>
  <c r="AM35" i="8" l="1"/>
  <c r="Q35" i="8"/>
  <c r="AM22" i="8"/>
  <c r="AM20" i="8"/>
  <c r="AO20" i="8" s="1"/>
  <c r="AM23" i="8"/>
  <c r="AO23" i="8" s="1"/>
  <c r="Q17" i="8"/>
  <c r="U17" i="8" s="1"/>
  <c r="X17" i="8" s="1"/>
  <c r="Q15" i="8"/>
  <c r="U15" i="8" s="1"/>
  <c r="X15" i="8" s="1"/>
  <c r="AM15" i="8"/>
  <c r="AO15" i="8" s="1"/>
  <c r="AQ15" i="8" s="1"/>
  <c r="AM17" i="8"/>
  <c r="AO17" i="8" s="1"/>
  <c r="Q21" i="8"/>
  <c r="U21" i="8" s="1"/>
  <c r="AM21" i="8"/>
  <c r="AO21" i="8" s="1"/>
  <c r="Q8" i="8"/>
  <c r="U8" i="8" s="1"/>
  <c r="AM8" i="8"/>
  <c r="AM34" i="8"/>
  <c r="M34" i="8"/>
  <c r="Q34" i="8" s="1"/>
  <c r="U34" i="8" s="1"/>
  <c r="M33" i="8"/>
  <c r="Q33" i="8" s="1"/>
  <c r="U33" i="8" s="1"/>
  <c r="AS15" i="8" l="1"/>
  <c r="AT15" i="8" s="1"/>
  <c r="AR15" i="8"/>
  <c r="AB15" i="8"/>
  <c r="AE15" i="8" s="1"/>
  <c r="AA15" i="8"/>
  <c r="AA17" i="8"/>
  <c r="AB17" i="8"/>
  <c r="AE17" i="8" s="1"/>
  <c r="X33" i="8"/>
  <c r="AA33" i="8" s="1"/>
  <c r="X21" i="8"/>
  <c r="X34" i="8"/>
  <c r="AA34" i="8" s="1"/>
  <c r="AP15" i="8"/>
  <c r="AP20" i="8"/>
  <c r="AP21" i="8"/>
  <c r="AP17" i="8"/>
  <c r="AP23" i="8"/>
  <c r="V34" i="8"/>
  <c r="V33" i="8"/>
  <c r="AN34" i="8"/>
  <c r="AO34" i="8"/>
  <c r="R35" i="8"/>
  <c r="U35" i="8"/>
  <c r="X35" i="8" s="1"/>
  <c r="AN35" i="8"/>
  <c r="AO35" i="8"/>
  <c r="V8" i="8"/>
  <c r="W6" i="8" s="1"/>
  <c r="AM30" i="8"/>
  <c r="Q30" i="8"/>
  <c r="AA21" i="8" l="1"/>
  <c r="AB21" i="8"/>
  <c r="AA35" i="8"/>
  <c r="AB35" i="8"/>
  <c r="Y34" i="8"/>
  <c r="Y33" i="8"/>
  <c r="AP35" i="8"/>
  <c r="AP34" i="8"/>
  <c r="V35" i="8"/>
  <c r="W33" i="8" s="1"/>
  <c r="BE37" i="8"/>
  <c r="BD17" i="8"/>
  <c r="BF15" i="8" s="1"/>
  <c r="AZ15" i="8"/>
  <c r="AC20" i="8" l="1"/>
  <c r="AD20" i="8" s="1"/>
  <c r="AD37" i="8" s="1"/>
  <c r="AE21" i="8"/>
  <c r="Z33" i="8"/>
  <c r="BD37" i="8"/>
  <c r="BF37" i="8" s="1"/>
  <c r="R15" i="8"/>
  <c r="N15" i="8"/>
  <c r="T17" i="8"/>
  <c r="AN32" i="8"/>
  <c r="AN31" i="8"/>
  <c r="AN30" i="8"/>
  <c r="AN29" i="8"/>
  <c r="AN28" i="8"/>
  <c r="AN27" i="8"/>
  <c r="AN26" i="8"/>
  <c r="AN36" i="8"/>
  <c r="AN24" i="8"/>
  <c r="AN25" i="8"/>
  <c r="AN23" i="8"/>
  <c r="AN22" i="8"/>
  <c r="AN21" i="8"/>
  <c r="AN20" i="8"/>
  <c r="AN19" i="8"/>
  <c r="AN18" i="8"/>
  <c r="AN17" i="8"/>
  <c r="AN15" i="8"/>
  <c r="AN16" i="8"/>
  <c r="AN14" i="8"/>
  <c r="AN13" i="8"/>
  <c r="AN12" i="8"/>
  <c r="AN10" i="8"/>
  <c r="AN9" i="8"/>
  <c r="AN7" i="8"/>
  <c r="T36" i="8"/>
  <c r="T32" i="8"/>
  <c r="T31" i="8"/>
  <c r="T30" i="8"/>
  <c r="T29" i="8"/>
  <c r="T28" i="8"/>
  <c r="T27" i="8"/>
  <c r="T26" i="8"/>
  <c r="R25" i="8"/>
  <c r="R24" i="8"/>
  <c r="T25" i="8"/>
  <c r="T24" i="8"/>
  <c r="T21" i="8"/>
  <c r="R19" i="8"/>
  <c r="R18" i="8"/>
  <c r="T19" i="8"/>
  <c r="T18" i="8"/>
  <c r="T16" i="8"/>
  <c r="T15" i="8"/>
  <c r="T14" i="8"/>
  <c r="T13" i="8"/>
  <c r="T12" i="8"/>
  <c r="T10" i="8"/>
  <c r="T9" i="8"/>
  <c r="T7" i="8"/>
  <c r="T6" i="8"/>
  <c r="AN8" i="8"/>
  <c r="R36" i="8"/>
  <c r="R32" i="8"/>
  <c r="R31" i="8"/>
  <c r="R30" i="8"/>
  <c r="R28" i="8"/>
  <c r="N28" i="8"/>
  <c r="R27" i="8"/>
  <c r="R14" i="8"/>
  <c r="R13" i="8"/>
  <c r="R12" i="8"/>
  <c r="R11" i="8"/>
  <c r="R10" i="8"/>
  <c r="R9" i="8"/>
  <c r="R7" i="8"/>
  <c r="T34" i="8"/>
  <c r="T33" i="8"/>
  <c r="S13" i="8" l="1"/>
  <c r="S26" i="8"/>
  <c r="S9" i="8"/>
  <c r="R34" i="8"/>
  <c r="R33" i="8"/>
  <c r="BB17" i="8"/>
  <c r="BA17" i="8"/>
  <c r="BC17" i="8" l="1"/>
  <c r="S33" i="8"/>
  <c r="M23" i="8"/>
  <c r="Q23" i="8" s="1"/>
  <c r="M20" i="8"/>
  <c r="Q20" i="8" s="1"/>
  <c r="U20" i="8" s="1"/>
  <c r="X20" i="8" s="1"/>
  <c r="M22" i="8"/>
  <c r="Q22" i="8" s="1"/>
  <c r="T22" i="8" s="1"/>
  <c r="M21" i="8"/>
  <c r="N21" i="8" s="1"/>
  <c r="AK33" i="8"/>
  <c r="AM33" i="8" s="1"/>
  <c r="AN33" i="8" l="1"/>
  <c r="AO33" i="8"/>
  <c r="T23" i="8"/>
  <c r="U23" i="8"/>
  <c r="X23" i="8" s="1"/>
  <c r="AA23" i="8" s="1"/>
  <c r="R20" i="8"/>
  <c r="S20" i="8" s="1"/>
  <c r="T20" i="8"/>
  <c r="T8" i="8"/>
  <c r="R8" i="8"/>
  <c r="S6" i="8" s="1"/>
  <c r="BB37" i="8"/>
  <c r="BA37" i="8"/>
  <c r="Y20" i="8" l="1"/>
  <c r="AP33" i="8"/>
  <c r="BC37" i="8"/>
  <c r="V20" i="8"/>
  <c r="W20" i="8" s="1"/>
  <c r="W37" i="8" s="1"/>
  <c r="P36" i="8"/>
  <c r="P35" i="8"/>
  <c r="P34" i="8"/>
  <c r="P33" i="8"/>
  <c r="P32" i="8"/>
  <c r="P31" i="8"/>
  <c r="P30" i="8"/>
  <c r="P29" i="8"/>
  <c r="P28" i="8"/>
  <c r="P27" i="8"/>
  <c r="P26" i="8"/>
  <c r="P25" i="8"/>
  <c r="P24" i="8"/>
  <c r="P23" i="8"/>
  <c r="P22" i="8"/>
  <c r="P21" i="8"/>
  <c r="P20" i="8"/>
  <c r="P19" i="8"/>
  <c r="P18" i="8"/>
  <c r="P17" i="8"/>
  <c r="P16" i="8"/>
  <c r="P15" i="8"/>
  <c r="P14" i="8"/>
  <c r="P13" i="8"/>
  <c r="P12" i="8"/>
  <c r="P10" i="8"/>
  <c r="P9" i="8"/>
  <c r="P8" i="8"/>
  <c r="P7" i="8"/>
  <c r="P6" i="8"/>
  <c r="N36" i="8"/>
  <c r="N35" i="8"/>
  <c r="N34" i="8"/>
  <c r="N33" i="8"/>
  <c r="N32" i="8"/>
  <c r="N31" i="8"/>
  <c r="N30" i="8"/>
  <c r="N27" i="8"/>
  <c r="N26" i="8"/>
  <c r="N25" i="8"/>
  <c r="N24" i="8"/>
  <c r="N23" i="8"/>
  <c r="N22" i="8"/>
  <c r="N20" i="8"/>
  <c r="N19" i="8"/>
  <c r="N18" i="8"/>
  <c r="O15" i="8" s="1"/>
  <c r="N14" i="8"/>
  <c r="N13" i="8"/>
  <c r="N12" i="8"/>
  <c r="N11" i="8"/>
  <c r="N10" i="8"/>
  <c r="N9" i="8"/>
  <c r="N8" i="8"/>
  <c r="N7" i="8"/>
  <c r="N6" i="8"/>
  <c r="Z20" i="8" l="1"/>
  <c r="Z37" i="8" s="1"/>
  <c r="O26" i="8"/>
  <c r="O13" i="8"/>
  <c r="O33" i="8"/>
  <c r="O20" i="8"/>
  <c r="O9" i="8"/>
  <c r="O6" i="8"/>
  <c r="O37" i="8" l="1"/>
  <c r="AL17" i="8"/>
  <c r="AL16" i="8"/>
  <c r="AL29" i="8" l="1"/>
  <c r="AL23" i="8"/>
  <c r="AL22" i="8"/>
  <c r="AL21" i="8"/>
  <c r="AL36" i="8"/>
  <c r="AL35" i="8"/>
  <c r="AL34" i="8"/>
  <c r="AL33" i="8"/>
  <c r="AL32" i="8"/>
  <c r="AL31" i="8"/>
  <c r="AL30" i="8"/>
  <c r="AL28" i="8"/>
  <c r="AL27" i="8"/>
  <c r="AL26" i="8"/>
  <c r="AL25" i="8"/>
  <c r="AL24" i="8"/>
  <c r="AL20" i="8"/>
  <c r="AL19" i="8"/>
  <c r="AL18" i="8"/>
  <c r="AL15" i="8"/>
  <c r="AL14" i="8"/>
  <c r="AL13" i="8"/>
  <c r="AL12" i="8"/>
  <c r="AL10" i="8"/>
  <c r="AL9" i="8"/>
  <c r="AL8" i="8"/>
  <c r="AL7" i="8"/>
  <c r="AL6" i="8"/>
  <c r="F26" i="8" l="1"/>
  <c r="F33" i="8"/>
  <c r="F21" i="8"/>
  <c r="F20" i="8"/>
  <c r="F13" i="8"/>
  <c r="F9" i="8"/>
  <c r="F6" i="8"/>
  <c r="K11" i="8"/>
  <c r="AT11" i="8" l="1"/>
  <c r="AT37" i="8" s="1"/>
  <c r="AE11" i="8"/>
  <c r="AA11" i="8"/>
  <c r="AR11" i="8"/>
  <c r="AR37" i="8" s="1"/>
  <c r="AP11" i="8"/>
  <c r="AP37" i="8"/>
  <c r="AN11" i="8"/>
  <c r="AN37" i="8" s="1"/>
  <c r="P11" i="8"/>
  <c r="T11" i="8"/>
  <c r="AL11" i="8"/>
  <c r="AL37" i="8" s="1"/>
  <c r="S15" i="8"/>
  <c r="S37" i="8" s="1"/>
</calcChain>
</file>

<file path=xl/sharedStrings.xml><?xml version="1.0" encoding="utf-8"?>
<sst xmlns="http://schemas.openxmlformats.org/spreadsheetml/2006/main" count="445" uniqueCount="340">
  <si>
    <t>PROYECTO</t>
  </si>
  <si>
    <t>Objetivo del proyecto</t>
  </si>
  <si>
    <t>ACTIVIDADES DE PROYECTO</t>
  </si>
  <si>
    <t xml:space="preserve">Fecha de inicio </t>
  </si>
  <si>
    <t xml:space="preserve">Fecha de Terminación </t>
  </si>
  <si>
    <t xml:space="preserve">DEPENDENCIA RESPONSABLE </t>
  </si>
  <si>
    <t>NOMBRE DEL RESPONSABLE</t>
  </si>
  <si>
    <t>Disminuir el riesgo de enfermedades crónicas no transmisibles en la comunidad cartagenera</t>
  </si>
  <si>
    <t>PILAR</t>
  </si>
  <si>
    <t>LINEA ESTRATEGICA</t>
  </si>
  <si>
    <t>Indicador de Bienestar</t>
  </si>
  <si>
    <t>Línea Base 2019</t>
  </si>
  <si>
    <t>Meta de Bienestar 2020-2023</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</si>
  <si>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</si>
  <si>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</si>
  <si>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</si>
  <si>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</si>
  <si>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</si>
  <si>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</si>
  <si>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</si>
  <si>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</si>
  <si>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</si>
  <si>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Número de Niños, niñas y adolescentes inscritos en la Escuela de Iniciación y Formación Deportiva</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</si>
  <si>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</si>
  <si>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</si>
  <si>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</si>
  <si>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</si>
  <si>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</si>
  <si>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</si>
  <si>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</si>
  <si>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</si>
  <si>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</si>
  <si>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</si>
  <si>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</si>
  <si>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</si>
  <si>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</si>
  <si>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</si>
  <si>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</si>
  <si>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</si>
  <si>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</si>
  <si>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</si>
  <si>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</si>
  <si>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</si>
  <si>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</si>
  <si>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</si>
  <si>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</si>
  <si>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</si>
  <si>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</si>
  <si>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</si>
  <si>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</si>
  <si>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</si>
  <si>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</si>
  <si>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</si>
  <si>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</si>
  <si>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</si>
  <si>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</si>
  <si>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</si>
  <si>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</si>
  <si>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</si>
  <si>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</si>
  <si>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</si>
  <si>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</si>
  <si>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</si>
  <si>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</si>
  <si>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</si>
  <si>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</si>
  <si>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</si>
  <si>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</si>
  <si>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</si>
  <si>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</si>
  <si>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</si>
  <si>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</si>
  <si>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</si>
  <si>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</si>
  <si>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</si>
  <si>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</si>
  <si>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</si>
  <si>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</si>
  <si>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</si>
  <si>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</si>
  <si>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</si>
  <si>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</si>
  <si>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</si>
  <si>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</si>
  <si>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</si>
  <si>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</si>
  <si>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</si>
  <si>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</si>
  <si>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</si>
  <si>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 xml:space="preserve">Gustavo  González </t>
  </si>
  <si>
    <t>Aplicación de la Ciencia, la Tecnología y la Innovación (CTeI) en el sector deporte en el distrito de Cartagena de Indias</t>
  </si>
  <si>
    <t xml:space="preserve">Divulgación, Apropiación de conocimiento y participación ciudadana en el sector deporte, del Distrito de Cartagena de Indias  </t>
  </si>
  <si>
    <t>Recopilación de la memoria histórica del deporte cartagenero y bolivarense.</t>
  </si>
  <si>
    <t xml:space="preserve">Observatorio </t>
  </si>
  <si>
    <t xml:space="preserve">Jose Guillermo Torres </t>
  </si>
  <si>
    <t xml:space="preserve">Recreación </t>
  </si>
  <si>
    <t xml:space="preserve">Alberto Osorio </t>
  </si>
  <si>
    <t>31 de diciembre de 2023</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</si>
  <si>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</si>
  <si>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</si>
  <si>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</si>
  <si>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</si>
  <si>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</si>
  <si>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</si>
  <si>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</si>
  <si>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</si>
  <si>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</si>
  <si>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</si>
  <si>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</si>
  <si>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</si>
  <si>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Aumentar la interacción social a través de la práctica de la recreación en el tiempo libre</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</si>
  <si>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</si>
  <si>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</si>
  <si>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FORTALECIMIENTO DEL DEPORTE ESTUDIANTIL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</si>
  <si>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</si>
  <si>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31 de diciembre de 2020</t>
  </si>
  <si>
    <t>MEJORAMIENTO DE LOS ESTILOS DE VIDA</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</si>
  <si>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</si>
  <si>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PROGRAMACIÓN META A 2021</t>
  </si>
  <si>
    <t>PROGRAMA</t>
  </si>
  <si>
    <t>META PROYECTO 2021</t>
  </si>
  <si>
    <t>FUENTE DE FINANCIACIÓN</t>
  </si>
  <si>
    <t>Incrementar a 54 los núcleos para masificar la práctica del deporte en las comunidades del Distrito de Cartagena de Indias</t>
  </si>
  <si>
    <t>Tasa prodeporte y recreacion 
SGP  Proposito general - deportes
ICAT 3%</t>
  </si>
  <si>
    <t>Se otorgarán estímulos y/o apoyos a 576 atletas de altos logros, futuras estrellas y viejas glorias del deporte convencional y paralímpico</t>
  </si>
  <si>
    <t xml:space="preserve">Integración Comunitaria a través del  Deporte como Herramienta para la inclusión Social desde los diferentes enfoques Poblacionales. </t>
  </si>
  <si>
    <t xml:space="preserve">Modernización del Centro de Acondicionamiento físico - CAF del distrito de Cartagena de Indias </t>
  </si>
  <si>
    <t xml:space="preserve">Infraestructura 
Administrativa y Financiera </t>
  </si>
  <si>
    <t>Ismael Sanchez 
María C. Carballo</t>
  </si>
  <si>
    <t xml:space="preserve">CONSOLIDACION DEL SISTEMA DEPORTIVO DISTRITAL </t>
  </si>
  <si>
    <t>INTEGRACION COMUNITARIA A TRAVES DEL  DEPORTE</t>
  </si>
  <si>
    <t>TRANSFORMACION DE HABITOS PARA LA GENERACION DE ENTORNOS SALUDABLES EN EL DISTRITO DE CARTAGENA DE INDIAS</t>
  </si>
  <si>
    <t>MODERNIZACIÓN DEL CAF</t>
  </si>
  <si>
    <t>IMPLEMENTACION DE LA ESTRATEGIA  ESCUELA RECREATIVA</t>
  </si>
  <si>
    <t>IMPLEMENTACION DEL PROGRAMA NACIONAL  CAMPAMENTOS JUVENILES  EN EL DISTRITO DE CARTAGENA</t>
  </si>
  <si>
    <t>APROVECHAMIENTO DEL ESPACIO PUBLICO PARA LA REALIZACION DE EVENTOS RECREATIVOS QUE PERMITAN LA COHESION COMUNITARIA</t>
  </si>
  <si>
    <t>RECREACION PARA TODOS, COMO MECANISMO PARA LA COHESION COMUNITARIA MEDIANTE EL APROVECHAMIENTO Y USO DEL TIEMPO LIBRE</t>
  </si>
  <si>
    <t>APLICACION DE LA CIENCIA, LA TECNOLOGIA Y LA INNOVACION (CTEI) EN EL SECTOR DEPORTE EN EL DISTRITO DE CARTAGENA DE INDIAS</t>
  </si>
  <si>
    <t xml:space="preserve">DIVULGACION, APROPIACION DE CONOCIMIENTO Y PARTICIPACION CIUDADANA EN EL SECTOR DEPORTE, DEL DISTRITO DE CARTAGENA DE INDIAS </t>
  </si>
  <si>
    <t>RECOPILACION DE LA MEMORIA HISTORICA DEL DEPORTE CARTAGENERO Y BOLIVARENSE</t>
  </si>
  <si>
    <t>CONSERVACION, MANTENIMIENTO Y MEJORAMIENTO DE LOS ESCENARIOS DEPORTIVOS DE LA CIUDAD</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</si>
  <si>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grupos organizados de adolescentes y jóvenes, Hogares Comunitarios y/o CDI
Apoyar el desarrollo de actividades de recreación a nivel distrital 
Desarrollar la estrategia "Vacaciones Recreativas"
Desarrollar la estrategia "Cartagena es de los niños y niñas"
Desarrollar la estrategia "Persona Mayor - Un nuevo comienzo"
Divulgar las acciones y actividades desarrolladas en el proyecto</t>
  </si>
  <si>
    <t>Mejorar los Procesos de Apropiación Social del Conocimiento en el Sector del Deporte, la Recreación, la Actividad Física y el  Aprovechamiento del Tiempo Libre  en el Distrito de Cartagena de Indias.</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</si>
  <si>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entre otros espacios de intercambio de conocimiento del sector deporte
Fomentar la participación ciudadana en espacios de intercambio de conocimiento del sector deporte
Divulgar las acciones y actividades desarrolladas en el proyecto</t>
  </si>
  <si>
    <t>Rescatar el patrimonio material e inmaterial deportivo del Distrito de Cartagena de Indias y el departamento de Bolívar.</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</si>
  <si>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Desarrollar coloquios alrededor de las piezas de memoria del acervo deportivo
Divulgar las acciones y actividades desarrolladas en el proyecto</t>
  </si>
  <si>
    <t>NOMBRE DEL RUBRO</t>
  </si>
  <si>
    <t>Tasa Pro deporte y recreación 
ICAT 3%</t>
  </si>
  <si>
    <t>Tasa Pro deporte y recreación 
SGP  Propósito General - Deportes
ICAT 3%</t>
  </si>
  <si>
    <t>Tasa Pro deporte y recreación 
Arrendamiento escenarios deportivos
SGP  Propósito General - Deportes
ICAT 3%
Rendimientos financieros icat 3%</t>
  </si>
  <si>
    <t>Tasa Prodeporte y recreación 
Arrendamiento escenarios deportivos</t>
  </si>
  <si>
    <t xml:space="preserve">Tasa pro deporte y recreación </t>
  </si>
  <si>
    <t>SGP  Propósito general - Deportes
Tasa Pro deporte y recreación 
ICAT 3%</t>
  </si>
  <si>
    <t xml:space="preserve">Tasa prodeporte y recreación </t>
  </si>
  <si>
    <t>SGP  Propósito General - Deportes
Tasa Pro deporte y recreación 
ICAT 3%</t>
  </si>
  <si>
    <t>Rendimientos financieros - ider
Espetáculos públicos - ider
Tasa Pro deporte y recreación 
ICAT 3%</t>
  </si>
  <si>
    <t>Tasa Pro deporte y recreación 
Arrendamiento escenarios deportivos</t>
  </si>
  <si>
    <t>Rendimientos financieros - ider
Tasa Pro deporte y recreación 
Espectáculos públicos - ider
Venta de servicios - ider</t>
  </si>
  <si>
    <t>Tasa Pro deporte y recreación 
Arrendamiento escenarios deportivos
SGP  Propósito General - Deportes
Rendimientos financieros SGP Propósito General 
ICAT 3%</t>
  </si>
  <si>
    <t>31 de diciembre de 2021</t>
  </si>
  <si>
    <t>31 diciembre de 2021</t>
  </si>
  <si>
    <t>1 de febrero de 2021</t>
  </si>
  <si>
    <t xml:space="preserve">Número de Planes Institucionales y estrategicos articulados al Plan de Acción del 2020 del IDER  </t>
  </si>
  <si>
    <t xml:space="preserve">Se Integrarán los planes institucionales y estrategicos al Plan de Acción (Decreto No. 612 del 2018 ) </t>
  </si>
  <si>
    <t xml:space="preserve">Decreto No. 612 del 2018 </t>
  </si>
  <si>
    <t>N/A</t>
  </si>
  <si>
    <t xml:space="preserve">Articular los planes del Decreto No. 612 del 2018 al Plan de Acción </t>
  </si>
  <si>
    <t xml:space="preserve">25 de Enero de 2021  </t>
  </si>
  <si>
    <t xml:space="preserve">Dirección Administrativa y Financiera y Oficina Asesora de Planeación </t>
  </si>
  <si>
    <t xml:space="preserve">Maria Carolina Carballo -Luz Alcira Ortega Martínez </t>
  </si>
  <si>
    <t>Elaborar los doce (12 ) planes  como lo son: Plan Institucional de Archivos-PINAR, Plan Anual de Adquisiones , Plan Anual de Vacantes, Plan de Previsión de Recursos Humanos , Plan Estratégico de Talento Humano , Plan Institucional de Capacitación, Plan de Incentivos  Institucionales , Plan de Trabajo Anual en Seguridad y Salud en el Trabajo, Plan de Anticorrupción y de Atención al Ciudadano, Plan Estrátegico de Técnologias de la Información y las Comunicaciones-PETI, Plan de Tratamiento de Riesgos de Seguridad y Privacidad de la Información, Plan de Seguridad y Privacidad de la información.</t>
  </si>
  <si>
    <t>REPORTE META PRODUCTO  ENERO -FEBRERO  2021</t>
  </si>
  <si>
    <t xml:space="preserve">%de avance Enero - Febrero Meta año 2021 </t>
  </si>
  <si>
    <t>% de avance del programa a 20 se Febrero  2021</t>
  </si>
  <si>
    <t xml:space="preserve">DECRETO No. 612 DEL 2018 </t>
  </si>
  <si>
    <t>Realizar campañas informativas sobre el deporte social ante la comunidad, Difundir la reglamentación y estrategia para la creación de organizaciones deportivas, Divulgar las acciones y actividades desarrolladas en el proyecto, Realizar el torneo de los juegos corregimentales, Realizar el torneo de los juegos comunales, Realizar el torneo de los juegos afro, raizales, negros y palenqueros, Realizar el torneo de los juegos indígenas, Realizar el torneo de los juegos carcelarios, Realizar el torneo de los juegos de personas en situación de discapacidad, Adquirir la dotación e implementación requerida para el desarrollo de los torneos, Disponer de la logística para cada uno de los torneos.</t>
  </si>
  <si>
    <t>Integrar a las comunidades a través del deporte social comunitario en el Distrito de
Cartagena de Indias</t>
  </si>
  <si>
    <t>Mejorar las condiciones para el funcionamiento del centro de acondicionamiento físico -
CAF en el Distrito de Cartagena de Indias</t>
  </si>
  <si>
    <t>Realizar un plan de adquisiciones de elementos, maquinaria y equipo, Contratar suministro de elementos, maquinaria y equipo, Mantener preventiva y/o correctivamente los elementos, maquinaria y equipo, Adecuar los espacios físicos para el desarrollo de las actividades dentro del CAF, Realizar valoración y prueba física de los usuarios, Diseñar plan de entrenamiento personalizado para los usuarios, Hacer seguimiento y evaluación del proceso de acondicionamiento físico</t>
  </si>
  <si>
    <t xml:space="preserve">2021130010010
</t>
  </si>
  <si>
    <t xml:space="preserve">2021130010011
</t>
  </si>
  <si>
    <t>REPORTE EJECUCIÓN PRESUPUESTAL -FEBRERO  2021</t>
  </si>
  <si>
    <t xml:space="preserve">Se formuló y aprobó el proyecto de Modernización del CAF , por la Secretaria de Planeación Distrital </t>
  </si>
  <si>
    <t>Este proyecto fue presentado a planeación distrital y aprobado por esta el día 19 de Febrero de 2021, el objetivo es mejorar significativamente la baja cohesión comunitaria a través del deporte y la recreación, que se ha visto afectada por la  Fragmentación comunitaria debido a la poca práctica del deporte y la recreación, baja participación de la población en las actividades deportivas y recreativas, lo cual nos demuestra el poco interés de nuestra población en las actividades deportivas y recreativas, lo cual nos lleva a motivar a la población para que se unan a las prácticas deportivas y recreativas, dándoles a conocer la importancia del deporte y la recreación en nuestra vida.
Durante el periodo que comprende este informe (1 enero al 20 de febrero de 2021), hemos estado realizando las siguientes actividades como la formulación del programa Deporte Social Comunitario, se hicieron los diferentes presupuestos y los cronogramas de actividades de cada uno de los proyectos que comprenden el programa, se realizo una reunión con el personal de infraestructura del IDER, con la finalidad de programar para el mes de febrero visitas a los campos deportivos de los corregimiento para observar las condiciones actuales en que se encuentran.</t>
  </si>
  <si>
    <t xml:space="preserve">
Se realizaron las siguientes actividades en el período: 
*Capacitación, avance y seguimiento sobre el plan de trabajo del proyecto plataforma Hércules.
*Desarrollo y conformación de las nuevas convocatorias PAFID – PADAL convencional y Discapacidad, Organismos Deportivos.
*Mesas de trabajo para la reactivación en Deportes y Recreacion del uso de la Bicicleta. ( Martes de bici y Jueves de Popa)
*Reactivación  y Activación de apoyo a la logística a usuarios clubes y ligas para préstamo de escenarios deportivos del Distrito de Cartagena en administración del Instituto Distrital de Deporte.
</t>
  </si>
  <si>
    <t xml:space="preserve">En el mes de enero nos enfocamos en socializar la próorroga que se hizo con el Ministerio de los Juegos  Intercolegiados 2021  para darle continuidad al proceso del montaje de los videos para ejecutar el programa en el mes de febrero, 
El juzgamiento de los videos se realizará en la segunda semana del mes de marzo. También se realizarón las siguientes actividades :               Reunión con la plataforma de Hércules.
 Socialización con el ministerio vía telefónica para el cargue de videos.
Socialización del proyecto ley del deporte con el ministerio.
</t>
  </si>
  <si>
    <t>Se aprobarón los doce (12) planes estrategicos e institucionales de Decreto No. 612 del 2018 , en el pirmera reunión  ordinaria No. 001 del comité Institucional de Gestión y Desempeño  el 25 de enero de 2021 y en comité extendido del 30 de enero de 2021 , los cuales fueron publicados en la página web del IDER en el link de Transparencia.</t>
  </si>
  <si>
    <t xml:space="preserve">Durante el mes de enero y febrero del 2021, se realizó la actualización del «Manual de Manejo de Césped» así como también la actualización del «Plan de Mitigación de Riesgos en los Escenarios Deportivos» –PEMRED–. La ejecución de 55 Mantenimientos Preventivos Recurrente –MPR– entre ellos 9 en unidades mayores 19 medianos y 23 en menores.
Se realizaron 19 visitas técnicas entre las que se encuentran las unidades deportivas de las zonas insulares –Isla Múcura, Isla Fuerte, Tintipán e Isla Grande– y 9 mesas de trabajo.
Se continua aplicando los protocolos de bioseguridad y divulgaciones en redes sociales de las actividades de la oficina asesora de infraestructura
</t>
  </si>
  <si>
    <t>En estos primeros  meses se inició con el proceso de contratación, organización del  equipo de trabajo,elaboración del cronograma de actividades de cada unos de proyectos del programa Observatorio  el cual  tiene la finalidad de cumplir  la ejecución de  las metas trazadas para este periodo 2021, es importante precisar, que debido a la pandemia del Covid 19, este programa ha sido diseñado para desarrollarse bajo la modalidad virtual, de alternancia y/o presencial, en la medida que la emergencia que vivimos lo permita.</t>
  </si>
  <si>
    <t xml:space="preserve">En estos primer  mes se inició con el proceso de contratación, y organización del  equipo administrativo, interdisciplinario y docentes en el cual se busca la ejecución de  las metas trazadas para este periodo 2021 que se tiene como objetivo la inscripción de 4.400 niños, niñas y adolescentes, para cumplimiento de la misma el instituto adquirió una plataforma tecnológica llamada Hércules,. Además se realizaron  acercamientos con líderes, presidente de JAC y comunidad en general, para colocar en conocimiento las ofertas que el programa tiene diseñadas para el buen uso de del tiempo libre, de esta se implementara una metodología de alternancia (Presencial y Virtual) cumpliendo con todos los protocolos de bioseguridad, exigidos por el ministerio del deporte y el instituto distrital de deporte y recreación. 
Para las socializaciones y articulación con las JAC y líderes comunales, se asignaron grupos de apoyo del equipo psicosocial, distribuidos estratégicamente en las 3 localidades del distrito que en compañía del docente y miembros de la junta y/o grupos sociales, realizan visitas a la comunidad , jornadas de perifoneo, socializaciones, jornadas de inscripción, etc, con el objetivo de masificar los puntos y llevar nuestra oferta a todas las comunidades del distrito. En el mes de febrero asistieron a clases  810 niñas, niños y adolescentes.
</t>
  </si>
  <si>
    <t xml:space="preserve">%de avance Enero - Marzo Meta año 2021 </t>
  </si>
  <si>
    <t>% de avance del programa a 31 de Marzo   2021</t>
  </si>
  <si>
    <t>% de avance en la meta Cuatrienio</t>
  </si>
  <si>
    <t xml:space="preserve">% AVANCE PROGRAMAS A 28 DE FEBRERO DE 2021  </t>
  </si>
  <si>
    <t>APROPIACIÓN INICIAL 2021</t>
  </si>
  <si>
    <t>APROPIACION DEFINITIVA  2021</t>
  </si>
  <si>
    <t xml:space="preserve">AVANCE FINANCIERO A 28 DE FEBRERO DE 2021 </t>
  </si>
  <si>
    <t xml:space="preserve">OBSERVACIONES FEBRERO 2021 </t>
  </si>
  <si>
    <t xml:space="preserve">Avance Meta Producto  (cuatrenio)  a 28 de Febrero de 2021 </t>
  </si>
  <si>
    <t xml:space="preserve">Avance Meta Producto  (cuatrenio)  a 31 de Marzo  de 2021 </t>
  </si>
  <si>
    <t xml:space="preserve">APROPIACION DEFINITIVA 2021 </t>
  </si>
  <si>
    <t>REPORTE EJECUCIÓN PRESUPUESTAL-MARZO   2021</t>
  </si>
  <si>
    <t xml:space="preserve">Se realizaron actividades   a 27 organizaciones privadas o públicas  en las que se beneficaron a .1.068  personas , se realizarón dos  (2) jornadas de sencibilización de grupo de personas mayores o Centros de Vida. Se llevaron a cabo  otros productos del proyecto  como son: Tamizajes, jornadas de actividad física y recreativa, asesorias HEVS en cada actividad  y asesorias grupales de ciencias aplicadas  </t>
  </si>
  <si>
    <t>Se beneficiaron a través de 52 puntos de atención de Madrúgales a la Salud a 1.778 personas, 1.674 personas se atendieron en los  52 puntos de Noches Saludables, se beneficiaron  a 275 personas en los puntos de atención de Caminante Saludable, en los 15 puntos de  Joven Saludable  se benefiaron a  277 personas, para un total de  4.004  de personas beneficiadas.</t>
  </si>
  <si>
    <t>Se  realizaron 6 socializaciones, en las Jac de los barrios Zaragocilla, Alcibia,Las Palmeras,  San José de los Campamentos, Bostón, Las Gaviotas y en el barrio Manga se realizo campaña de sensibilización contra COVID-19 asi como se llevo a cabo una jornada de VAS que beneficio a 652 personas.</t>
  </si>
  <si>
    <t>Se realizo inducción general  con  5 capacitaciones a líderes de bosques y recreadores  que beneficiaron a 40 personas  y se beneficiaron del proyecto  a 80  jóvenes.</t>
  </si>
  <si>
    <t>Se realizaron 3 actividades  en barrio Zaragocilla , Luis Carlos Galán, en el corregimiento de Pasacaballos que beneficiaron a 132 personas , Se realizaron 14 socializaciones a las comunidades . En est poryecto durante el mes de febrero se benefiaron a 342  adolescentes y jóvenes asi como también se beneficiaron a 41 personas  mayores para un total de 383 personas atendidas.</t>
  </si>
  <si>
    <t xml:space="preserve">Se realizaron 4 sesiones de la estrategia de Activate Gestante que benefiiciaron a 164 personas ( talleres  sobre el cuidado, hábitos de vida saludable y estimulación temprana) </t>
  </si>
  <si>
    <t xml:space="preserve">• Se realizó  revisión, documental y se elaboró  marco de antecedentes.
• Se segmentó la población muestra para aplicación de instrumentos
• Se inició construcción de instrumentos 
• Se realizó reunión con la UDC y la UTB para socializar objetivos del proyecto y revisar posibles alianzas.
• Se identificó a los especialistas en curaduría para  la caracterización de piezas patrimoniales
• Se identificó a los sabedores, pensadores y especialistas que conformarían el comité CPAD para   la caracterización de piezas patrimoniales
• Se diseñó el instrumento para identificar las piezas de memoria y seleccionar las misma
• Se definió la fecha de la muestra piloto expuesta
• Se diseñó el cronograma de coloquios y se estructuró el perfil de los participantes para los dos primeros coloquios alineados a la agenda de ciudad.
• Se proyectó oficio de invitación para los ponentes
• Se definió las estrategias de divulgación para cada producto
• Se proyectó oficio para invitación del comité CPAD
</t>
  </si>
  <si>
    <t xml:space="preserve">AVANCE FINANCIERO A 31 DE MARZO DE 2021 </t>
  </si>
  <si>
    <t>REPORTE META PRODUCTO  ACUMULADO MARZO  2021</t>
  </si>
  <si>
    <t xml:space="preserve">• Se elaboró documento preliminar de Centro de Pensamiento y se envió a Planeación  para observaciones y posterior  socialización con el equipo del Observatorio.
• Se adelantaron reuniones con la Universidad Tecnológica de Bolívar y la Universidad de Cartagena, para escuchar propuestas del semillero de investigación.
• Se redactó por parte de la Coordinación del proyecto de Aplicación de Ciencias al sector deporte, una  primera propuesta del semillero de investigación, con cronograma y requisitos para participar. 
• Se recibió asesoría por parte de la Universidad Tecnológica de Bolívar y está siendo analizada por el equipo del Observatorio.
• Se elaboraron tres (3) crónicas deportivas: Berenice Moreno Atencia  "Icono del Patinaje Colombiana", La Profe Yenny "Salvando Vidas desde el Deporte", Enrique Rafael Polo Andrade " Atleta  y Médico de Corazón. 
•  Se publicaron en la página web tres (3) crónicas deportivas.
• Se adelantaron mesas de trabajo con el equipo de Recreación, para la generación de lluvias de ideas para el desarrollo conjunto de un artículo de investigación.
• Se adelantaron reuniones con el equipo de Comunicaciones para definir presupuesto de los diferentes medios de divulgación (redes sociales). 
</t>
  </si>
  <si>
    <t xml:space="preserve">OBSERVACIONES MARZO 2021                                                                                     https://1drv.ms/u/s!An_-YqStCA-JiGi2-vDjBXAmrYuU?e=p2Q7Tc                                                                                                                                                      </t>
  </si>
  <si>
    <t>En el mes de marzo se  realizaron campañas de inscripción y motivación con los niños, niñas, jóvenes,  padres de familia y comunidad en general, para que se vincularan a los diferentes niveles de formación de la escuela; con esta estrategia logramos superar las metas técnicas propuestas para esta vigencia, en el  nivel tres (3) de énfasis deportivo y el nivel cuatro (4) de perfeccionamiento deportivo, nos proyectamos para el próximo período alcanzar la meta de los niveles de iniciación deportiva y seguir impactando a la comunidad en formación deportiva. Se inscribieron 4.020 para un total de 4.830  niños, niñas y adolescentes . La EIFD obtuvo  un crecimiento porcentual a la fecha del 9,8%  de la meta trazada para el año 2021.</t>
  </si>
  <si>
    <t xml:space="preserve">Para este período se continuó trabajando las acciones de vigencia del año 2020, las cuales no se han podido concluir, fueron promovidos para la fase departamental  202 deportistas en Ajedrez y 85 en otras disciplinas deportivas , para un total  287 deportistas.
Para esta vigencia del año 2021,  en lo correspondiente a la realización de los Juegos Universitarios en el año 2021, se organizó una reunión virtual con los representantes de las universidades que están afiliadas ASCUN para definir la realización de los Juegos Universitarios Distritales y acordaron realizar actividad física  y virtualmente los deportes de karate, taekwondo y ajedrez.
Para la realización de los Juegos Intercolegiados en el año 2021, el Ministerio del Deporte envió la carta de participación con la línea de inversión con el cual apoyarán al Instituto. Este proyecto tuvo una ejecución en recursos del 32 % y esto se debe a contratación del personal que realizan las actividades del proyecto.
</t>
  </si>
  <si>
    <t xml:space="preserve">Se han realizado mesas de trabajo para realizar la apertura de la Convocatoria Pública de estimulos a los organismos deportivos , la cual se tiene programada para el mes de abril de 2021. El 18,06% de ejecución de recurso del proyecto corresponden a la contratación del personal que realizan las actividades del proyecto. </t>
  </si>
  <si>
    <t>Se han realizado mesas de trabajo para realizar la apertura de la Convocatoria Pública de estímulos a los organismos deportivos , la cual se tiene programada para el mes de abril de 2021.</t>
  </si>
  <si>
    <t xml:space="preserve">Se crea la Resolución No. 052 (Marzo 15 de 2021)
“Por medio de la cual se fijan los criterios para la entrega de incentivos a
deportistas mediante convocatorias públicas en cumplimiento de las acciones y
metas de los programas de apoyo a Deportistas de Altos Logros – PADAL y
Futuros Ídolos del Deporte – PAFID, y se dictan otras disposiciones.
Se da apertura  a través de la Resolución No.055 del 17 de marzo de 2021 , a la Convocatoria Pública dirigida a los Atletas que aspiran a los estímulos de los Programas Institucionales de Apoyo a Deportistas Altos Logros(PADAL) y Futuros Ídolos del Deporte (PAFID), en la vigencia 2021”.                                                                                                   Se  crea la Resolución No. 059 del 24 de marzo de 2021“Por medio de la cual se modifica el artículo 5 de la resolución 055 del 17 de marzo de 2021 y se amplían los términos de inscripción de la convocatoria PADAL y PAFID.  La Resolución  No. 070  del 31 de marzo de 2021, “Por medio de la cual se modifica el artículo 5 de la resolución 055 del 17 de marzo de 2021 modificado por el artículo 1 de la resolución 059 del 24 de marzo de 2021 y se amplían los términos y las etapas de la convocatoria PADAL y PAFID”. se inscribieron   con 552 atletas inscritos.  El 18,06% de ejecución de recurso del proyecto corresponden a la contratación del personal que realizan las actividades del proyecto. </t>
  </si>
  <si>
    <t xml:space="preserve">Se están realizando mesas de trabajo para la puesta en marcha de los diferentes eventos de carácter nacional,local e internacional teniendo en cuenta las condiciones actuales de la Pandemia COVID-19. El 18,06% de ejecución de recurso del proyecto corresponden a la contratación del personal que realizan las actividades del proyecto. </t>
  </si>
  <si>
    <t xml:space="preserve">Durante el período que comprende este informe, se visitó al cabildo indígena de Membrillal, donde se les dio a conocer, como el distrito a través del IDER impacta a las comunidades Indígenas, Asistimos por solicitud del presidente de la JAC y algunos miembros de la comunidad a una reunión en el campo de Membrillal, donde ellos expresaron su interés de que se realice la inauguración de los juegos corregimentales en su comunidad, además solicitaron mejorar el back stock del campo y mover del lugar donde se encuentran las gradas y el tablero por encontrarse dentro de este, lo cual presenta impedimentos para realizar deportes como el béisbol y en softbol en varias categorías. Asistimos a reunión con los 6 capitanes de los cabildos indígenas asentados en el distrito y funcionarios de la Secretaria de Interior, cuyo objetivo fue escuchar las inquietudes de los capitanes sobre  al impacto de los programas misionales del instituto a sus comunidades. El 18,75% de ejecución de recurso del proyecto corresponden a la contratación del personal que realizan las actividades del proyecto. </t>
  </si>
  <si>
    <t xml:space="preserve">Se tiene previsto que los eventos se realicen a partir del segundo semestre del año  y dependiendo de las medidas que tome el Gobierno Nacional y el Distrital , por la situación de la pandemia del COVID-19. El 18,75% de ejecución de recurso del proyecto corresponden a la contratación del personal que realizan las actividades del proyecto. </t>
  </si>
  <si>
    <t xml:space="preserve">Se realizaron  23 jornadas de sensibilización a organizaciones públicas y privadas, se realizarón 23 jornadas recreo-deportivas en  organizaciones públicas y privadas. Se llevaron a cabo  otros productos del proyecto  como son: Tamizajes, jornadas de actividad física y recreativa, asesorías HEVS en cada actividad  y asesorías grupales de ciencias aplicadas.  </t>
  </si>
  <si>
    <t xml:space="preserve">El proceso de  mínima cuantía para la modernización del CAF esta estructurado y  en espera teniendo en cuenta que la Tasa Pro-Deporte y Recreación , es un recurso nuevo y se encuentra en proceso de implementación en el Distrito de Cartagena de Indias. </t>
  </si>
  <si>
    <t>Se beneficiaron a través de 52 puntos de atención de Madrúgales a la Salud a 2.373  personas, 2.336 personas se atendieron en los  52 puntos de Noches Saludables, se beneficiaron  a 270 personas en los 4 puntos de atención de Caminante Saludable, en los 15 puntos de  Joven Saludable  se beneficiaron a  339 personas, para un total de  5.318  de personas.</t>
  </si>
  <si>
    <t>Se realizaron en este trimestre  10 capacitaciones, 4 talleres  sobre temas nutricionales y pautas  de crianza amorosa, un encuentro de Actívate Gestante  y 11 talleres sobre el cuidado, hábitos de vida saludable y estimulación temprana .</t>
  </si>
  <si>
    <t>Se realizaron en este primer trimestre 18 sesiones de formación para el servicio social de los campistas.</t>
  </si>
  <si>
    <t>Se llevaron a cabo 2 talleres de Técnicas de Recreación.</t>
  </si>
  <si>
    <t>Se realizaron 8 ciclopaseos y una vía recreativa, estos ciclopaseos se llaman : Martes de Bici y   Jueves de Popa , se llevó a cabo el día viernes  26 de marzo el evento  Lunabike en asocio con la Mesa de la Bici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</si>
  <si>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el cual se publicará en el link de transferencia.</t>
  </si>
  <si>
    <t xml:space="preserve">Se  otorgaron en el mes de enero 88 permisos , febrero 316 permisos y en marzo 389 permisos para un total en el primer trimestre del año 2021 de 793 permisos. Se mantuvo el cumplimiento  de los protocolos de bioseguridad en los escenarios deportivos  </t>
  </si>
  <si>
    <t>Se beneficiaron en este primer trimestre del año 2021 a 3.449 personas distribuidas así: en el mes de enero a 679 personas, en febrero a 874 personas y en marzo a 1.896 personas.Se mantuvo el cumplimiento  de los protocolos de bioseguridad en los escenarios deportivos .</t>
  </si>
  <si>
    <t>. Durante el período comprendido entre el 1 y el 31 de Marzo se realizaron Mantenimientos Preventivos Recurrentes 71 escenarios (9 mayores + 30 medianos + 37 menores
16 visitas técnicas entre las que se destaca: Campo de Beísbol Preinfantil Martínez Martelo, Olaya Sector Foco Rojo, Los Cerezos cancha múltiple, Olaya Nuevo Paraíso Sector, vereda El Recreo Pasacaballo, Tierra Bomba estadio de softbol y Socorro plan 500),Se realizaron 9 liberaciones de actividades de mantenimiento locativos (pintura, plomería, etc)  . Durante este primer trimestre se realizaron 35 visitas técnicas.</t>
  </si>
  <si>
    <t xml:space="preserve">En este momento nos encontramos trabajando en la formulación de proyectos para poder presentarlos antes las posibles fuentes de financiación. </t>
  </si>
  <si>
    <t>REPORTE DE ACTIVIDADES DE ENERO -FEBRERO  2021</t>
  </si>
  <si>
    <t>REPORTE DE ACTIVIDADES DE   ENERO -MARZO  2021</t>
  </si>
  <si>
    <t>% de avance en la meta de actividades a 30 de marzo de 2021</t>
  </si>
  <si>
    <t>% de avance en la meta de actividades a  28 de febrero de 2021</t>
  </si>
  <si>
    <t>REPORTE EJECUCIÓN PRESUPUESTAL-ABRIL 2021</t>
  </si>
  <si>
    <t>REPORTE META PRODUCTO  ACUMULADO ABRIL   2021</t>
  </si>
  <si>
    <t xml:space="preserve">%de avance Enero - Abril  Meta año 2021 </t>
  </si>
  <si>
    <t>% de avance del programa a 30 de Abril    2021</t>
  </si>
  <si>
    <t xml:space="preserve">
• Se presentó ante Dirección General el cronograma de actividades, productos, presupuesto y responsables del plan de acción 2021 donde se acataron recomendaciones para ajustarlo, articular esfuerzos de trabajo con las áreas de planeación, comunicación, jurídica y luego de un segundo encuentro fue aprobado
• Mesa de trabajo con el equipo de Recreación para socializar su propuesta de investigación originada después de una mesa de trabajo previa en la que se generó una lluvia de ideas
• Reunión con Planeación para sentar las bases y mejorar la estructura de las propuestas iniciales del Centro de Pensamiento y el Semillero de Investigación
• Reunión con Comunicaciones para presentar las necesidades y requerimientos para la divulgación y/o difusión de los diferentes productos y actividades
• Reunión con Comunicaciones para revisar y mejorar la página web del Observatorio
• Mesa de trabajo presencial con la Escuela de Iniciación y Formación Deportiva donde manifestaron sus necesidades y a partir de allí aunar esfuerzos para encontrar posibles soluciones al banco de problemas pedagógicos de la Escuela. Que su naturaleza no se limite a lo social sino también al desarrollo de habilidades en los niños y a generar talento
• Mesa de trabajo con Recreación y la Universidad San Buenaventura (USB) en la que se dialogó acerca de la posible línea base de investigación, disponibilidad de datos y estado del convenio
• Inducción del Observatorio a la Escuela de Iniciación y Formación Deportiva
• Encuentro virtual con Dirección General para presentar los avances en la estructuración de los diferentes productos: Centro de Pensamiento, Semillero de Investigación y Encuentro Científico. Las temáticas propuestas fueron aprobadas y se acataron nuevas recomendaciones y compromisos
• Mesa de trabajo con la Universidad de Cartagena (UDC) para aunar esfuerzos en el desarrollo del segundo Encuentro Científico y se presentó la propuesta y líneas de investigación del Semillero de Investigación
• Reunión con Jurídica en la que se analizó la resolución del Observatorio sus funciones y diferencias entre: Centro de Investigación, Red de Investigación y Observatorio. Así mismo se establecieron compromisos en desagregar los requerimientos de los productos priorizados para el 2021
</t>
  </si>
  <si>
    <t xml:space="preserve">Se llevaron a cabo 83  capacitaciones que beneficiaron a 3.333 personas durante este primer trimestre del año 2021.  Se realizó foro conmemorando el día de la mujer  el día 9 de Marzo llamado Mujer Deporte Ciencia y Ciudadanía con la una participación de 250 personas.
 Se realizó inducción a los aspirantes a conformar la primera cohorte de Actividad Física 2021, con una participación de 50 preseleccionados el día 17 de Marzo.
 Se realizó capacitación al programa de Recreación conozcamos el observatorio de las ciencias aplicadas al deporte la recreación y la actividad física, con la participación de 108 personas.
 Se  realizaron capacitaciones relacionadas con Administración y Legislación Deportiva, a integrantes de clubes comunitarios
 Se adelantó gestión para la renovación del convenio de Asociación 0002 de marzo del 2018; que se ha venido realizando entre el Instituto Distrital de Deporte y Recreación IDER y el Servicio Nacional del Aprendizaje SENA.  
 En la actualidad existe una alianza con UNICOLOMBO
 </t>
  </si>
  <si>
    <t xml:space="preserve">• Se realizó  revisión documental y se elaboró marco de antecedentes y marco de teórico
• Se realizó cronograma definitivo de las mesas de trabajo para el diagnóstico y protocolo de identificación con la población segmentada y sus respectiva fechas de realización.  
• Se actualizó base de datos del directorio institucional de las Juntas de Acciones Comunales y Clubes Deportivos, presidentes actuales de estas entidades.
• Se realizó la construcción de los Instrumentos a utilizar en cada una de las mesas de trabajos.
• Se construyó la metodología a utilizar en el diagnóstico y el protocolo de identificación. 
</t>
  </si>
  <si>
    <t>Los eventos recreativos de ciudad y los eventos recreativos de playa no están autorizados por las restricciones de aforo para mitigar los contagios por COVID-19, Como medida preventiva según el Decreto 0452 del 26 de abril, se restringen los espacios para realizar actividades de espacio público, ciclovías y demás eventos que requieran aforo mayor de 50 personas.</t>
  </si>
  <si>
    <t xml:space="preserve">1. Por las restricciones de COVID-19 se viene reforzando la atención a las comunidades por plataformas virtuales, como complemento del componente nutricional venimos adelantando por Facebook live se transmite el taller "Cocineritos en Acción" con el acompañamiento de nuestra nutricionista, dos veces al mes.
2. Se realizaron 4 "Escuelas Interactivas" donde tuvimos un alcance de 6.734 personas y un total de reproducciones de 17.369.
</t>
  </si>
  <si>
    <t>1. Por motivo de la nueva cepa que propaga con más fuerza de contagio por el COVID-19, se están realizando actividades virtuales en las diferentes Instituciones Educativas, videos tutoriales y actividades recreativas a través de la Plataforma Facebook.</t>
  </si>
  <si>
    <t xml:space="preserve">1. Se disminuyo la capacidad de asistencia en los puntos de actividad física de acuerdo con las normas de protocolo de bioseguridad a un aforo máximo de 20   usuarios por sesión y teniendo en cuenta el espacio físico. Se presento en el periodo del mes de abril, una disminución en la asistencia de usuarios en los puntos de actividad física de un 5%, motivado por la situación de aumento de contagios de la pandemia del COVID-19 y los protocolos tenidos en cuenta en las sesiones (disminución de aforo por sesión).
2. Se dio apertura a la estrategia madrúgale a La salud en el nuevo punto del Barrio Nuevo paraíso sector Alameda.
3. Se realizaron eventos de concentración y promoción relacionados en los ítems 8 y 9 impactando un total de 314 usuarios, varios de estos eventos quedaron aplazados por el motivo de aumento de la tercera ola del COVID-19.
4. La estrategia Joven Saludable pasa a desarrollarse de forma virtual en este período, con videos tutoriales y transmisiones en vivo.
5. Se realizo la clausura de semillero de actividad física dirigida musicalizada con excelentes resultados en cuanto a la formación y crecimiento de los aprendices.
6. Se tiene a la fecha inscritos en la Plataforma Hércules un número de 2.535 usuarios.
7. Se realizo mega clase virtual teniendo una favorable acogida por parte de los usuarios del programa.
8. Como medida preventiva según el del Decreto 0452 del 26 de abril , impartido por la administración Distrital, las clases de noche saludable se bajaron una hora para darle cumplimiento al mismo y seguir beneficiando a nuestros usuarios.
</t>
  </si>
  <si>
    <t>1. El CAF se encuentra en periodo de remodelación y modernización (15) a la espera de su apertura.</t>
  </si>
  <si>
    <t xml:space="preserve">1. Se realizan planificación y cronogramas de trabajo en centros penitenciarios y carcelarios. La primera se socializa con el director del establecimiento, se hace visita de inspección con recorrido por el centro para dejar claras las normas de bioseguridad y dinámica de trabajo para el año en curso, para iniciar actividades en la semana primera del mes de mayo. 
2. Hemos tenido buena acogida con los eventos virtuales realizados en colegios e instituciones educativas.
3. No ha sido fácil la reactivación de los grupos de persona mayor, a inicios de mes veníamos con buenos números de jornadas enfocada a esta población, pero desde la tercera semana del mes, bajo el volumen de estos, por medidas preventivas a la propagación de la tercera ola de COVID-19.
4. Este mes se cancelaron casi un 30 % de las actividades con empresa saludable, pues muchas de las programadas manifestaron casos positivos dentro de la empresa e iniciaron con todas las medidas de cercamiento epidemiológico, a la medida que el panorama mejore se retomaran todas las actividades y jornadas programadas con los mismos.
5. Los Tamizajes fueron suspendidos desde la segunda semana, para respetar el distanciamiento y mantener los protocolos de bioseguridad establecidos por el gobierno nacional.
6. En   el mes de abril se realizaron actividades que giran en torno a la campaña del Día mundial de la actividad física #unpocovalemucho, se realizó una Mega clase virtual con las instituciones educativas y colegios de la ciudad, la cual presento una excelente acogida, videos tutoriales con cuerdas y therabanes, capacitación de clausura con el grupo interdisciplinario y con una facilitadora invitada de la Universidad de San Buenaventura.
</t>
  </si>
  <si>
    <t>% DE EJECUCION A 30 DE ABRIL  DE 2021</t>
  </si>
  <si>
    <t xml:space="preserve">AVANCE FINANCIERO A 30 DE ABRIL DE 2021 </t>
  </si>
  <si>
    <t>% DE EJECUCION A 30 DE MARZO  DE 2021</t>
  </si>
  <si>
    <t>% DE EJECUCION A 28 DE FEBRERO  DE 2021</t>
  </si>
  <si>
    <t>REPORTE DE ACTIVIDADES DE   ENERO -ABRIL  2021</t>
  </si>
  <si>
    <t xml:space="preserve">% AVANCE TÉCNICO DE LOS PROGRAMAS A 30 DE ABRIL DE 2021  </t>
  </si>
  <si>
    <t xml:space="preserve">% AVANCE TÉCNICO DE LOS PROGRAMAS A 31 DE MARZO DE 2021  </t>
  </si>
  <si>
    <t xml:space="preserve">Avance Meta Producto  (cuatrenio)  a 30 de Abril  de 2021 </t>
  </si>
  <si>
    <t xml:space="preserve">Se  otorgaron en el mes de enero 88 permisos , febrero 316 permisos , en marzo 389 permisos , en abril  502 permisos para un total de 1.295  persmisos entre enero a abril de 2021  Se mantuvo el cumplimiento  de los protocolos de bioseguridad en los escenarios deportivos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</si>
  <si>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son socilizados en el Comité Institucional de Gestión y Desempeño.</t>
  </si>
  <si>
    <t>Se realizo en este mes de abril de 2021 las siguientes actividades: 33 sesiones de servicio social a los campistas, se desarrollo un (1) módulo sobre habilidades para la vida,  se realizó una actividad con la  Escuela para Padres.</t>
  </si>
  <si>
    <t xml:space="preserve">Conversaciones vía telefónica con representante de la junta de acción comunal del barrio de  Villa Rosa la Sra. Maribel Ayala de su interés de hacer parte del proceso de deporte social comunitario y participación en los juegos Distritales de la Discapacidad con la población con discapacidad que existe en su comunidad, ella requiere una socialización de forma presencial con la población a bene-ficiar (estamos en la espera que baje el pico de la pandemia pues ellos no cuentan con los medios para hacerlo de forma virtual). Gestionar ante el Ministerio del Deporte recurso para fortalecer el pro-ceso que tenemos en la ciudad de Cartagena de Indias en Deporte Social Comunitario. (Vía telefóni-ca y  estamos en la espera de la firma de la solicitud y enviar y así hacerla oficial).
Reunión virtual, día Abril 07  
Tema: Mesa de trabajo de Jóvenes participando en espacios culturales, deportivos y de acciones de cultura de paz.
Participantes: IDER, Secretaria de Participación ciudadana, Secretaria de Interior.
Reunión virtual, día Abril 16 , Tema: Socialización del cronograma de actividades de los Juegos Corregimentales, solicitud de inscripción de los deportistas a participar, Participantes: Líderes deportivos de los corregimientos- equipo de trabajo Deporte Social Comunitario.
Reunión virtual, días Abril 14 - 19 , Tema: Deporte Social Comunitario.Participantes: Directora- equipo de trabajo Deporte Social Comunitario.                                                                                                                            Reunión presencial, día Abril 22, Tema: Socialización Juegos Comunales.
Participantes: Gestores comunitarios Francisco vega – Miguel Morón- Darío Casas, Presidente Asojac localidad 3, Sr. Fortich, Coordinador de Deportes localidad 3, Julian Puello Roca y Monitores Juegos Comunales.
Reunión virtual, días abril 22, Tema: Cadena de entrega del programa Deporte Social Comunitario del Área de Deporte, Participantes: Lauren Meza talento humano Alcaldía de Cartagena, Rosa Medina y Luis Barboza Deportes Ider. 
Reunión virtual Tema: Socialización semanal de las actividades realizadas del Programa DSC, Participantes: Equipo de trabajo Deporte Social Comunitario.
Reunión Virtual, 23 de Abril, Tema: mesa de trabajo, Socialización del Cronograma de los Juegos Indígenas 2021. La Información acerca del censo poblacional que permita identificar las personas a participar en las diferentes disciplinas. La metodología empleada por el Ider en los juegos. Agendar la visita a los cabildos restantes la próxima semana  para identificar el estado actual de los asentamientos y escenarios deportivos donde se realizaran las actividades en la recuperación de las practicas ancestrales de acuerdo a lo establecido en el pilar Eje Transversal del plan de desarrollo ¨Salvemos Juntos a Cartagena¨.
 Participantes: Autoridades Indígenas: Álvaro Bula (Bayunca), Robinson González (Pasacaballos), Carlos Zurita (Bayunca), equipo Ider.
Visita al Cabildo Zenu Zhandero de Bayunca,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Álvaro Bula, Equipo Ider.
Visita al cabildo indígena Zenu Kaiceba de Bayunca, Abril 27,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 Capitán del Cabildo Carlos Zurita, equipo Ider.
Visita al Cabildo Indígena Zenu Kainzerupab de Pasacaballo, Abril 30, Tema: Socialización de los juegos indígenas 2021- objetivo, disciplinas deportivas escogidas, recomendadas y de mayor participación por la comunidad- metodología de los juegos- identificación de escenarios – cotización de implementación para juegos ancestrales- solicitud del censo poblacional identificando la cantidad y los participantes en cada disciplina.
Participantes: comunidad Indígenas, Capitán del cabildo Robinson Gonzales, equipo Ider.
Visita al EPMSCC para diagnosticar el estado de los espacios para realizar actividades deportivas, de igual manera supervisar los diferentes eventos que están realizando los PPL en los diferentes patios.
Visita a la cárcel distrital de mujeres para hacer un estudio del estado de los espacios para realizar los diferentes eventos deportivos.
Inicio de actividades deportivas en la cárcel distrital de mujeres, estaremos realizando una actividad semanal momentáneamente.
</t>
  </si>
  <si>
    <t xml:space="preserve">Reunión virtual con los presidentes de clubes y ligas de discapacidad y representante de la junta directiva de discapacidad y personal de apoyo del programa de DSC del IDER para socializar la   alternativa que debemos tener  por motivos de la pandemia no se puedan desarrollar los Juegos Dis-tritales de la Discapacidad, donde se acordó que podemos focalizar diferentes grupos de personas con discapacidad y así realizar los HOGARES PROMOTORES DEL DEPORTE con el apoyo de las familias o cuidadores de usuarios beneficiados. (7 y 16 de abril del 2021)                                                                                                                              Reunión virtual con secreta-ria de participación del  programa de discapacidad, IPCC y transcribe para coordinar actividades celebración día del niño los días 8 y 13 de abril del 2021 donde se quedó el compromiso de parte del IDER desarrollar actividades recreo deportivas por parte de los docentes de deporte social comunita-rio y recreadores en los barrios de Arroz Barato y San José de los Campanos los días 14 y 15 de abril del presente año. (La actividad no se realizó por motivos del tercer pico alto de la pandemia Covid 19).                                                                                                                                                                                                   Reunión virtual con el equipo de prensa Paola Cabarcas, Ángela Mulett y Luis Bustaman-te para coordinar la campaña de promoción de los juegos distritales de la discapacidad y del progra-ma de deporte social comunitario y sus prácticas deportivas. (8 de abril a las 2:00 pm).                                                                                                                                                                                                                                                            Reunión vir-tual con Cindy González Arrieta representante y trabajadora social de la Fundación Casa del Niño y docentes  del programa de DSC para vincularlos a las prácticas deportivas y promocionar los Juegos Distritales de la Disca-pacidad y que hagan parte de los mismos, dando como resultados trabajar en RED y adquirir com-promisos para la participación de las actividades a desarrollar. (22 de abril del 2021 a las 8:00 am). 
Se desarrolló el taller virtual “Acercándonos a la lengua de Señas Colombiana” con el objetivo de brindar una atención de calidad a las personas con discapacidad auditiva donde participaron 66 per-sonas que hacen parte del personal de planta y contratistas del IDER (27 de abril del 2021 a las 2:00 pm)
Reunión presencial en el barrio Huellas Alberto Uribe con el presidente de la junta de acción comunal ( Rafael Meza Marimon), coordinador de deporte ( Rafael Rodríguez), presidente del Club Deportivo Ciegos de Bolívar y líder en la comunidad (Gustavo Chávez) y el deportista de baloncesto en silla de ruedas y líder de la comunidad (Armando Montero), para socializar los Juegos Distritales de la Discapacidad y la alternativa de los Hogares Promotores con el objetivo que como es una urbanización que cuenta con una alta población de personas con discapacidad se vinculen en cada una de las actividades a desarrollar.  (30 de abril del 2021).
Reunión presencial, Tema: Articulación de las diferentes acciones a realizar en el mes.
Participantes: coordinadora de la fundación Talid, Dra. Merlín Fernández, Dra. Marlín Hurtado, Equipo Ider.
Reunión presencial, Tema: Visita a la cárcel distrital de mujeres para articular las diferentes acciones a desarrollar en el mes.
Participantes: Equipo interdisciplinario del centro de reclusión, Dra. Margarita Arrieta, equipo Ider. 
</t>
  </si>
  <si>
    <t xml:space="preserve">Para esta este periodo se está finalizando el convenio coid-878- 2020.
Se trabajo con cada uno de los informes que solicita el ministerio para la liquidación de la misma.
Se anexan evidencias de las acciones realizadas de acuerdo a la vigencia del año 2020, se contestó la carta de aceptación al convenio de con financiación juegos Intercolegiados 2021.
A pesar del aislamiento que se ha venido presentado en nuestras instalaciones, no ha sido impedimento para sacar adelante la liquidación del convenio coid-878 de juegos Intercolegiados y dar paso al convenio 2021
</t>
  </si>
  <si>
    <t>Para el mes de abril de 2021 , recepcionamos propuestas para la realización de eventos en la ciudad de Cartagena de Indias como el Torneo Nacional de Tenis de Campo que se iba a realizar el 8 de mayo de 2021,  pero fue suspendido debido a la tercera ola del COVID-19 que estamos atravesando en Colombia y en particular nuestra ciudad.</t>
  </si>
  <si>
    <t xml:space="preserve">Los inconvenientes en la convocatoria generaron ampliar las fechas, debido al manejó de la plataforma Hércules ya que muchos deportistas no han podido subsanar algunas dificultades. 
Para la presente convocatoria resaltamos la gran expectativa suscitada, la cual refleja un gran número de participantes, pero también queda claro, el poco desarrollo de parte del grupo de discapacidad, los cuales necesitan más acompañamiento, conectividad y apoyo para el proceso de parte de sus clubes y entrenadores. 
En  la Resolución 083 del 16 de abril de 2021, se publicaron los deportistas excluidos, admitidos e inadmitidos. 
</t>
  </si>
  <si>
    <t xml:space="preserve">
Se aplazó  la convocatoria de organismos deportivos, con el fin de poder  estructurar adecuadamente los términos en base a las sugerencias de clubes y ligas en reunión o mesas de trabajo con los organismos. La estructuración consistirá en mejor los términos  de referencia en cuanto a la implementación y uniformidad que fue entregada en la primera convocatoria año 2020.
</t>
  </si>
  <si>
    <t xml:space="preserve">La Escuela de Iniciación y Formación deportiva tiene 35 enfasis y 18  perfeccionamiento ,  Al cerrar las inscripciones se pudo identificar  que la plataforma permitió que los usuarios siguieran realizando las inscripciones, de tal forma se  incremento para este mes de abril en un total de  5.108 NNA, y también cabe resaltar que al revisar la base de dato por la recomendaciones propuestas del área de planeación del instituto que visualizaron los campos de Sisbén tenía la categorización desactualizada, ya que en el formato de aparecía con puntaje y la nueva que implemento de planeación nacional es por códigos, por tan situación nos colocamos con el equipo de escuela y psicosocial a verificarla la base de dato que nos ayudara a depurar y organizar los campos para  presentar la caracterización de la población de EIFD. Esta información nos permite la incorporación de recursos en la sobre tasa deportiva, que tiene como beneficio en los NNA con mayor vulnerabilidad o extrema pobreza.. </t>
  </si>
  <si>
    <t xml:space="preserve">OBSERVACIONES ABRIL 2021   - https://1drv.ms/u/s!An_-YqStCA-JiGi2-vDjBXAmrYuU?e=boOoRO                                                                                                                                                                              </t>
  </si>
  <si>
    <r>
      <t xml:space="preserve"> 
.  
.
• Se realizó capacitación Inducción Y Articulación Con El Proyecto Escuela Iniciación Y Formación Deportiva (EIFD) Y Demás Programas De Deporte,  donde dimos a conocer los Productos Del Programa Observatorio Y La Importancia De La Participación Activa De La (EIFD), En El Desarrollo De Los Mismos, el día 22 de Abril con la participación de 95 personas.
• Se realizó reunión Articulación De Acciones Para La Puesta En Marcha De Programa De Becas en el marco de la alianza del convenio con Unicolombo, con el acompañamiento del director de Fomento Deportivo y un equipo administrativo de Unicolombo el día 26 de Abril, quedando como acuerdo que en este periodo el Colombo  se compromete a entregar 5 becas de estudio de inglés el Unicolombo 5 Becas de estudios profesionales durante el periodo de ejecución de este del convenio. 
• Se realizó Acompañamiento al Taller Acercándonos a la lengua de señas Colombiana Programa de Deporte Social Comunitario inmerso en el Programa de Inclusión, el dia 27 de Abril con la asistencia de 65 personas.
• Se realizó conversatorio Deporte y Recreación En el Proceso de desarrollo integral en Niños EIFD día 30 de abril se beneficiaron 165 personas                                          .• En la actualidad existe una alianza con UNICOLOMBO .                                                                                                                                                                                                                                  </t>
    </r>
    <r>
      <rPr>
        <sz val="18"/>
        <rFont val="Arial Narrow"/>
        <family val="2"/>
      </rPr>
      <t>•Se llevaron a cabo 86 capacitaciones que beneficiaron a 3.658 personas durante este período de enero -a bril de 2021 .</t>
    </r>
  </si>
  <si>
    <t>Se beneficiaron en  los primeros cuatro meses del  año  2021 a 6.567  personas distribuidas así: en el mes de enero a 679 personas, en febrero a 874 personas, en marzo a 1.896 personas y en abril a 3.118  personas. Se mantuvo el cumplimiento  de los protocolos de bioseguridad en los escenarios deportivos .</t>
  </si>
  <si>
    <t xml:space="preserve">OBSERVACIONES MAYO 2021   - https://1drv.ms/u/s!An_-YqStCA-JiGi2-vDjBXAmrYuU?e=boOoRO                                                                                                                                                                              </t>
  </si>
  <si>
    <r>
      <t xml:space="preserve">.
Durante el  período comprendido entre el 1 y el 30 de abril  se realizaron Mantenimientos Preventivos Recurrentes en 47 unidades deportivas (10 Mayores + 27 Medianas + 10 Menores). 
22 visitas técnicas se realizaron  asi como también se llevaron a cabo  Mesas de Trabajo en villas de Aranjuez, Urbanización Simón Bolívar, Los Calamares, entre otros.
Visitas para viabilización de proyectos en Ciudad Bicentenario (Máquinas Biosaludables) y Cancha Albornoz sector Los Girasoles.                                                                                                                Se realizaron 15 formatos de cumplimiento normativo, control de calidad, salud ocupacional de las unidades deportivas.
Se proyectó insumos para la respuesta a 11 Peticiones, Quejas y Reclamos .Manuales realizados:                                                                                                                                                    
</t>
    </r>
    <r>
      <rPr>
        <sz val="16"/>
        <color theme="1"/>
        <rFont val="Arial Narrow"/>
        <family val="2"/>
      </rPr>
      <t> POLÍTICA DE CONTROL DE CALIDAD Y DE SERVICIOS EN LOS ESCENARIOS
DEPORTIVOS.
 POLITICAS, LINEAMIENTOS Y ACCIONES BASE PARA SST ESCENARIOS
DEPORTIVOS</t>
    </r>
    <r>
      <rPr>
        <sz val="12"/>
        <color theme="1"/>
        <rFont val="Arial Narrow"/>
        <family val="2"/>
      </rPr>
      <t xml:space="preserve">
</t>
    </r>
    <r>
      <rPr>
        <sz val="18"/>
        <color theme="1"/>
        <rFont val="Arial Narrow"/>
        <family val="2"/>
      </rPr>
      <t xml:space="preserve">
</t>
    </r>
  </si>
  <si>
    <t>La Escuela de Iniciación y Formación deportiva se llevan a cabo  en 50 núcleos en la ciudad, distribuidos en las tres localidades así: L1: 16 comunidades, L2: 17 comunidades y L3: 17 comunidades, con un total de 65 profesores, incluyendo el equipo psicosocial, impactando en 19 disciplinas: atletismo, ajedrez, beisbol, baloncesto, boxeo, futbol, futbol sala, natación, taekwondo, karate do, judo, gimnasia, porrismo, pesas, softbol, canotaje, voleibol, patinaje y squash (niños, niñas y adolescentes de 6 a 17 años) estos núcleos benefician a 5.108 NNA,  Se realizó el día 1 de mayo, con una participación y asistencia de aproximadamente 80 personas entre padres de familia, acudientes, docente y equipo escuela, donde se socializaron temas con relación a las emociones, personalidad y manejo de conductas en nuestros niños y niñas, los asistentes se mostraron receptivos atentos e interesados realizaron preguntas, despejaron dudas y en base a esto se realizó un diagnóstico de necesidades a tener en cuenta en futuros encuentros, de esta manera le apuntamos a cumplir con lo pactado en el plan de acción atendiendo a las familias y padres a través de la estrategia: Escuelas para Padres. Se organizaron los ejes temáticos a trabajar en el ciclo II, con esto se marca una ruta de tra-bajo donde se implementan los temas de acuerdo a las etapas en cada punto y los valores a rescatar que son primordiales en el desarrollo y formación de cada deportista.</t>
  </si>
  <si>
    <t>Resolución No. 122 (28 de mayo de 2021) " Por medio del Cual se apertura convocatoria  pública para la entrega de apoyos a organismos deportivos que tengan jurisdicción en Cartagena de Indias D.T. en la vigencia 2021"</t>
  </si>
  <si>
    <t xml:space="preserve">• Reunión virtual para mesa de trabajo de los Juegos de Personas en Situación de Discapacidad, en la  cual participaron las Fundación el Rosario, Comfenalco, Fundación  Aluna, Centro Edu-cativo de Nivelación CEN ), Fundación REI.                                                                                                                     • Se presentó al Ministerio de Deporte postulación de la ciudad de Cartagena como ciudad sede para la final de los III Juegos Nacionales Deportivos y Recreativos Comunales 2021; la cual fue respaldada por el Alcalde Mayor. Esta postulación fue aceptada por el Ministerio, y se prevé visita para la primera semana de junio con el objetivo de verificar los datos incluidos en la postulación.                                                                                                                • Participación en la mesa técnica nacional para construcción de Política Publica Distrital de Discapacidad. Esta mesa fue organizada por Secretaria de Participación (14 de mayo del 2021).                                                                                                                                                                            •Se han realizado las supervisiones y coordinación de los entrenamientos del deportista con condicio-nes de discapacidad, las cuales estuvieron a cargo de los docentes del programa de deporte social comunitario en la modalidad virtual y presencial.                                                                                                    •Reunión presencial  con el presidente de Asojac, Localidad 1 y  la Localidad 2  durante este encuentro se llevó acabo, la socialización de los juegos comunales, teniendo como objetivos, tratar el tema de disciplina deportiva, categoría, todo lo referente al proceso de inscripción y Cronograma de actividades, a su vez se tomó atenta nota de las inquietudes e iniciativas de los participantes.                                                                                                                                   •El coordinador y los monitores encargados estuvieron realizando actividades deportivas y recreativas como: entrenamiento funcional y la práctica del Fútbol de Salón, en el Centro Carcelario para hombres de Ternera EPMSC- Cartagena. Estas actividades se realizan con el fin de fomentar el deporte, mantenerlos activos y con buena salud,  generar una buena convivencia y al mismo tiempo  motivarlos a participar  en los Juegos  Carcelarios este año. 
</t>
  </si>
  <si>
    <t>REPORTE META PRODUCTO  ACUMULADO 30 DE MAYO   2021</t>
  </si>
  <si>
    <t xml:space="preserve">%de avance Enero - 30 de Mayo  Meta año 2021 </t>
  </si>
  <si>
    <t>% de avance del programa a 30 de Mayo de   2021</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</si>
  <si>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t>
  </si>
  <si>
    <t>En el mes de mayo no se realizarron eventos deportivos debido a las medidas tomadas por el gobierno nacional y distrital con respecto al aumento de casos COVID-19 en el distrito de Cartagena de Indias.</t>
  </si>
  <si>
    <t xml:space="preserve">Se realizaron en el mes de mayo cinco (5) Escuelas para Padres , se beneficiaron de enero a mayo de 2021 a 487 campistas y se llevaron a cabo 54 sesiones de formación para el servcio social </t>
  </si>
  <si>
    <t xml:space="preserve">Por motivo de la nueva cepa que propaga con más fuerza la pandemia del COVID-19 continuamos realizando actividades virtuales en las diferentes Instituciones Educativas, videos tutoriales y actividades recreativas a través de las plataformas Facebook y Meet.
</t>
  </si>
  <si>
    <t>La estrategia Joven Saludable pasa a desarrollarse de forma virtual en este período, con videos tutoriales y transmisiones en vivo.
2. Se tiene a la fecha inscritos en la Plataforma Hércules un número de 3.104 usuarios.
3. Como medida preventiva según el del Decreto impartido por la Alcaldía, las clases de noches saludables retornaron a su horario habitual de 7:00PM a 8:00PM y de
8:00PM a 9:00PM.                                                                                                                                                                                                                                     4. Las clases de actividad física dirigida musicalizada en Centros Comerciales se suspendieron por motivo de los altos índices de contagio de la nueva cepa del
Covid-19, a través de Decreto de la Alcaldía del Distrito.</t>
  </si>
  <si>
    <t xml:space="preserve">Avance Meta Producto  (cuatrenio)  a 31 de Mayo  de 2021 </t>
  </si>
  <si>
    <t xml:space="preserve">AVANCE FINANCIERO A 31 DE  MAYO DE 2021 </t>
  </si>
  <si>
    <t>REPORTE EJECUCIÓN PRESUPUESTAL A 31 MAYO 2021</t>
  </si>
  <si>
    <t>% DE EJECUCION A 31 MAYO  2021</t>
  </si>
  <si>
    <t>% de avance en la meta de actividades a 31 de abril  de 2021</t>
  </si>
  <si>
    <t>REPORTE DE ACTIVIDADES DE   ENERO -31 DE MAYO   2021</t>
  </si>
  <si>
    <t>% de avance en la meta de actividades a 31 de mayo de 2021</t>
  </si>
  <si>
    <t xml:space="preserve">% AVANCE TÉCNICO DE LOS PROGRAMAS A 31 DE MAYO DE 2021  </t>
  </si>
  <si>
    <t xml:space="preserve">• Se corrige el documento de la propuesta de la red de conocimiento. Atendiendo los requerimientos del área de Jurídica en definir y aclarar las diferencias conceptuales entre red de conocimiento y centro de pensamiento. Dicho documento con sus respectivas correcciones será enviado a Jurídica para revisión final (avance de un 60% en la elaboración del documento).  
• Con relación a la propuesta del semillero de investigación, se realizó un avance de un 80% en su ejecución y se está esperando la revisión por parte del área de Jurídica para su legalización. Cumplido lo anterior a través del área de comunicaciones se dará inicio a la divulgación del semillero, para  proceder  a conformar las diferentes mesas de trabajo, mediante convocatoria pública.  De igual manera se adelantara una campaña, para que el personal de planta y contratistas del IDER, conozcan de qué se trata el semillero y cómo pueden participar.
• Se definió propuesta inicial del artículo de investigación con el equipo de Recreación: “analizar los beneficios (a nivel físico, sicológico y social) de las estrategias de actividad física comunitaria: madrúgale a la salud y noche saludable en la localidad 2 (la Virgen y Turística) de la ciudad de Cartagena” la cual fue socializada con profesores de la Universidad San Buenaventura, donde se definió el compromiso de dar inicio con la revisión de la literatura.
• Se recibió propuesta por parte de la Universidad de Cartagena para aunar esfuerzos en el desarrollo del segundo encuentro científico, dicha propuesta está siendo analizada.
</t>
  </si>
  <si>
    <t xml:space="preserve">• Los estragos de la pandemia, han hecho que se implemente la virtualidad, impidiendo el desarrollo de las actividades en forma presencial, que pudiera servir para aumentar el número de asistentes. 
• El hecho de que este proyecto este  presentando  deficiencia presupuestal de una de sus fuentes de financiación dificulta su buen desarrollo. Sin embargo se adelantan procesos de gestión y autogestión, para realizar acciones que permitan dinamizar su buen transcurrir.
</t>
  </si>
  <si>
    <t xml:space="preserve">• Se  concluyó elaboración del marco de antecedentes y marco  teórico.
• Se realizó avance del 30% en la elaboración del  marco de antecedentes o estado del arte
• Se realizó avance del 30% en la elaboración del  marco teórico conceptual
• divulgación con el acompañamiento del área de  comunicaciones de las diferentes actividades a realizar desde el proyecto de memoria.
• Se inició el desarrollo del cronograma  de las mesas de trabajo, para el diagnóstico y protocolo de identificación con la población segmentada. Correspondiéndole a los presidentes de las JAC de las tres localidades.
• Se realizó mesa de trabajo con la Secretaria de educación para el  diagnóstico y protocoló de identificación.
• Se realizó el I coloquio nacional del deporte, patrimonio e identidad. Con la participación de JUAN DE DIOS MOSQUERA, GISELLY LANDAZURI y ANDREINA CAROLINA ANAYA ESPINOZA               • Se identificó a los sabedores, pensadores y especialistas que conformarían el Comité de Patrimonio y Acervo Deportivo – CPAD para la caracterización de piezas patrimoniales.
• Se diseñó el instrumento para identificar las piezas de memoria y seleccionar las mismas.
</t>
  </si>
  <si>
    <r>
      <t xml:space="preserve">Se está adelantando el proceso de liquidación del convenio 878 correspondiente a la vigencia 2020, en el marco del cual se desarrollaron los Juegos Intercolegiados 2020. Se remitieron los documentos requeridos al Ministerio del Deporte y se está a la espera de recibir el acta de liquidación para su suscripción.
Para la realización de los Juegos Intercolegiados en el año 2021, se está preparando la documentación requerida por el Ministerio y está en proceso de revisión por parte del equipo de Deporte en acompañamiento de la Oficina Asesora Jurídica el cronograma de implementación. En el marco de este convenio se espera que el Ministerio aporte $73.584.283 y el instituto aporte $22.075.285, para un valor total aportado por ambas entidades de $95.659.568. Además se envió la carta invitación e intención de participación a los colegios del distrito de Cartagena.                    Se hizo una proyección de cronograma de actividades para Intercolegiados 2021 dependiendo de lo que va a aportar el ministerio.
 El día 22 de mayo se realizó desde las 7:00 am de manera virtual la primera </t>
    </r>
    <r>
      <rPr>
        <b/>
        <sz val="18"/>
        <color indexed="8"/>
        <rFont val="Arial Narrow"/>
        <family val="2"/>
      </rPr>
      <t>JORNADA DE ACTIVIDAD FÍSICA MUÉVETE CON LA RED</t>
    </r>
    <r>
      <rPr>
        <sz val="18"/>
        <color indexed="8"/>
        <rFont val="Arial Narrow"/>
        <family val="2"/>
      </rPr>
      <t xml:space="preserve">, con la participación de las siguientes universidades:
 Clase de tren inferior- universidad de Cartagena
 Clase e full body-universidad san buenaventura
 Clase de G.PA-universidad tecnológico de Bolívar
 Clase de aeróbicos-corporación universitaria Rafael Núñez
 Clase de rumba terapia-inst. etc.. Col mayor
 Clase de artes marciales mixtas- tecno. Comfenalco
</t>
    </r>
  </si>
  <si>
    <t xml:space="preserve">1. Iniciamos plan piloto para beneficiar el mayor número de parques con la estrategia actívate en el parque , con el fin de llevar el personal humano a los parque biosaludables y generar en las diferentes comunidades el habito de realizar actividad física a través de la modalidad de estimulación muscular con máquinas y con su propio peso, para el mes de junio le apuntamos a trabajar en la toma de evaluaciones y planes de entrenamientos los cuales les servirá a los usuarios para un correcto uso de las diferentes máquinas y de esta forma adaptarlo a la necesidad funcional de cada persona.
2. Luego de las visitas de inspección y seguimiento con juntas de acción comunal y líderes sociales de las comunidades dimos apertura de un total de 7 puntos relacionados en las diferentes localidades según la distribución de unidades comuneras de gobierno. Brúselas,San Francisco, Los Alpes, Santa Lucía, Huellas de Alberto Uribe, ciudad jardín, los calamares y Blas delezo. de acuerdo a lo planteado por cada prueba piloto tuvimos una aceptación de un aproximado de 80 personas en total en las diferentes jornadas ejecutadas con el fin de posicionar la estrategia. debido a las diferentes manifestaciones presentadas en la ciudad, tuvimos que aplazar algunas intervenciones tomándonos un poco más de tiempo la generación de fichas de inscripción y evaluación, la cual quedaron como meta para el mes de junio.
3. Las gaviotas, la concepción y el socorro son las comunidades en las que seguimos priorizando para fortaleces la estrategia Actívate en el Parque y de esta forma continuar nuestra oferta de servicio. </t>
  </si>
  <si>
    <t xml:space="preserve">Hemos tenido buena acogida con los eventos virtuales realizados en colegios e instituciones
educativas.
2. las actividades de persona mayor han disminuido por el alto número de personas que se abstienen de participar en actividades grupales ; por precaución, hasta que baje el pico de la pandemia o la alerta roja en la ciudad.
3. Este mes se cancelaron casi un 40 %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4. Los Tamizajes fueron suspendidos desde la segunda semana de abril y hasta la fecha siguen suspendidos, para respetar el distanciamiento y mantener los protocolos de bioseguridad establecidos por el gobierno nacional, ya se tiene listo la programación de los mismo,
5. En este mes se logró culminar con éxito la campaña del día mundial de la HTA Y de la lucha por espacios 100% libres de humo de tabaco, se visitaron 20 puntos de actividad física, llevando diferentes asesoría y brigadas de toma de presión arterial, adicional a esto los demás puntos participaron de forma activa, creativa y con excelente receptividad de los usuarios de la campaña en sus puntos de actividad física, también se generó contenido académico relacionado con las temáticas:
a. 18 de mayo taller de toma de presión arterial.
b. 22 mayo Encuentro académico llamado “La actividad física como factor protector de las enfermedades cardiovasculares “con unos excelentes facilitadores, representantes de la salud y de los temas tratados.
c. 29 de mayo cerramos con un conversatorio titulado “Deporte y recreación medios protectores para inhibir el consumo de tabaco” con excelentes facilitadores.
</t>
  </si>
  <si>
    <t>En el mes de mayo  se realizaron cinco (5)  campañas de sensibilización que tuvieron como objetivo educar y concientizar con a la población Cartagenera con relación a los protocolos de Bioseguridad frente al COVID-19, tales como el correcto lavado de manos, el uso adecuado del tapabocas, y el distanciamiento social en puntos estratégicos de concentración que son usados para la práctica recreo deportiva, impactando a una población de 400 personas.
Sin embargo, es importante resaltar que existen otras actividades dentro del proyecto “aprovechamiento del espacio público” que no se pudieron llevar a cabo como se evidencia en el formato anterior debido al surgimiento de un tercer pico epidemiológico de COVID-19.</t>
  </si>
  <si>
    <t xml:space="preserve">1. Por temas de COVID-19 se viene reforzando la atención a las comunidades por plataformas virtuales como complemento del componente nutricional por Facebook Live se transmite el taller "Cocineritos en Acción" con el acompañamiento de nuestra nutricionista, dos veces al mes.
2. Se realizaron 2 "Escuelas Interactivas" donde tuvimos un alcance de 4.324 personas y un total de reproducciones de 4792.
3. Capacitaciones talleres y juegos para padres, madres y cuidadores con un total de beneficiados de 343 personas.
4. En los talleres de nutrición y escuelas para padres se obtuvo un impacto de 229 personas adultas
5. En los talleres de actívate gestante se impactaron 34 mujeres adultas 
6. para el mes de junio se proyecta realizar 2 carnavales lúdicos y 1 encuentro de Actívate Gestante.
</t>
  </si>
  <si>
    <t>Se han venido realizando  mesas de  trabajo en la priorización y selección de los escenarios a construir en el segundo semestre de año 2021, tomando en cuenta  lo arrojada por la  ruta diagnóstica, el estado de titularidad de los predios .y el recurso incoprado a nuestro prespuesto en el mes de mayo de 2021 .</t>
  </si>
  <si>
    <r>
      <t>• S</t>
    </r>
    <r>
      <rPr>
        <sz val="18"/>
        <rFont val="Arial Narrow"/>
        <family val="2"/>
      </rPr>
      <t>e realizaron 98 Mantenimientos Preventivos Recurrente –MPR entre ellos 10 en unidades mayores, 37 medianos y 51 en menores.
• Se realizaron 43</t>
    </r>
    <r>
      <rPr>
        <sz val="18"/>
        <color theme="1"/>
        <rFont val="Arial Narrow"/>
        <family val="2"/>
      </rPr>
      <t xml:space="preserve"> visitas técnicas entre las que se encuentran las unidades deportivas de las zonas insulares                                                                          • Mesas de Trabajo 6 ( Nuevo Bosque 6ta etapa, Campo de Softbol Los Caracoles,Punta Canoa, Nuevo Bosque 2da Etapa (Tiki-Tiki), Navidad y Puerto de
pescadores, Simón Bolívar. .
•PQR: Se presentaron</t>
    </r>
    <r>
      <rPr>
        <sz val="18"/>
        <rFont val="Arial Narrow"/>
        <family val="2"/>
      </rPr>
      <t xml:space="preserve"> 9 respuestas.
•3 Formatos de Liberación de Actividades.
•Levantamientos Topográficos del unidades deportivas de Barú , Punta Canoa y
Martínez Martelo .                                                                                                                                                                                                                                                                                                      •Se realizaron 15</t>
    </r>
    <r>
      <rPr>
        <sz val="22"/>
        <rFont val="Arial Narrow"/>
        <family val="2"/>
      </rPr>
      <t xml:space="preserve"> FORMATOS DE CUMPLIMIENTO NORMATIVO, CONTROL DE CALIDAD, SALUD OCUPACIONAL d</t>
    </r>
    <r>
      <rPr>
        <sz val="18"/>
        <rFont val="Arial Narrow"/>
        <family val="2"/>
      </rPr>
      <t xml:space="preserve">e las unidades deportivas., para unj total a 31 de mayo de 30 formatos .
</t>
    </r>
  </si>
  <si>
    <r>
      <t>• Se otorgaron en el mes de enero 88 permisos, febrero 316 permisos, marzo 389 permisos, abril 505 y  mayo</t>
    </r>
    <r>
      <rPr>
        <sz val="18"/>
        <color rgb="FFFF0000"/>
        <rFont val="Arial Narrow"/>
        <family val="2"/>
      </rPr>
      <t xml:space="preserve"> </t>
    </r>
    <r>
      <rPr>
        <sz val="18"/>
        <rFont val="Arial Narrow"/>
        <family val="2"/>
      </rPr>
      <t>316 p</t>
    </r>
    <r>
      <rPr>
        <sz val="18"/>
        <color theme="1"/>
        <rFont val="Arial Narrow"/>
        <family val="2"/>
      </rPr>
      <t>ermisos; para un total en este periodo del año 2021 de 1.913 permisos. Se mantuvo el cumplimiento de los protocolos de bioseguridad en los escenarios deportivos.</t>
    </r>
  </si>
  <si>
    <t>• Se beneficiaron entre los meses de enero a mayo del año 2021 a 8.373 personas distribuidas así: en el mes de enero a 679 personas, en febrero a 874 personas, en marzo a 1.896 personas, en abril 3.118 personas y mayo 3.328 personas (Deportistas, Entrenadores (Clubes y ligas) y Aficionados).   Se mantuvo el cumplimiento de los protocolos de bioseguridad en los escenarios deportivos.</t>
  </si>
  <si>
    <t>•Se realizo la socialización del proyecto de los juegos afros con los líderes Greg Salgado y  el presidente de la JAC del barrio la  Candelaria, donde entre otros apartes se acordó que el día 25 de mayo, se estaría realizando una visita al polideportivo de la Candelaria; en la cual se cumplió  con la fecha acordada.                                                  • Se realizó visita e inspección al escenario deportivo en el barrio Villa Rubia donde se desarrollarán las competencias en los juegos afros, a la vez se socializo con el líder Jorge Simarra aspectos de los juegos.                                                                                                                                                                                                                                                        • Reunión virtual con todos los entrenadores que hacen parte del deporte adaptado, para socializar los juegos distritales de la discapacidad, escuchar sugerencias para el buen desarrollo de estos y llegar acuerdos sobre las competencias.</t>
  </si>
  <si>
    <t>• Se crea la Resolución No. 102 del 7 de mayo de 2021, “Por medio de la cual se publica la lista de los deportistas admitidos e inadmitidos posterior a la etapa de subsanación en la convocatoria pública dirigida a Atletas que aspiran a los estímulos de los Programas Institucionales de Apoyo a Deportistas Altos Logros (PADAL) y Futuros Ídolos del Deporte (PAFID).”                                                                                                                                                           • Se creó la resolución No 105 del 8 de mayo de 2021, “Por medio de la cual se publica el resultado definitivo de deportistas habilitados para evaluación en la convocatoria pública dirigida a los Atletas que aspiran a los estímulos de los Programas Institucionales de Apoyo a Deportistas Altos Logros (PADAL) y Futuros Ídolos del Deporte (PAFID)”. 
• No obstante, el 25 de mayo de 2021, se crea la resolución No. 111, “Por medio de la cual se corrige un estado y se adicionan unos deportistas a la lista definitiva de habilitados para evaluación en la convocatoria pública dirigida Atletas que aspiran a los estímulos de los Programas Institucionales de Apoyo a Deportistas Altos Logros (PADAL) y Futuros Ídolos del Deporte (PAFID). Es así que se tiene un total de 346 deportistas habilitados para la evaluación.                                                                   •RESOLUCIÓN No. 131(31 de mayo de 2021), “Por medio de la cual se publica el resultado de la evaluación de los logros deportivos y se establece aquellos deportistas que son beneficiados en la convocatoria pública dirigida a los Atletas que aspiran a los estímulos de los Programas Institucionales de Apoyo a Deportistas Altos Logros (PADAL) y Futuros Ídolos del Deporte (PAFID)”,. se beneficiaron a 268 deportitas .</t>
  </si>
  <si>
    <t>REPORTE EJECUCIÓN PRESUPUESTAL A 30 JUNIO 2021</t>
  </si>
  <si>
    <t>% DE EJECUCION A 30 JUNIO  2021</t>
  </si>
  <si>
    <t xml:space="preserve">OBSERVACIONES JUNIO  2021   - https://1drv.ms/u/s!An_-YqStCA-JiGi2-vDjBXAmrYuU?e=boOoRO                                                                                                                                                                              </t>
  </si>
  <si>
    <t xml:space="preserve">FORMATO  PLAN DE ACCION IDER AÑO 2021 - ENERO A  JUNIO DE 2021 </t>
  </si>
  <si>
    <t>REPORTE DE ACTIVIDADES DE   ENERO -JUNIO DE   2021</t>
  </si>
  <si>
    <t>% de avance en la meta de actividades a 30 de junio de 2021</t>
  </si>
  <si>
    <t>REPORTE META PRODUCTO  ACUMULADO 30 DE JUNIO  2021</t>
  </si>
  <si>
    <t xml:space="preserve">%de avance Enero - 30 de Junio  Meta año 2021 </t>
  </si>
  <si>
    <t>% de avance del programa a 30 de Junio de   2021</t>
  </si>
  <si>
    <t xml:space="preserve">% AVANCE TÉCNICO DE LOS PROGRAMAS A 30 DE JUNIO DE 2021  </t>
  </si>
  <si>
    <t xml:space="preserve">AVANCE FINANCIERO A 30 DE  JUNIO DE 2021 </t>
  </si>
  <si>
    <t xml:space="preserve">Avance Meta Producto  (cuatrenio)  a 30 de Junio de 2021 </t>
  </si>
  <si>
    <t>Se superviso en el mes de junio de 2021 ,   los entrenamientos de las personas con discapacidad realizadas por los docentes del programa de deporte social comunitario de forma virtual y presencial, esta supervisión y evaluación se hace todas las semanas. (Preparación a Juegos Distritales de la Discapacidadad) y motivarlos a que participen. 
Se realizó reunión de forma presencial con los deportistas de voleibol sentado y baloncesto en silla de ruedas para conversar tema de los juegos de la discapacidad y sugerencias. (8 y 10 de junio del 2021) Coliseo de Combate y Coliseo Norton Madrid.
El día 2 de Junio  del presente año, se llevó a cabo reunión presencial en la cual participaron el señor Luis Barboza , coordinador de Deporte Social Comunitario, nuestra compañera Marelys Chiquillo , el señor Gregorio Salgado, Livio Figueroa Padilla y presidentes de Asojac de las tres localidades, durante este encuentro como se observa en la fotografía, se socializaron  temas de los juegos Deportivos Comunales, tal como lo es el sistema de campeonato de los deportes de conjuntos (Fútsalón , Baloncesto, Kit bol, bate y tapita)   además se hizo entrega de las planillas de inscripción a cada localidad para que se llevara a cabo la inscripción de los deportistas.                                                                                                                                                                                                                                                                                                               El día 19 de Junio, se realizó el congresillo técnico con los diferentes directores técnicos de los deportes de conjuntos, de la localidad uno (Baloncesto, Futsalon, Kit bol, bate y tapita) también se explicaron sistemas , bases de campeonatos, siendo los moderadores de este encuentro  Roberto Sierra, Eder Sarmiento, Roger López y  Livio Figueroa Padilla,  también se trataron temas, como la escogencia de los escenarios deportivos, donde se realizaran las competencias e igualmente se escucharon todas y cada una de las propuestas y sugerencias de los participantes.                                                                                                                     El día 22 de Junio, se realizó el congresillo técnico con los diferentes directores técnicos de los deportes de conjuntos, de la localidad dos (Baloncesto, Futsalon, Kit bol, bate y tapita), también se explicaron  sistemas, bases de campeonatos, siendo los moderadores de este encuentro  Roberto Sierra, Eder Sarmiento, Roger López y  Livio Figueroa Padilla, además se trataron temas, como la escogencia de los escenarios deportivos, donde se realizaran  las competencias e igualmente se escucharon todas y cada una de las propuestas y sugerencias de los participantes.                                                                                                                   El día 29 de Junio, se realizó el congresillo técnico con los diferentes directores técnicos de los deportes de conjuntos, de la localidad tres (Futsalon, Kit bol, bate y tapita) también se explicaron  sistemas , bases de campeonatos, siendo los moderadores de este encuentro  , Marelys Chiquillo, Eder Sarmiento, Roger López y  Livio Figueroa Padilla,  también se trataron temas, como la escogencia de los escenarios deportivos, donde se realizaran  las competencias e igualmente se escucharon todas y cada una de las propuestas y sugerencias de los participantes.</t>
  </si>
  <si>
    <t xml:space="preserve">Se realizó una reunión con el equipo de trabajo de Deporte estudiantil, donde también asistió el coordinador de la escuela de iniciación y formación deportiva EIFD – IDER, para la divulgación de los referentes relacionados con los juegos Intercolegiados de esta vigencia 2021 – fecha 15 de junio de 2021 .                                                                                                                    Se asistió a la reunión socialización programa Intercolegiados 2021 convocada por el Ministerio del Deporte, donde se expusieron todos los aspectos referentes a los procesos de inscripciones para padres de familias y docentes de las instituciones educativas en deportes conjunto e individuales y las fases (municipal, departamental, regional y nacionales) con sus cronogramas y fechas respectivas   – fecha 29 de junio de 2021.                                                                                                                                                                                                                              Se adealantó  acciones para los procesos de inscripción de los estudiantes de las diferentes instituciones educativas del Distrito de Cartagenas, se tiene el cronograma para estas incripciones dada los el Ministerio del Deporte.
</t>
  </si>
  <si>
    <t>RESOLUCIÓN No. 135
(JUNIO 08 DE 2021)
“Por medio de la cual se establece una nueva fecha para publicar el resultado
definitivo de los deportistas beneficiados y se modifica el cronograma de la
convocatoria pública dirigida a Atletas que aspiran a los estímulos de los
Programas Institucionales de Apoyo a Deportistas Altos Logros (PADAL) y Futuros
                                                                                           Ídolos del Deporte (PAFID)” .                                                                                                                                                                                                                                                                                                                                                                                                                                                                                                                                                                RESOLUCIÓN No. 144
(11 de junio de 2021)
“Por medio del cual se publica el listado definitivo de los deportistas beneficiados
en la convocatoria pública dirigida a los Atletas que aspiran a los estímulos de los
Programas Institucionales de Apoyo a Deportistas Altos Logros (PADAL) y Futuros
Ídolos del Deporte (PAFID) y se dictan otras disposiciones”</t>
  </si>
  <si>
    <r>
      <t>• Se otorgaron en el mes de enero 88 permisos, febrero 316 permisos, marzo 389 permisos, abril 505 , mayo</t>
    </r>
    <r>
      <rPr>
        <sz val="18"/>
        <color rgb="FFFF0000"/>
        <rFont val="Arial Narrow"/>
        <family val="2"/>
      </rPr>
      <t xml:space="preserve"> </t>
    </r>
    <r>
      <rPr>
        <sz val="18"/>
        <rFont val="Arial Narrow"/>
        <family val="2"/>
      </rPr>
      <t>316 p</t>
    </r>
    <r>
      <rPr>
        <sz val="18"/>
        <color theme="1"/>
        <rFont val="Arial Narrow"/>
        <family val="2"/>
      </rPr>
      <t>ermisos y junio  449  para un total en este periodo del año 2021 de 2.362  permisos. Se mantuvo el cumplimiento de los protocolos de bioseguridad en los escenarios deportivos.</t>
    </r>
  </si>
  <si>
    <t>• Se beneficiaron entre los meses de enero a mayo del año 2021 a 1 2.177 personas distribuidas así: en el mes de enero a 679 personas, en febrero a 874 personas, en marzo a 1.896 personas, en abril 3.118 personas ,  mayo 3.328 personas y junio 2.282  (Deportistas, Entrenadores (Clubes y ligas) y Aficionados).   Se mantuvo el cumplimiento de los protocolos de bioseguridad en los escenarios deportivos.</t>
  </si>
  <si>
    <t xml:space="preserve">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 el cual fue publicado en el link de transferencia además se continua con el seguimiento de cada uno de los planes institucionales los cuales fueron socilizados en el Comité Institucional de Gestión y Desempeño del  día 28 de abril y el 6 de mayo de 2021 , este comité fue ordinario No. 002. En el mes de juio se pubicará lo correspondiente al segundo trimestre de 2021 , se evaluara asi el primer semestre del año 2021 . </t>
  </si>
  <si>
    <t xml:space="preserve">Se llevaron cuatro eventos academicos en el mes de junio de 2021 , los cuales fueron los siguientes :                                                                                                                                         1.  Capacitación virtual Fundamentos del Entrenamiento Deportivo
2. Capacitación virtual Ética y Valores en el Deporte
3. Panel Virtual Deporte y Recreación como Ejes de Transformación Social
4. Segundo Coloquio Nacional de Deporte, Patrimonio e Identidad.                                                                                                                                                                                                                                                                                                                                                                                                                                                                                                                                                                                                  Se realizó acompañamiento para la convocatoria del Segundo Coloquio Nacional de Deporte, Patrimonio e Identidad del proyecto Memoria Histórica, realizado el día 9 de junio con la asistencia de 86 personas por plataforma virtual.                                                                                                                                                                                                           Se organizo y se realizó capacitación virtual Fundamentos del Entrenamiento Deportivo (3 ciclos) Dictada por el Lic. Jorge Tito Pérez; en cumplimiento del cronograma establecido por el Proyecto Divulgación y Apropiación Social del Conocimiento (DASC). Este evento se realizó el día 9 de junio y contó con una participación de 159 asistentes.                                                                                                                                                                                                                                                                                                     Se organizó y se llevó a cabo la capacitación virtual Ética y Valores en el Deporte dictada por la Lic. Angie Manjarrez; en cumplimiento del cronograma establecido por el Proyecto Divulgación y Apropiación Social del Conocimiento (DASC). Este evento se realizó el día 18 de junio. Contando con la participación de 122 asistentes.                                                                                                                                                                                                                                                                                                                                     Se organizó y realizó el Panel Virtual Deporte y Recreación como Ejes de Transformación Social Recreación.  Que contó con la presencia como ponentes de la Magister Idis Alfaro Ponce y la ex-deportista y licenciada en Educación Física Zorobabelia Córdoba Cuero; en cumplimiento del cronograma establecido por el Proyecto Divulgación y Apropiación Social del Conocimiento (DASC). Este evento se realizó el día 29 de junio. Contando con la participación de 69 asistentes.
</t>
  </si>
  <si>
    <t xml:space="preserve">Producto: Red de conocimiento científico a 30 de junio se tiene un avance gradual del 5% y en general se tiene un avance del 30% en total . Producto: alianzas a 30 de junio se tiene un avance gradual del 5% y en general se tiene un avance del 14% en total.Producto: Semillero de investigación a 30 de junio se tiene un avance gradual del 5% y en general se tiene un avance del 55% en total.Producto: Artículo científico a 30 de junio se tiene un avance gradual del 2% y en general se tiene un avance del 12% en total.Producto: Encuentro científico a 30 de junio se tiene un avance gradual del 10% y en general se tiene un avance del 35% en total. Producto: crónicas a 30 de junio se tiene un avance de 2 crónicas y en total se tiene un avance de 5%.Producto: banco de datos
Con respecto al producto del bando de datos, no se tuvo un avance debido a que el documento proyectado no cumple con los requerimientos establecidos en el proyecto. Actualmente estamos realizando acercamientos con el área de Sistemas para proyectar un nuevo documento con las necesidades del Instituto. Dado que se necesita apoyo técnico para el banco de datos.
</t>
  </si>
  <si>
    <t xml:space="preserve"> Se creo un nuevo núcleo de atención en Villa Estrella.                                                                                                                                                                                                                                                  En el mes de junio se realizaron diferentes actividades como las siguientes:                                                                                                                                                                                                   Celebración del cumpleaños de Cartagena en los diferentes puntos distribuidos en las tres localidades.
 Visitas y Seguimiento del equipo pedagógico a los diferentes puntos de las tres localidades para el cumplimiento y recepción de las diferentes inquietudes.
 Capacitación del equipo de docentes de énfasis y perfeccionamiento sobre planificación y estructuras del entrenamiento deportivo a cargo del asesor Jorge tito Pérez y equipo psicosocial, en compromiso para el fortalecimiento del desarrollo de las actividades con el programa.
 Reunión con el equipo coordinación sobre planificación de gran toma deportiva villa olímpica el día 24 de julio 2021 conmemoración del aniversario 13 de la EIFD.
 Apoyo del equipo de EIFD en las jornadas de Cartagena juega limpio al deporte, con la participación de algunos Núcleos, énfasis, visualizando los programas con la comunidad sobre el uso adecuado 
 Apoyo y participación en actividad de campaña de sensibilización y socialización para la erradicación del trabajo infantil, a través de los núcleos, énfasis y perfeccionamiento del programa. 
 Talleres de socialización con padres de familia y niños del programa, basado en la necesidad y requerimientos de cada grupo. 
 Participación en actividades institucionales “Salvemos a Cartagena”, donde se realizan inscripciones a los niños y niñas de las diferentes localidades. 
 Capacitación sobre principios y valores en el deporte, en apoyo al programa del observatorio del deporte y ciencias aplicadas, donde se visibiliza el programa y todos los procesos que se desarrollan a nivel pedagógico en el programa. 
 Acompañamiento psicosocial a casos específicos, de los padres de familia, niños y docentes de la EIFD.
</t>
  </si>
  <si>
    <t xml:space="preserve">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
</t>
  </si>
  <si>
    <t>RESOLUCIÓN No. 138
(Junio 09 de 2021)
“Por medio de la cual se amplían los términos para inscripción y se modifica el
cronograma de la convocatoria pública para la entrega de apoyos a organismo                                                                                                                                                                                         deportivos que tengan jurisdicción en Cartagena de Indias D.T. y C., en la vigencia 2021 " .                                                                                                                                                                                                                                                                                                                                                                                                                                                            .                                                                RESOLUCIÓN No. 155
Del 21 de junio de 2021
“Por medio de la cual se publica la totalidad de solicitudes recepcionadas en la
convocatoria pública para la entrega de apoyos a organismos deportivos que  tengan jurisdicción en Cartagena de Indias D. T. y C., en la vigencia 2021”.                  RESOLUCIÓN No 163
(JUNIO 24 DE 2021)
“Por medio de la cual se publica la totalidad de solicitudes recepcionadas en la
convocatoria pública para la entrega de apoyos a organismos deportivos que
tengan jurisdicción en Cartagena de Indias D.T. en la vigencia 2021”</t>
  </si>
  <si>
    <t>Se realizron en el mes de junio de 2021  cinco (5) Vías  Recreativas  intervenidas en diferentes barrios que beneficiaron a 208 personas y se realizaron seis (6) Ciclopaseos que beneficiaron a 146 personas , para un total de beneficiados de 354 en el mes de junio de 2021.                                                                                                                En el mes de junio se realizaron tres campañas pedagógicas, en el marco de la semana de la  bici que tuvieron como objetivo las normas de tránsito, promoción y uso seguro de la bicicleta, impactando a una población de 210 personas. De igual manera se realizaron dos campañas del respeto a la población cartagenera con relación a los protocolos de Bioseguridad frente al COVID-19, tales como el correcto lavado de manos, el uso adecuado del tapabocas, y el
distanciamiento social en las estaciones de Transcaribe impactando a una población de 187 personas.</t>
  </si>
  <si>
    <t xml:space="preserve">Se realizaron en el mes de junio  cuatro (4) Escuelas para Padres , se beneficiaron de enero a junio  de 2021 a 497 campistas y se llevaron a cabo 74 sesiones de formación para el servcio social </t>
  </si>
  <si>
    <t>Se llevaron a cabo en el mes de junio de 2021  , las siguientes actividades :                                                                                                            
 Ocho (8) Talleres nutricionales y de pautas de crianza amorosa.  Dos (2)  Talleres sobre el cuidado, hábitos de
vida saludable y estimulación temprana . 1. Por medio de plataformas virtuales se adelanta estrategias como son "Escuelas Interactivas"
donde tuvimos un alcance de 3.209 personas y un total de reproducciones de 1974 en 2 transmisiones en vivo.
2. Capacitaciones en talleres y juegos para padres, madres y cuidadores con un total de
beneficiados de 126 personas.
3. Se adelantaron 2 talleres de nutrición con la estrategia Cocineritos en acción, 4 Escuelas para
padres y 2 talleres de Nutrición, para un total de 332 personas beneficiadas, para un total de
8 intervenciones.
4. En 2 talleres de Actívate Gestante se impactaron 18 mujeres adultas.</t>
  </si>
  <si>
    <t>En el mes de junio se realizaron actividades que beneficiaron lo siguiente : A 65 personas mayores, 647 personas participantes
en las Instituciones Educativas, grupos organizados de adolescentes y jóvenes, Hogares Comunitarios y/o CDI , 149 personas participantes
en eventos con la alcaldía  distrital.
Debido a las restricciones por el COVID-19 las estrategias de Estaciones Recreativas, Vacaciones Recreativas, Persona Mayor Nuevo Comienzo, se han visto afectada, por el aforo que emiten las mismas, se han realizado algunas actividades como talleres creativos para el adulto mayor y taller recreativo que han permitido un aforo mínimo teniendo presente los protocolos de bioseguridad para la ejecución de las mismas.</t>
  </si>
  <si>
    <t xml:space="preserve">En este mes se iniciaron jornadas en el Centro Penitenciario y Carcelario de EPCC San Sebastián de Ternera impactando en cuatro (4) jornadas Recreo-deportivas a 74 personas privadas de la libertad, a su vez fueron suspendidas las entradas por la muerte de un dragoneante del INPEC por COVID-19, seguido al aumento de casos de contagio dentro del Centro Penitenciario.2. El Centro de Acondicionamiento Físico se encuentra en periodo de remodelación y
modernización a la espera de su apertura. 3. Hemos tenido buena acogida con los eventos virtuales realizados en colegios e instituciones
educativas, han bajado un poco los eventos con las instituciones públicas ya que se encuentran en Paro Nacional, pero seguimos ofertando nuestro proyecto a los colegios privados de la Ciudad. 4. Este mes se cancelaron casi un 30% de las actividades con Empresa Saludable, pues muchas de las programadas manifestaron casos positivos dentro de la empresa e iniciaron con todas  les medidas de cercamiento epidemiológico, a la medida que le panorama mejore se
retomaran todas las actividades y jornadas programadas con los mismos. 5. Los Tamizajes con los grupos de persona Mayor se han retomado pausadamente , manejando todo el protocolo de Bioseguridad, ha sido difícil organizar eventos con ellos , pues muchos hacen parte de la secretaria de Participación y varias coordinadoras manifestaron tener orden directa de no realizar ningún tipo de actividades con los GO de persona mayor, esperando
que la tercera ola COVID-19 baje y salgamos de alerta roja para dar inicio a todos los eventos que tenían planeados con ellos, también se coordinó reunión con secretaria de Participación y Desarrollo social. 6. para mirar estrategias de abordaje a esta población, estamos en espera de autorización para
iniciar los tamizajes en los puntos de actividad física, ya se tiene listo el cronograma para retomar los tamizajes en los puntos de actividad física. </t>
  </si>
  <si>
    <t>Por medio de mesas de trabajo se reestructuro la Estrategia “Actívate en el Parque con el  IDER” de forma que cada parque biosaludable sea impactado de manera presencial dos veces por semana, posibilitando así mayor seguimiento de las asesoría y supervisión de las inscripciones, valoraciones y rutinas, además de los planes de entrenamiento de parte del profesor de actividad física hacia nuestros usuarios.</t>
  </si>
  <si>
    <t>1. Se retomaron con gran aceptación y convocatoria en los centros comerciales nuestras clases de actividad física dirigida musicalizada de las estrategias Madrúgale a la Salud y Noches Saludables.
2.. La estrategia Joven Saludable en el período de 1 al 30 de junio del año en curso se siguió desarrollando de forma virtual, con clases a través de la Plataforma Facebook Live con dos transmisiones a la semana, para un total en el mes de 9 transmisiones, alcanzando un número de reproducciones de 11.228.
3. La Estrategia Joven Saludable durante los meses de mayo y junio desarrolló Festi-valores. Actividad que permitió de manera exitosa, brindar a los niños, niñas y jóvenes de las Instituciones educativas del Distrito de Cartagena, jornadas de actividad fisca, danza y recreación enfocadas al reconocimiento de valores, practicas corporales y saludables a través de plataformas virtuales. A través de Festi-valores se logro impactar a 1.135 niños y niñas de 9 instituciones educativas del Distrito. Las instituciones educativas son: Colegio Seminario, COMIALCO (varias sedes), Institución Educativa Guadalupe, Fundación Renacer, Gimnasio  Americano The Children´s House, Colegio San Nicolás de la Roca.</t>
  </si>
  <si>
    <t>Se realizan intervenciones 139 unidades deportivas (10 Mayores +
41 Medianas + 88 Menores) en términos Mantenimientos Preventivos
Recurrentes. Se  realizarón 16 FORMATOS DE CUMPLIMIENTO NORMATIVO, CONTROL DE
CALIDAD, SALUD OCUPACIONAL de las unidades deportivas.
La meta es lograr presentar 110 auditorias continuas (monitoreo continuo) para
final de año.
Visitas Técnicas 12
Mesas de Trabajo 6 ( Universidad San Buenaventura -CAR-, Urbanización Simón
Bolívar -Sacúdete al Parque-, Nvo. Bosque 2da Etapa -Tiki Tiki-, Navidad y Puerto
de Pescadores, CIC Pozón -Grupo Social-, Emmanuel).
6 Formatos de Liberación de Actividades.
Levantamientos Topográficos de 4 unidades deportivas.  Se encuentra  en  pre-pliegos  41 escenarios deportivos que se realizara mantenimiento en el segundo semestre de 2021 .</t>
  </si>
  <si>
    <t>El IDER prestó apoyo  logístico a la realización de La III Valida Nacional 2021 , la cual se  realizó desde el viernes 25 al domingo 28 de junio de 2021, en las canchas de el “complejo de raquetas” ubicado en la calle 29b # 17-22, Cartagena, Bolívar. Este evento se  aplicaron los  Protocolos de Bioseguridad  y lñas medidas establecidas por el Gobienro Naciona y Distiral.</t>
  </si>
  <si>
    <t>Se realizará el escenario de Olaya Sector Central  y Villa Rubia  , en el segundo semestre del 2021 . Se empezó en el mes de junio la formulación del Proyecto de Construcción de Campo de Softbol  en Tierra Baja  por valor de 1.200 millones de pesos que podrian ser finanaciados con  recursos de incentivos a la producción, el cual se  presentará a través de la OCAD PAZ .</t>
  </si>
  <si>
    <t>Producto: DOCUMENTO DIAGNÒSTICO Y DE VALORACIÓN
Se realizó corte y análisis de encuesta piloto aplicada a 166 personas. Con base en ello se ajustó cronograma de trabajo e instrumento cuantitativo. 
Por consiguiente, a corte de 30 de junio no se tiene un avance gradual porcentualmente si no en gestión pues se hicieron ajustes para eficacia del levantamiento de datos y a fin de optimizar el proceso y en general se tiene un avance del 30% en total, finalizada la etapa 1 y en desarrollo de la etapa 2. 
Producto: protocolo de identificación del patrimonio
Se revisaron los primeros resultados y ajustaron instrumentos, finalizó la etapa 1. Y en desarrollo de la etapa 2
Por consiguiente, a corte de 30 de junio no se tiene un avance gradual porcentualmente si no en gestión pues se hicieron ajustes para eficacia del levantamiento de datos y a fin de optimizar el proceso y en general se tiene un avance del 22.5% en total, finalizada la etapa 1. y en desarrollo de la etapa 2 
Producto: 4 fichas de caracterización 
Una vez se tenga el protocolo de identificación y la identificación de las fichas iniciará el proceso de caracterización, ya que no se puede caracterizar aquello que aún se está identificando.
Producto: 3 actas de preservación y conservación del Acervo deportivo de la ciudad y el departamento
Una vez se tenga el protocolo de identificación y la identificación de las fichas iniciará el proceso de preservación y conservación, ya que primero hay que identificar las piezas.
Producto: 3 Piezas de Memoria
Con el levantamiento de datos y la implementación de instrumentos se inicia la identificación de las piezas y habiendo aplicado los instrumentos a un 30 % de la muestra nos arroja una identificación parcial, que puede cambiar una vez se finalice la implementación y se tabule la misma.
Producto: 5 coloquios sobre Acervo deportivo
El 9 de junio se realizó el segundo coloquio nacional llamado Cartagena y su concepción de Patrimonio desde el deporte, esto en el marco de la agenda de ciudad del cumpleaños de Cartagena, este evento contó con la participación de dos grandes deportistas cartageneros con amplia trayectoria en el tema como Cecilia Bahena expatinadora y múltiple campeona mundial e Israel Tovio, maestro FIDE de ajedrez.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</si>
</sst>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 #,##0_-;_-* &quot;-&quot;_-;_-@_-"/>
    <numFmt numFmtId="165" formatCode="_-* #,##0.00_-;\-* #,##0.00_-;_-* &quot;-&quot;??_-;_-@_-"/>
    <numFmt numFmtId="166" formatCode="_-&quot;$&quot;\ * #,##0.00_-;\-&quot;$&quot;\ * #,##0.00_-;_-&quot;$&quot;\ * &quot;-&quot;??_-;_-@_-"/>
    <numFmt numFmtId="167"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8"/>
      <color theme="1"/>
      <name val="Arial Narrow"/>
      <family val="2"/>
    </font>
    <font>
      <sz val="10"/>
      <color indexed="8"/>
      <name val="MS Sans Serif"/>
      <charset val="1"/>
    </font>
    <font>
      <sz val="18"/>
      <color theme="1"/>
      <name val="Arial Narrow"/>
      <family val="2"/>
    </font>
    <font>
      <sz val="18"/>
      <color indexed="8"/>
      <name val="Arial Narrow"/>
      <family val="2"/>
    </font>
    <font>
      <b/>
      <sz val="18"/>
      <color indexed="8"/>
      <name val="Arial Narrow"/>
      <family val="2"/>
    </font>
    <font>
      <b/>
      <sz val="16"/>
      <color theme="1"/>
      <name val="Calibri"/>
      <family val="2"/>
      <scheme val="minor"/>
    </font>
    <font>
      <b/>
      <sz val="20"/>
      <color theme="1"/>
      <name val="Calibri"/>
      <family val="2"/>
      <scheme val="minor"/>
    </font>
    <font>
      <sz val="16"/>
      <color theme="1"/>
      <name val="Arial Narrow"/>
      <family val="2"/>
    </font>
    <font>
      <sz val="16"/>
      <color indexed="8"/>
      <name val="Arial Narrow"/>
      <family val="2"/>
    </font>
    <font>
      <sz val="18"/>
      <name val="Arial Narrow"/>
      <family val="2"/>
    </font>
    <font>
      <sz val="12"/>
      <color theme="1"/>
      <name val="Arial Narrow"/>
      <family val="2"/>
    </font>
    <font>
      <sz val="22"/>
      <color theme="1"/>
      <name val="Arial Narrow"/>
      <family val="2"/>
    </font>
    <font>
      <sz val="72"/>
      <color theme="1"/>
      <name val="Arial Narrow"/>
      <family val="2"/>
    </font>
    <font>
      <sz val="18"/>
      <color rgb="FFFF0000"/>
      <name val="Arial Narrow"/>
      <family val="2"/>
    </font>
    <font>
      <sz val="22"/>
      <name val="Arial Narrow"/>
      <family val="2"/>
    </font>
    <font>
      <b/>
      <sz val="24"/>
      <name val="Arial Narrow"/>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165" fontId="1" fillId="0" borderId="0" applyFont="0" applyFill="0" applyBorder="0" applyAlignment="0" applyProtection="0"/>
    <xf numFmtId="0" fontId="2" fillId="0" borderId="0"/>
    <xf numFmtId="165" fontId="1" fillId="0" borderId="0" applyFont="0" applyFill="0" applyBorder="0" applyAlignment="0" applyProtection="0"/>
    <xf numFmtId="0" fontId="4" fillId="0" borderId="0"/>
    <xf numFmtId="166" fontId="4"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19">
    <xf numFmtId="0" fontId="0" fillId="0" borderId="0" xfId="0"/>
    <xf numFmtId="0" fontId="5" fillId="0" borderId="0" xfId="0" applyFont="1"/>
    <xf numFmtId="0" fontId="5" fillId="0" borderId="0" xfId="0" applyFont="1" applyFill="1" applyAlignment="1">
      <alignment wrapText="1"/>
    </xf>
    <xf numFmtId="0" fontId="5" fillId="0" borderId="0" xfId="0" applyFont="1" applyFill="1"/>
    <xf numFmtId="167" fontId="5" fillId="0" borderId="0" xfId="1" applyNumberFormat="1" applyFont="1" applyFill="1"/>
    <xf numFmtId="167" fontId="5" fillId="0" borderId="0" xfId="1" applyNumberFormat="1" applyFont="1"/>
    <xf numFmtId="0" fontId="5" fillId="0" borderId="0" xfId="0" applyFont="1" applyFill="1" applyAlignment="1">
      <alignment horizontal="left"/>
    </xf>
    <xf numFmtId="0" fontId="5" fillId="0" borderId="0" xfId="0" applyFont="1" applyAlignment="1">
      <alignment horizontal="left"/>
    </xf>
    <xf numFmtId="0" fontId="6" fillId="0" borderId="0" xfId="4" applyFont="1" applyAlignment="1">
      <alignment horizontal="left" vertical="center" wrapText="1"/>
    </xf>
    <xf numFmtId="167" fontId="5" fillId="0" borderId="0" xfId="1" applyNumberFormat="1" applyFont="1" applyFill="1" applyAlignment="1">
      <alignment vertical="center"/>
    </xf>
    <xf numFmtId="3" fontId="5" fillId="5" borderId="1" xfId="0"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167" fontId="5" fillId="5" borderId="1" xfId="1" applyNumberFormat="1" applyFont="1" applyFill="1" applyBorder="1" applyAlignment="1">
      <alignment horizontal="right" vertical="center" wrapText="1"/>
    </xf>
    <xf numFmtId="3" fontId="5" fillId="5" borderId="1" xfId="0" applyNumberFormat="1" applyFont="1" applyFill="1" applyBorder="1" applyAlignment="1">
      <alignment horizontal="left" vertical="center" wrapText="1"/>
    </xf>
    <xf numFmtId="3" fontId="5" fillId="5" borderId="1" xfId="0" applyNumberFormat="1" applyFont="1" applyFill="1" applyBorder="1" applyAlignment="1">
      <alignment vertical="center" wrapText="1"/>
    </xf>
    <xf numFmtId="3" fontId="5" fillId="5"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167" fontId="5" fillId="6" borderId="1" xfId="1" applyNumberFormat="1" applyFont="1" applyFill="1" applyBorder="1" applyAlignment="1">
      <alignment horizontal="right" vertical="center" wrapText="1"/>
    </xf>
    <xf numFmtId="0" fontId="5" fillId="7" borderId="1" xfId="0"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167" fontId="5" fillId="7" borderId="1" xfId="1" applyNumberFormat="1" applyFont="1" applyFill="1" applyBorder="1" applyAlignment="1">
      <alignment horizontal="right" vertical="center" wrapText="1"/>
    </xf>
    <xf numFmtId="167" fontId="5" fillId="7"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3" fontId="5" fillId="8" borderId="1" xfId="0" applyNumberFormat="1" applyFont="1" applyFill="1" applyBorder="1" applyAlignment="1">
      <alignment horizontal="right" vertical="center" wrapText="1"/>
    </xf>
    <xf numFmtId="3" fontId="5" fillId="9" borderId="1" xfId="0" applyNumberFormat="1" applyFont="1" applyFill="1" applyBorder="1" applyAlignment="1">
      <alignment horizontal="left" vertical="center" wrapText="1"/>
    </xf>
    <xf numFmtId="3" fontId="5" fillId="9" borderId="1" xfId="0" applyNumberFormat="1" applyFont="1" applyFill="1" applyBorder="1" applyAlignment="1">
      <alignment vertical="center" wrapText="1"/>
    </xf>
    <xf numFmtId="167" fontId="5" fillId="9" borderId="1" xfId="1" applyNumberFormat="1" applyFont="1" applyFill="1" applyBorder="1" applyAlignment="1">
      <alignment horizontal="right" vertical="center" wrapText="1"/>
    </xf>
    <xf numFmtId="0" fontId="5"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67" fontId="5" fillId="9" borderId="1" xfId="1" applyNumberFormat="1" applyFont="1" applyFill="1" applyBorder="1" applyAlignment="1">
      <alignment vertical="center" wrapText="1"/>
    </xf>
    <xf numFmtId="0" fontId="5" fillId="9" borderId="1" xfId="0" applyFont="1" applyFill="1" applyBorder="1" applyAlignment="1">
      <alignment horizontal="left" vertical="center" wrapText="1"/>
    </xf>
    <xf numFmtId="3" fontId="5" fillId="9" borderId="1" xfId="0" applyNumberFormat="1" applyFont="1" applyFill="1" applyBorder="1" applyAlignment="1">
      <alignment horizontal="right" vertical="center" wrapText="1"/>
    </xf>
    <xf numFmtId="0" fontId="5" fillId="10" borderId="1" xfId="0" applyFont="1" applyFill="1" applyBorder="1" applyAlignment="1">
      <alignment horizontal="left" vertical="center" wrapText="1"/>
    </xf>
    <xf numFmtId="3"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vertical="center" wrapText="1"/>
    </xf>
    <xf numFmtId="3" fontId="5" fillId="10" borderId="1" xfId="0" applyNumberFormat="1" applyFont="1" applyFill="1" applyBorder="1" applyAlignment="1">
      <alignment horizontal="left" vertical="center" wrapText="1"/>
    </xf>
    <xf numFmtId="167" fontId="5" fillId="10" borderId="1" xfId="1" applyNumberFormat="1" applyFont="1" applyFill="1" applyBorder="1" applyAlignment="1">
      <alignment horizontal="right" vertical="center" wrapText="1"/>
    </xf>
    <xf numFmtId="3" fontId="5"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5" fillId="8" borderId="1" xfId="0" applyFont="1" applyFill="1" applyBorder="1" applyAlignment="1">
      <alignment horizontal="right" vertical="center" wrapText="1"/>
    </xf>
    <xf numFmtId="0" fontId="5" fillId="8"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right" vertical="center" wrapText="1"/>
    </xf>
    <xf numFmtId="167" fontId="5" fillId="11" borderId="1" xfId="1" applyNumberFormat="1" applyFont="1" applyFill="1" applyBorder="1" applyAlignment="1">
      <alignment horizontal="right" vertical="center" wrapText="1"/>
    </xf>
    <xf numFmtId="3" fontId="5" fillId="11" borderId="1" xfId="0" applyNumberFormat="1" applyFont="1" applyFill="1" applyBorder="1" applyAlignment="1">
      <alignment horizontal="center" vertical="center" wrapText="1"/>
    </xf>
    <xf numFmtId="0" fontId="6" fillId="10" borderId="1" xfId="4"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167" fontId="5" fillId="8" borderId="1" xfId="1"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9" fontId="5" fillId="5" borderId="1" xfId="6" applyFont="1" applyFill="1" applyBorder="1" applyAlignment="1">
      <alignment horizontal="center" vertical="center" wrapText="1"/>
    </xf>
    <xf numFmtId="9" fontId="5" fillId="6" borderId="1" xfId="6" applyFont="1" applyFill="1" applyBorder="1" applyAlignment="1">
      <alignment horizontal="center" vertical="center" wrapText="1"/>
    </xf>
    <xf numFmtId="9" fontId="5" fillId="7" borderId="1" xfId="6" applyFont="1" applyFill="1" applyBorder="1" applyAlignment="1">
      <alignment horizontal="center" vertical="center" wrapText="1"/>
    </xf>
    <xf numFmtId="9" fontId="5" fillId="9" borderId="1" xfId="6" applyFont="1" applyFill="1" applyBorder="1" applyAlignment="1">
      <alignment horizontal="center" vertical="center" wrapText="1"/>
    </xf>
    <xf numFmtId="9" fontId="5" fillId="10" borderId="1" xfId="6" applyFont="1" applyFill="1" applyBorder="1" applyAlignment="1">
      <alignment horizontal="center" vertical="center" wrapText="1"/>
    </xf>
    <xf numFmtId="9" fontId="5" fillId="8" borderId="1" xfId="6" applyFont="1" applyFill="1" applyBorder="1" applyAlignment="1">
      <alignment horizontal="center" vertical="center" wrapText="1"/>
    </xf>
    <xf numFmtId="9" fontId="5" fillId="11" borderId="1" xfId="6" applyFont="1" applyFill="1" applyBorder="1" applyAlignment="1">
      <alignment horizontal="center" vertical="center" wrapText="1"/>
    </xf>
    <xf numFmtId="9" fontId="5" fillId="2" borderId="1" xfId="6" applyFont="1" applyFill="1" applyBorder="1" applyAlignment="1">
      <alignment horizontal="center" vertical="center" wrapText="1"/>
    </xf>
    <xf numFmtId="1" fontId="5" fillId="5" borderId="1" xfId="1" applyNumberFormat="1" applyFont="1" applyFill="1" applyBorder="1" applyAlignment="1">
      <alignment horizontal="right" vertical="center" wrapText="1"/>
    </xf>
    <xf numFmtId="1" fontId="5" fillId="6" borderId="1" xfId="1" applyNumberFormat="1" applyFont="1" applyFill="1" applyBorder="1" applyAlignment="1">
      <alignment horizontal="right" vertical="center" wrapText="1"/>
    </xf>
    <xf numFmtId="1" fontId="5" fillId="7" borderId="1" xfId="1" applyNumberFormat="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164" fontId="5" fillId="9" borderId="1" xfId="7" applyFont="1" applyFill="1" applyBorder="1" applyAlignment="1">
      <alignment horizontal="right" vertical="center" wrapText="1"/>
    </xf>
    <xf numFmtId="1" fontId="5" fillId="10" borderId="1" xfId="1" applyNumberFormat="1" applyFont="1" applyFill="1" applyBorder="1" applyAlignment="1">
      <alignment horizontal="right" vertical="center" wrapText="1"/>
    </xf>
    <xf numFmtId="1" fontId="5" fillId="8" borderId="1" xfId="1" applyNumberFormat="1" applyFont="1" applyFill="1" applyBorder="1" applyAlignment="1">
      <alignment horizontal="right" vertical="center" wrapText="1"/>
    </xf>
    <xf numFmtId="1" fontId="5" fillId="11" borderId="1" xfId="1" applyNumberFormat="1" applyFont="1" applyFill="1" applyBorder="1" applyAlignment="1">
      <alignment horizontal="right" vertical="center" wrapText="1"/>
    </xf>
    <xf numFmtId="1" fontId="5" fillId="2" borderId="1" xfId="1" applyNumberFormat="1" applyFont="1" applyFill="1" applyBorder="1" applyAlignment="1">
      <alignment horizontal="right" vertical="center" wrapText="1"/>
    </xf>
    <xf numFmtId="164" fontId="5" fillId="2" borderId="1" xfId="7" applyFont="1" applyFill="1" applyBorder="1" applyAlignment="1">
      <alignment horizontal="right" vertical="center" wrapText="1"/>
    </xf>
    <xf numFmtId="167" fontId="5" fillId="0" borderId="0" xfId="1" applyNumberFormat="1" applyFont="1" applyBorder="1"/>
    <xf numFmtId="3" fontId="8" fillId="0" borderId="0" xfId="0" applyNumberFormat="1" applyFont="1" applyBorder="1" applyAlignment="1">
      <alignment vertical="center"/>
    </xf>
    <xf numFmtId="9" fontId="8" fillId="0" borderId="0" xfId="6" applyFont="1" applyBorder="1" applyAlignment="1">
      <alignment horizontal="center" vertical="center"/>
    </xf>
    <xf numFmtId="0" fontId="8" fillId="0" borderId="0" xfId="0" applyFont="1" applyBorder="1" applyAlignment="1">
      <alignment horizontal="center" wrapText="1"/>
    </xf>
    <xf numFmtId="9" fontId="8" fillId="0" borderId="0" xfId="6" applyFont="1" applyBorder="1" applyAlignment="1">
      <alignment vertical="center"/>
    </xf>
    <xf numFmtId="3" fontId="9" fillId="0" borderId="6" xfId="0" applyNumberFormat="1" applyFont="1" applyBorder="1" applyAlignment="1">
      <alignment horizontal="center" vertical="center"/>
    </xf>
    <xf numFmtId="164" fontId="5" fillId="11" borderId="1" xfId="7" applyFont="1" applyFill="1" applyBorder="1" applyAlignment="1">
      <alignment horizontal="right" vertical="center" wrapText="1"/>
    </xf>
    <xf numFmtId="164" fontId="5" fillId="5" borderId="1" xfId="7" applyFont="1" applyFill="1" applyBorder="1" applyAlignment="1">
      <alignment horizontal="right" vertical="center" wrapText="1"/>
    </xf>
    <xf numFmtId="167" fontId="11" fillId="5" borderId="1" xfId="1" applyNumberFormat="1" applyFont="1" applyFill="1" applyBorder="1" applyAlignment="1">
      <alignment vertical="center"/>
    </xf>
    <xf numFmtId="167" fontId="11" fillId="9" borderId="1" xfId="1" applyNumberFormat="1" applyFont="1" applyFill="1" applyBorder="1" applyAlignment="1">
      <alignment vertical="center"/>
    </xf>
    <xf numFmtId="167" fontId="11" fillId="10" borderId="1" xfId="1" applyNumberFormat="1" applyFont="1" applyFill="1" applyBorder="1" applyAlignment="1">
      <alignment vertical="center"/>
    </xf>
    <xf numFmtId="164" fontId="11" fillId="10" borderId="1" xfId="7" applyFont="1" applyFill="1" applyBorder="1" applyAlignment="1">
      <alignment vertical="center"/>
    </xf>
    <xf numFmtId="167" fontId="11" fillId="8" borderId="1" xfId="1" applyNumberFormat="1" applyFont="1" applyFill="1" applyBorder="1" applyAlignment="1">
      <alignment vertical="center"/>
    </xf>
    <xf numFmtId="1" fontId="11" fillId="8" borderId="1" xfId="1" applyNumberFormat="1" applyFont="1" applyFill="1" applyBorder="1" applyAlignment="1">
      <alignment vertical="center"/>
    </xf>
    <xf numFmtId="164" fontId="11" fillId="9" borderId="1" xfId="7" applyFont="1" applyFill="1" applyBorder="1" applyAlignment="1">
      <alignment horizontal="right" vertical="center"/>
    </xf>
    <xf numFmtId="164" fontId="11" fillId="10" borderId="1" xfId="7" applyFont="1" applyFill="1" applyBorder="1" applyAlignment="1">
      <alignment horizontal="right" vertical="center"/>
    </xf>
    <xf numFmtId="164" fontId="11" fillId="8" borderId="1" xfId="7" applyFont="1" applyFill="1" applyBorder="1" applyAlignment="1">
      <alignment vertical="center"/>
    </xf>
    <xf numFmtId="4" fontId="6" fillId="0" borderId="0" xfId="4" applyNumberFormat="1" applyFont="1" applyAlignment="1">
      <alignment horizontal="left" vertical="center" wrapText="1"/>
    </xf>
    <xf numFmtId="9" fontId="5" fillId="10" borderId="1" xfId="6" applyNumberFormat="1" applyFont="1" applyFill="1" applyBorder="1" applyAlignment="1">
      <alignment horizontal="center" vertical="center" wrapText="1"/>
    </xf>
    <xf numFmtId="164" fontId="5" fillId="8" borderId="1" xfId="7" applyFont="1" applyFill="1" applyBorder="1" applyAlignment="1">
      <alignment horizontal="right" vertical="center" wrapText="1"/>
    </xf>
    <xf numFmtId="3" fontId="9" fillId="0" borderId="4" xfId="0" applyNumberFormat="1" applyFont="1" applyBorder="1" applyAlignment="1">
      <alignment horizontal="center" vertical="center"/>
    </xf>
    <xf numFmtId="9" fontId="5" fillId="9" borderId="5" xfId="6" applyFont="1" applyFill="1" applyBorder="1" applyAlignment="1">
      <alignment horizontal="center" vertical="center" wrapText="1"/>
    </xf>
    <xf numFmtId="164" fontId="5" fillId="10" borderId="1" xfId="7" applyFont="1" applyFill="1" applyBorder="1" applyAlignment="1">
      <alignment horizontal="right" vertical="center" wrapText="1"/>
    </xf>
    <xf numFmtId="9" fontId="5" fillId="9" borderId="5" xfId="6" applyFont="1" applyFill="1" applyBorder="1" applyAlignment="1">
      <alignment horizontal="center" vertical="center" wrapText="1"/>
    </xf>
    <xf numFmtId="10" fontId="11" fillId="9" borderId="1" xfId="6" applyNumberFormat="1" applyFont="1" applyFill="1" applyBorder="1" applyAlignment="1">
      <alignment horizontal="center" vertical="center"/>
    </xf>
    <xf numFmtId="10" fontId="11" fillId="10" borderId="1" xfId="6" applyNumberFormat="1" applyFont="1" applyFill="1" applyBorder="1" applyAlignment="1">
      <alignment horizontal="center" vertical="center"/>
    </xf>
    <xf numFmtId="10" fontId="11" fillId="8" borderId="1" xfId="6" applyNumberFormat="1" applyFont="1" applyFill="1" applyBorder="1" applyAlignment="1">
      <alignment horizontal="center" vertical="center"/>
    </xf>
    <xf numFmtId="10" fontId="11" fillId="8" borderId="1" xfId="1" applyNumberFormat="1" applyFont="1" applyFill="1" applyBorder="1" applyAlignment="1">
      <alignment vertical="center"/>
    </xf>
    <xf numFmtId="10" fontId="5" fillId="0" borderId="0" xfId="6" applyNumberFormat="1" applyFont="1" applyFill="1"/>
    <xf numFmtId="10" fontId="9" fillId="15" borderId="6" xfId="6" applyNumberFormat="1" applyFont="1" applyFill="1" applyBorder="1" applyAlignment="1">
      <alignment horizontal="center" vertical="center"/>
    </xf>
    <xf numFmtId="9" fontId="9" fillId="15" borderId="6" xfId="0" applyNumberFormat="1" applyFont="1" applyFill="1" applyBorder="1" applyAlignment="1">
      <alignment horizontal="center" vertical="center" wrapText="1"/>
    </xf>
    <xf numFmtId="9" fontId="9" fillId="15" borderId="6" xfId="0" applyNumberFormat="1" applyFont="1" applyFill="1" applyBorder="1" applyAlignment="1">
      <alignment horizontal="center" vertical="center"/>
    </xf>
    <xf numFmtId="9" fontId="9" fillId="10" borderId="4" xfId="6" applyFont="1" applyFill="1" applyBorder="1" applyAlignment="1">
      <alignment horizontal="center" vertical="center" wrapText="1"/>
    </xf>
    <xf numFmtId="9" fontId="9" fillId="10" borderId="6" xfId="6" applyFont="1" applyFill="1" applyBorder="1" applyAlignment="1">
      <alignment horizontal="center" vertical="center"/>
    </xf>
    <xf numFmtId="1" fontId="5" fillId="2" borderId="2" xfId="1" applyNumberFormat="1" applyFont="1" applyFill="1" applyBorder="1" applyAlignment="1">
      <alignment horizontal="right" vertical="center" wrapText="1"/>
    </xf>
    <xf numFmtId="0" fontId="6" fillId="6" borderId="1" xfId="4" applyFont="1" applyFill="1" applyBorder="1" applyAlignment="1">
      <alignment horizontal="left" vertical="center" wrapText="1"/>
    </xf>
    <xf numFmtId="0" fontId="5" fillId="4" borderId="1" xfId="1" applyNumberFormat="1" applyFont="1" applyFill="1" applyBorder="1" applyAlignment="1">
      <alignment horizontal="left" vertical="center" wrapText="1"/>
    </xf>
    <xf numFmtId="164" fontId="5" fillId="4" borderId="1" xfId="7" applyFont="1" applyFill="1" applyBorder="1" applyAlignment="1">
      <alignment horizontal="right" vertical="center" wrapText="1"/>
    </xf>
    <xf numFmtId="1" fontId="5" fillId="4" borderId="1" xfId="1" applyNumberFormat="1" applyFont="1" applyFill="1" applyBorder="1" applyAlignment="1">
      <alignment horizontal="right" vertical="center" wrapText="1"/>
    </xf>
    <xf numFmtId="0" fontId="5" fillId="2" borderId="1" xfId="0" applyFont="1" applyFill="1" applyBorder="1" applyAlignment="1">
      <alignment horizontal="left" vertical="center" wrapText="1"/>
    </xf>
    <xf numFmtId="0" fontId="5" fillId="2" borderId="1" xfId="1" applyNumberFormat="1" applyFont="1" applyFill="1" applyBorder="1" applyAlignment="1">
      <alignment horizontal="left" vertical="center" wrapText="1"/>
    </xf>
    <xf numFmtId="2" fontId="5" fillId="8" borderId="1" xfId="1" applyNumberFormat="1" applyFont="1" applyFill="1" applyBorder="1" applyAlignment="1">
      <alignment horizontal="right" vertical="center" wrapText="1"/>
    </xf>
    <xf numFmtId="167" fontId="14" fillId="0" borderId="0" xfId="1" applyNumberFormat="1" applyFont="1" applyFill="1"/>
    <xf numFmtId="167" fontId="15" fillId="0" borderId="0" xfId="1" applyNumberFormat="1" applyFont="1"/>
    <xf numFmtId="167" fontId="10" fillId="5" borderId="1" xfId="1" applyNumberFormat="1" applyFont="1" applyFill="1" applyBorder="1" applyAlignment="1">
      <alignment vertical="center"/>
    </xf>
    <xf numFmtId="164" fontId="10" fillId="10" borderId="1" xfId="7" applyFont="1" applyFill="1" applyBorder="1" applyAlignment="1">
      <alignment vertical="center"/>
    </xf>
    <xf numFmtId="167" fontId="10" fillId="8" borderId="1" xfId="1" applyNumberFormat="1" applyFont="1" applyFill="1" applyBorder="1" applyAlignment="1">
      <alignment vertical="center"/>
    </xf>
    <xf numFmtId="164" fontId="10" fillId="8" borderId="1" xfId="7" applyFont="1" applyFill="1" applyBorder="1" applyAlignment="1">
      <alignment vertic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167" fontId="3" fillId="3" borderId="5" xfId="1" applyNumberFormat="1" applyFont="1" applyFill="1" applyBorder="1" applyAlignment="1">
      <alignment horizontal="center" vertical="center" wrapText="1"/>
    </xf>
    <xf numFmtId="167" fontId="3" fillId="16" borderId="5" xfId="1" applyNumberFormat="1" applyFont="1" applyFill="1" applyBorder="1" applyAlignment="1">
      <alignment horizontal="center" vertical="center" wrapText="1"/>
    </xf>
    <xf numFmtId="167" fontId="3" fillId="13" borderId="5" xfId="1" applyNumberFormat="1" applyFont="1" applyFill="1" applyBorder="1" applyAlignment="1">
      <alignment horizontal="center" vertical="center" wrapText="1"/>
    </xf>
    <xf numFmtId="167" fontId="3" fillId="14" borderId="5" xfId="1" applyNumberFormat="1" applyFont="1" applyFill="1" applyBorder="1" applyAlignment="1">
      <alignment horizontal="center" vertical="center" wrapText="1"/>
    </xf>
    <xf numFmtId="167" fontId="3" fillId="12" borderId="5" xfId="1" applyNumberFormat="1" applyFont="1" applyFill="1" applyBorder="1" applyAlignment="1">
      <alignment horizontal="center" vertical="center" wrapText="1"/>
    </xf>
    <xf numFmtId="0" fontId="7" fillId="4" borderId="5" xfId="4" applyFont="1" applyFill="1" applyBorder="1" applyAlignment="1">
      <alignment horizontal="center" vertical="center" wrapText="1"/>
    </xf>
    <xf numFmtId="0" fontId="7" fillId="14" borderId="5" xfId="4" applyFont="1" applyFill="1" applyBorder="1" applyAlignment="1">
      <alignment horizontal="center" vertical="center" wrapText="1"/>
    </xf>
    <xf numFmtId="0" fontId="5" fillId="3" borderId="12" xfId="0" applyFont="1" applyFill="1" applyBorder="1"/>
    <xf numFmtId="164" fontId="5" fillId="5" borderId="1" xfId="7" applyFont="1" applyFill="1" applyBorder="1" applyAlignment="1">
      <alignment horizontal="center" vertical="center" wrapText="1"/>
    </xf>
    <xf numFmtId="9" fontId="5" fillId="5" borderId="1" xfId="6" applyFont="1" applyFill="1" applyBorder="1" applyAlignment="1">
      <alignment horizontal="right" vertical="center" wrapText="1"/>
    </xf>
    <xf numFmtId="9" fontId="5" fillId="6" borderId="1" xfId="6" applyFont="1" applyFill="1" applyBorder="1" applyAlignment="1">
      <alignment horizontal="right" vertical="center" wrapText="1"/>
    </xf>
    <xf numFmtId="9" fontId="5" fillId="7" borderId="1" xfId="6" applyFont="1" applyFill="1" applyBorder="1" applyAlignment="1">
      <alignment horizontal="right" vertical="center" wrapText="1"/>
    </xf>
    <xf numFmtId="9" fontId="5" fillId="9" borderId="1" xfId="6" applyFont="1" applyFill="1" applyBorder="1" applyAlignment="1">
      <alignment horizontal="right" vertical="center" wrapText="1"/>
    </xf>
    <xf numFmtId="9" fontId="5" fillId="10" borderId="1" xfId="6" applyFont="1" applyFill="1" applyBorder="1" applyAlignment="1">
      <alignment vertical="center" wrapText="1"/>
    </xf>
    <xf numFmtId="9" fontId="5" fillId="9" borderId="1" xfId="6" applyFont="1" applyFill="1" applyBorder="1" applyAlignment="1">
      <alignment vertical="center" wrapText="1"/>
    </xf>
    <xf numFmtId="9" fontId="5" fillId="9" borderId="2" xfId="6" applyFont="1" applyFill="1" applyBorder="1" applyAlignment="1">
      <alignment vertical="center" wrapText="1"/>
    </xf>
    <xf numFmtId="9" fontId="5" fillId="9" borderId="5" xfId="6" applyFont="1" applyFill="1" applyBorder="1" applyAlignment="1">
      <alignment vertical="center" wrapText="1"/>
    </xf>
    <xf numFmtId="9" fontId="5" fillId="10" borderId="1" xfId="6" applyNumberFormat="1" applyFont="1" applyFill="1" applyBorder="1" applyAlignment="1">
      <alignment vertical="center" wrapText="1"/>
    </xf>
    <xf numFmtId="9" fontId="5" fillId="10" borderId="1" xfId="6" applyFont="1" applyFill="1" applyBorder="1" applyAlignment="1">
      <alignment horizontal="right" vertical="center" wrapText="1"/>
    </xf>
    <xf numFmtId="9" fontId="5" fillId="8" borderId="1" xfId="6" applyFont="1" applyFill="1" applyBorder="1" applyAlignment="1">
      <alignment horizontal="right" vertical="center" wrapText="1"/>
    </xf>
    <xf numFmtId="9" fontId="5" fillId="8" borderId="1" xfId="6" applyFont="1" applyFill="1" applyBorder="1" applyAlignment="1">
      <alignment vertical="center" wrapText="1"/>
    </xf>
    <xf numFmtId="164" fontId="10" fillId="10" borderId="2" xfId="7" applyFont="1" applyFill="1" applyBorder="1" applyAlignment="1">
      <alignment horizontal="center" vertical="center"/>
    </xf>
    <xf numFmtId="164" fontId="10" fillId="9" borderId="1" xfId="7" applyFont="1" applyFill="1" applyBorder="1" applyAlignment="1">
      <alignment vertical="center"/>
    </xf>
    <xf numFmtId="1" fontId="10" fillId="8" borderId="5" xfId="1" applyNumberFormat="1" applyFont="1" applyFill="1" applyBorder="1" applyAlignment="1">
      <alignment vertical="center"/>
    </xf>
    <xf numFmtId="1" fontId="10" fillId="8" borderId="5" xfId="7" applyNumberFormat="1" applyFont="1" applyFill="1" applyBorder="1" applyAlignment="1">
      <alignment vertical="center"/>
    </xf>
    <xf numFmtId="1" fontId="5" fillId="0" borderId="0" xfId="1" applyNumberFormat="1" applyFont="1" applyFill="1"/>
    <xf numFmtId="167" fontId="3" fillId="17" borderId="5" xfId="1" applyNumberFormat="1" applyFont="1" applyFill="1" applyBorder="1" applyAlignment="1">
      <alignment horizontal="center" vertical="center" wrapText="1"/>
    </xf>
    <xf numFmtId="167" fontId="3" fillId="15" borderId="5" xfId="1"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15" borderId="22" xfId="0" applyFont="1" applyFill="1" applyBorder="1" applyAlignment="1">
      <alignment horizontal="center" vertical="center" wrapText="1"/>
    </xf>
    <xf numFmtId="3" fontId="9" fillId="0" borderId="6"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164" fontId="10" fillId="10" borderId="1" xfId="7" applyNumberFormat="1" applyFont="1" applyFill="1" applyBorder="1" applyAlignment="1">
      <alignment vertical="center"/>
    </xf>
    <xf numFmtId="164" fontId="10" fillId="10" borderId="2" xfId="7" applyNumberFormat="1" applyFont="1" applyFill="1" applyBorder="1" applyAlignment="1">
      <alignment horizontal="center" vertical="center"/>
    </xf>
    <xf numFmtId="0" fontId="5" fillId="8" borderId="1" xfId="1" applyNumberFormat="1" applyFont="1" applyFill="1" applyBorder="1" applyAlignment="1">
      <alignment horizontal="left" vertical="center" wrapText="1"/>
    </xf>
    <xf numFmtId="0" fontId="6" fillId="5" borderId="1"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0" fontId="5" fillId="11" borderId="1" xfId="1" applyNumberFormat="1" applyFont="1" applyFill="1" applyBorder="1" applyAlignment="1">
      <alignment horizontal="left" vertical="center" wrapText="1"/>
    </xf>
    <xf numFmtId="0" fontId="5" fillId="9" borderId="1" xfId="4" applyFont="1" applyFill="1" applyBorder="1" applyAlignment="1">
      <alignment horizontal="left" vertical="center" wrapText="1"/>
    </xf>
    <xf numFmtId="0" fontId="6" fillId="9" borderId="1" xfId="4" applyFont="1" applyFill="1" applyBorder="1" applyAlignment="1">
      <alignment horizontal="left" vertical="center" wrapText="1"/>
    </xf>
    <xf numFmtId="0" fontId="6" fillId="5" borderId="1" xfId="4" applyFont="1" applyFill="1" applyBorder="1" applyAlignment="1">
      <alignment vertical="center" wrapText="1"/>
    </xf>
    <xf numFmtId="0" fontId="6" fillId="6" borderId="1" xfId="4" applyFont="1" applyFill="1" applyBorder="1" applyAlignment="1">
      <alignment vertical="center" wrapText="1"/>
    </xf>
    <xf numFmtId="0" fontId="6" fillId="6" borderId="5" xfId="4" applyFont="1" applyFill="1" applyBorder="1" applyAlignment="1">
      <alignment vertical="center" wrapText="1"/>
    </xf>
    <xf numFmtId="0" fontId="6" fillId="7" borderId="1" xfId="4" applyFont="1" applyFill="1" applyBorder="1" applyAlignment="1">
      <alignment vertical="center" wrapText="1"/>
    </xf>
    <xf numFmtId="0" fontId="5" fillId="9" borderId="1" xfId="4" applyFont="1" applyFill="1" applyBorder="1" applyAlignment="1">
      <alignment vertical="center" wrapText="1"/>
    </xf>
    <xf numFmtId="0" fontId="6" fillId="9" borderId="1" xfId="4" applyFont="1" applyFill="1" applyBorder="1" applyAlignment="1">
      <alignment vertical="center" wrapText="1"/>
    </xf>
    <xf numFmtId="0" fontId="5" fillId="9" borderId="1" xfId="4" applyFont="1" applyFill="1" applyBorder="1" applyAlignment="1">
      <alignment vertical="center" wrapText="1"/>
    </xf>
    <xf numFmtId="0" fontId="6" fillId="10" borderId="1" xfId="4" applyFont="1" applyFill="1" applyBorder="1" applyAlignment="1">
      <alignment vertical="center" wrapText="1"/>
    </xf>
    <xf numFmtId="0" fontId="6" fillId="10" borderId="1" xfId="4" applyFont="1" applyFill="1" applyBorder="1" applyAlignment="1">
      <alignment vertical="center" wrapText="1"/>
    </xf>
    <xf numFmtId="0" fontId="5" fillId="8" borderId="1" xfId="1" applyNumberFormat="1" applyFont="1" applyFill="1" applyBorder="1" applyAlignment="1">
      <alignment vertical="center" wrapText="1"/>
    </xf>
    <xf numFmtId="0" fontId="5" fillId="11" borderId="1" xfId="1" applyNumberFormat="1" applyFont="1" applyFill="1" applyBorder="1" applyAlignment="1">
      <alignment vertical="center" wrapText="1"/>
    </xf>
    <xf numFmtId="0" fontId="5" fillId="4" borderId="1" xfId="0" applyFont="1" applyFill="1" applyBorder="1" applyAlignment="1">
      <alignment vertical="center" wrapText="1"/>
    </xf>
    <xf numFmtId="0" fontId="5" fillId="4" borderId="1" xfId="1" applyNumberFormat="1" applyFont="1" applyFill="1" applyBorder="1" applyAlignment="1">
      <alignment vertical="center" wrapText="1"/>
    </xf>
    <xf numFmtId="0" fontId="5" fillId="6" borderId="5" xfId="4" applyFont="1" applyFill="1" applyBorder="1" applyAlignment="1">
      <alignment vertical="center" wrapText="1"/>
    </xf>
    <xf numFmtId="0" fontId="10" fillId="5" borderId="1" xfId="0" applyFont="1" applyFill="1" applyBorder="1" applyAlignment="1">
      <alignment vertical="center" wrapText="1"/>
    </xf>
    <xf numFmtId="9" fontId="5" fillId="8" borderId="1" xfId="6" applyNumberFormat="1" applyFont="1" applyFill="1" applyBorder="1" applyAlignment="1">
      <alignment horizontal="center" vertical="center" wrapText="1"/>
    </xf>
    <xf numFmtId="9" fontId="5" fillId="6" borderId="1" xfId="6" applyNumberFormat="1" applyFont="1" applyFill="1" applyBorder="1" applyAlignment="1">
      <alignment horizontal="center" vertical="center" wrapText="1"/>
    </xf>
    <xf numFmtId="9" fontId="5" fillId="4" borderId="1" xfId="6" applyFont="1" applyFill="1" applyBorder="1" applyAlignment="1">
      <alignment horizontal="center" vertical="center" wrapText="1"/>
    </xf>
    <xf numFmtId="9" fontId="5" fillId="2" borderId="1" xfId="6" applyFont="1" applyFill="1" applyBorder="1" applyAlignment="1">
      <alignment horizontal="right" vertical="center" wrapText="1"/>
    </xf>
    <xf numFmtId="9" fontId="5" fillId="2" borderId="2" xfId="6" applyFont="1" applyFill="1" applyBorder="1" applyAlignment="1">
      <alignment horizontal="right" vertical="center" wrapText="1"/>
    </xf>
    <xf numFmtId="9" fontId="5" fillId="9" borderId="5" xfId="6" applyNumberFormat="1" applyFont="1" applyFill="1" applyBorder="1" applyAlignment="1">
      <alignment horizontal="center" vertical="center" wrapText="1"/>
    </xf>
    <xf numFmtId="10" fontId="9" fillId="6" borderId="6" xfId="6" applyNumberFormat="1" applyFont="1" applyFill="1" applyBorder="1" applyAlignment="1">
      <alignment horizontal="center" vertical="center"/>
    </xf>
    <xf numFmtId="0" fontId="9" fillId="6" borderId="22" xfId="0" applyFont="1" applyFill="1" applyBorder="1" applyAlignment="1">
      <alignment horizontal="center" vertical="center" wrapText="1"/>
    </xf>
    <xf numFmtId="10" fontId="9" fillId="18" borderId="6" xfId="6" applyNumberFormat="1" applyFont="1" applyFill="1" applyBorder="1" applyAlignment="1">
      <alignment horizontal="center" vertical="center"/>
    </xf>
    <xf numFmtId="0" fontId="9" fillId="18" borderId="22" xfId="0" applyFont="1" applyFill="1" applyBorder="1" applyAlignment="1">
      <alignment horizontal="center" vertical="center" wrapText="1"/>
    </xf>
    <xf numFmtId="10" fontId="9" fillId="19" borderId="6" xfId="6" applyNumberFormat="1" applyFont="1" applyFill="1" applyBorder="1" applyAlignment="1">
      <alignment horizontal="center" vertical="center"/>
    </xf>
    <xf numFmtId="0" fontId="9" fillId="19" borderId="6" xfId="0" applyFont="1" applyFill="1" applyBorder="1" applyAlignment="1">
      <alignment horizontal="center" vertical="center" wrapText="1"/>
    </xf>
    <xf numFmtId="10" fontId="9" fillId="12" borderId="6" xfId="6" applyNumberFormat="1" applyFont="1" applyFill="1" applyBorder="1" applyAlignment="1">
      <alignment horizontal="center" vertical="center"/>
    </xf>
    <xf numFmtId="0" fontId="9" fillId="12" borderId="10" xfId="0" applyFont="1" applyFill="1" applyBorder="1" applyAlignment="1">
      <alignment horizontal="center" vertical="center" wrapText="1"/>
    </xf>
    <xf numFmtId="9" fontId="9" fillId="12" borderId="6" xfId="0" applyNumberFormat="1" applyFont="1" applyFill="1" applyBorder="1" applyAlignment="1">
      <alignment horizontal="center" vertical="center" wrapText="1"/>
    </xf>
    <xf numFmtId="9" fontId="9" fillId="12" borderId="6" xfId="0" applyNumberFormat="1" applyFont="1" applyFill="1" applyBorder="1" applyAlignment="1">
      <alignment horizontal="center" vertical="center"/>
    </xf>
    <xf numFmtId="9" fontId="9" fillId="6" borderId="6" xfId="0" applyNumberFormat="1" applyFont="1" applyFill="1" applyBorder="1" applyAlignment="1">
      <alignment horizontal="center" vertical="center" wrapText="1"/>
    </xf>
    <xf numFmtId="9" fontId="9" fillId="6" borderId="6" xfId="0" applyNumberFormat="1" applyFont="1" applyFill="1" applyBorder="1" applyAlignment="1">
      <alignment horizontal="center" vertical="center"/>
    </xf>
    <xf numFmtId="9" fontId="9" fillId="18" borderId="6" xfId="0" applyNumberFormat="1" applyFont="1" applyFill="1" applyBorder="1" applyAlignment="1">
      <alignment horizontal="center" vertical="center" wrapText="1"/>
    </xf>
    <xf numFmtId="9" fontId="9" fillId="18" borderId="6" xfId="0" applyNumberFormat="1" applyFont="1" applyFill="1" applyBorder="1" applyAlignment="1">
      <alignment horizontal="center" vertical="center"/>
    </xf>
    <xf numFmtId="9" fontId="9" fillId="19" borderId="6" xfId="0" applyNumberFormat="1" applyFont="1" applyFill="1" applyBorder="1" applyAlignment="1">
      <alignment horizontal="center" vertical="center" wrapText="1"/>
    </xf>
    <xf numFmtId="9" fontId="9" fillId="19" borderId="6" xfId="0" applyNumberFormat="1" applyFont="1" applyFill="1" applyBorder="1" applyAlignment="1">
      <alignment horizontal="center" vertical="center"/>
    </xf>
    <xf numFmtId="9" fontId="9" fillId="19" borderId="4" xfId="6" applyFont="1" applyFill="1" applyBorder="1" applyAlignment="1">
      <alignment horizontal="center" vertical="center" wrapText="1"/>
    </xf>
    <xf numFmtId="9" fontId="9" fillId="19" borderId="6" xfId="6" applyFont="1" applyFill="1" applyBorder="1" applyAlignment="1">
      <alignment horizontal="center" vertical="center"/>
    </xf>
    <xf numFmtId="9" fontId="9" fillId="6" borderId="4" xfId="6" applyFont="1" applyFill="1" applyBorder="1" applyAlignment="1">
      <alignment horizontal="center" vertical="center" wrapText="1"/>
    </xf>
    <xf numFmtId="9" fontId="9" fillId="6" borderId="6" xfId="6" applyFont="1" applyFill="1" applyBorder="1" applyAlignment="1">
      <alignment horizontal="center" vertical="center"/>
    </xf>
    <xf numFmtId="9" fontId="9" fillId="18" borderId="4" xfId="6" applyFont="1" applyFill="1" applyBorder="1" applyAlignment="1">
      <alignment horizontal="center" vertical="center" wrapText="1"/>
    </xf>
    <xf numFmtId="9" fontId="9" fillId="18" borderId="6" xfId="6" applyFont="1" applyFill="1" applyBorder="1" applyAlignment="1">
      <alignment horizontal="center" vertical="center"/>
    </xf>
    <xf numFmtId="9" fontId="9" fillId="20" borderId="4" xfId="6" applyFont="1" applyFill="1" applyBorder="1" applyAlignment="1">
      <alignment horizontal="center" vertical="center" wrapText="1"/>
    </xf>
    <xf numFmtId="9" fontId="9" fillId="20" borderId="6" xfId="6" applyFont="1" applyFill="1" applyBorder="1" applyAlignment="1">
      <alignment horizontal="center" vertical="center"/>
    </xf>
    <xf numFmtId="4" fontId="9" fillId="0" borderId="23" xfId="0" applyNumberFormat="1" applyFont="1" applyFill="1" applyBorder="1" applyAlignment="1">
      <alignment horizontal="center" vertical="center"/>
    </xf>
    <xf numFmtId="4" fontId="9" fillId="0" borderId="24" xfId="0" applyNumberFormat="1" applyFont="1" applyFill="1" applyBorder="1" applyAlignment="1">
      <alignment horizontal="center" vertical="center"/>
    </xf>
    <xf numFmtId="9" fontId="8" fillId="0" borderId="0" xfId="6" applyFont="1" applyBorder="1" applyAlignment="1">
      <alignment horizontal="center" wrapText="1"/>
    </xf>
    <xf numFmtId="0" fontId="6" fillId="10" borderId="1" xfId="4" applyFont="1" applyFill="1" applyBorder="1" applyAlignment="1">
      <alignment vertical="center" wrapText="1"/>
    </xf>
    <xf numFmtId="0" fontId="6" fillId="9" borderId="1" xfId="4" applyFont="1" applyFill="1" applyBorder="1" applyAlignment="1">
      <alignment horizontal="left" vertical="center" wrapText="1"/>
    </xf>
    <xf numFmtId="0" fontId="6" fillId="5" borderId="1" xfId="4" applyFont="1" applyFill="1" applyBorder="1" applyAlignment="1">
      <alignment horizontal="left" vertical="center" wrapText="1"/>
    </xf>
    <xf numFmtId="0" fontId="5" fillId="9" borderId="1" xfId="4" applyFont="1" applyFill="1" applyBorder="1" applyAlignment="1">
      <alignment horizontal="left" vertical="center" wrapText="1"/>
    </xf>
    <xf numFmtId="0" fontId="6" fillId="10" borderId="1" xfId="4" applyFont="1" applyFill="1" applyBorder="1" applyAlignment="1">
      <alignment horizontal="left" vertical="center" wrapText="1"/>
    </xf>
    <xf numFmtId="10" fontId="10" fillId="5" borderId="2" xfId="6" applyNumberFormat="1" applyFont="1" applyFill="1" applyBorder="1" applyAlignment="1">
      <alignment horizontal="center" vertical="center" wrapText="1"/>
    </xf>
    <xf numFmtId="10" fontId="10" fillId="5" borderId="3" xfId="6" applyNumberFormat="1" applyFont="1" applyFill="1" applyBorder="1" applyAlignment="1">
      <alignment horizontal="center" vertical="center" wrapText="1"/>
    </xf>
    <xf numFmtId="10" fontId="10" fillId="5" borderId="5" xfId="6"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10" fontId="10" fillId="7" borderId="2" xfId="6" applyNumberFormat="1" applyFont="1" applyFill="1" applyBorder="1" applyAlignment="1">
      <alignment horizontal="center" vertical="center" wrapText="1"/>
    </xf>
    <xf numFmtId="10" fontId="10" fillId="7" borderId="5" xfId="6" applyNumberFormat="1" applyFont="1" applyFill="1" applyBorder="1" applyAlignment="1">
      <alignment horizontal="center" vertical="center" wrapText="1"/>
    </xf>
    <xf numFmtId="10" fontId="10" fillId="9" borderId="2" xfId="6" applyNumberFormat="1" applyFont="1" applyFill="1" applyBorder="1" applyAlignment="1">
      <alignment horizontal="center" vertical="center"/>
    </xf>
    <xf numFmtId="10" fontId="10" fillId="9" borderId="3" xfId="6" applyNumberFormat="1" applyFont="1" applyFill="1" applyBorder="1" applyAlignment="1">
      <alignment horizontal="center" vertical="center"/>
    </xf>
    <xf numFmtId="10" fontId="10" fillId="9" borderId="5" xfId="6" applyNumberFormat="1" applyFont="1" applyFill="1" applyBorder="1" applyAlignment="1">
      <alignment horizontal="center" vertical="center"/>
    </xf>
    <xf numFmtId="164" fontId="10" fillId="9" borderId="2" xfId="7" applyFont="1" applyFill="1" applyBorder="1" applyAlignment="1">
      <alignment horizontal="center" vertical="center"/>
    </xf>
    <xf numFmtId="164" fontId="10" fillId="9" borderId="3" xfId="7" applyFont="1" applyFill="1" applyBorder="1" applyAlignment="1">
      <alignment horizontal="center" vertical="center"/>
    </xf>
    <xf numFmtId="164" fontId="10" fillId="9" borderId="5" xfId="7" applyFont="1" applyFill="1" applyBorder="1" applyAlignment="1">
      <alignment horizontal="center" vertical="center"/>
    </xf>
    <xf numFmtId="164" fontId="10" fillId="10" borderId="2" xfId="7" applyFont="1" applyFill="1" applyBorder="1" applyAlignment="1">
      <alignment horizontal="center" vertical="center"/>
    </xf>
    <xf numFmtId="164" fontId="10" fillId="10" borderId="3" xfId="7" applyFont="1" applyFill="1" applyBorder="1" applyAlignment="1">
      <alignment horizontal="center" vertical="center"/>
    </xf>
    <xf numFmtId="164" fontId="10" fillId="10" borderId="5" xfId="7" applyFont="1" applyFill="1" applyBorder="1" applyAlignment="1">
      <alignment horizontal="center" vertical="center"/>
    </xf>
    <xf numFmtId="164" fontId="10" fillId="10" borderId="2" xfId="7" applyNumberFormat="1" applyFont="1" applyFill="1" applyBorder="1" applyAlignment="1">
      <alignment horizontal="center" vertical="center"/>
    </xf>
    <xf numFmtId="164" fontId="10" fillId="10" borderId="3" xfId="7" applyNumberFormat="1" applyFont="1" applyFill="1" applyBorder="1" applyAlignment="1">
      <alignment horizontal="center" vertical="center"/>
    </xf>
    <xf numFmtId="164" fontId="10" fillId="10" borderId="5" xfId="7" applyNumberFormat="1" applyFont="1" applyFill="1" applyBorder="1" applyAlignment="1">
      <alignment horizontal="center" vertical="center"/>
    </xf>
    <xf numFmtId="10" fontId="11" fillId="10" borderId="2" xfId="6" applyNumberFormat="1" applyFont="1" applyFill="1" applyBorder="1" applyAlignment="1">
      <alignment horizontal="center" vertical="center"/>
    </xf>
    <xf numFmtId="10" fontId="11" fillId="10" borderId="3" xfId="6" applyNumberFormat="1" applyFont="1" applyFill="1" applyBorder="1" applyAlignment="1">
      <alignment horizontal="center" vertical="center"/>
    </xf>
    <xf numFmtId="10" fontId="11" fillId="10" borderId="5" xfId="6" applyNumberFormat="1" applyFont="1" applyFill="1" applyBorder="1" applyAlignment="1">
      <alignment horizontal="center" vertical="center"/>
    </xf>
    <xf numFmtId="10" fontId="10" fillId="6" borderId="2" xfId="6" applyNumberFormat="1" applyFont="1" applyFill="1" applyBorder="1" applyAlignment="1">
      <alignment horizontal="center" vertical="center" wrapText="1"/>
    </xf>
    <xf numFmtId="10" fontId="10" fillId="6" borderId="3" xfId="6" applyNumberFormat="1" applyFont="1" applyFill="1" applyBorder="1" applyAlignment="1">
      <alignment horizontal="center" vertical="center" wrapText="1"/>
    </xf>
    <xf numFmtId="10" fontId="10" fillId="6" borderId="5" xfId="6" applyNumberFormat="1" applyFont="1" applyFill="1" applyBorder="1" applyAlignment="1">
      <alignment horizontal="center" vertical="center" wrapText="1"/>
    </xf>
    <xf numFmtId="167" fontId="10" fillId="6" borderId="2" xfId="1" applyNumberFormat="1" applyFont="1" applyFill="1" applyBorder="1" applyAlignment="1">
      <alignment horizontal="center" vertical="center" wrapText="1"/>
    </xf>
    <xf numFmtId="167" fontId="10" fillId="6" borderId="3" xfId="1" applyNumberFormat="1" applyFont="1" applyFill="1" applyBorder="1" applyAlignment="1">
      <alignment horizontal="center" vertical="center" wrapText="1"/>
    </xf>
    <xf numFmtId="167" fontId="10" fillId="6" borderId="5" xfId="1" applyNumberFormat="1" applyFont="1" applyFill="1" applyBorder="1" applyAlignment="1">
      <alignment horizontal="center" vertical="center" wrapText="1"/>
    </xf>
    <xf numFmtId="164" fontId="10" fillId="7" borderId="2" xfId="7" applyFont="1" applyFill="1" applyBorder="1" applyAlignment="1">
      <alignment horizontal="center" vertical="center" wrapText="1"/>
    </xf>
    <xf numFmtId="164" fontId="10" fillId="7" borderId="5" xfId="7" applyFont="1" applyFill="1" applyBorder="1" applyAlignment="1">
      <alignment horizontal="center" vertical="center" wrapText="1"/>
    </xf>
    <xf numFmtId="167" fontId="10" fillId="5" borderId="2" xfId="1" applyNumberFormat="1" applyFont="1" applyFill="1" applyBorder="1" applyAlignment="1">
      <alignment horizontal="center" vertical="center" wrapText="1"/>
    </xf>
    <xf numFmtId="167" fontId="10" fillId="5" borderId="5" xfId="1" applyNumberFormat="1"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1" xfId="0" applyFont="1" applyBorder="1" applyAlignment="1">
      <alignment horizontal="center" vertical="center" wrapText="1"/>
    </xf>
    <xf numFmtId="0" fontId="6" fillId="5" borderId="1" xfId="4" applyFont="1" applyFill="1" applyBorder="1" applyAlignment="1">
      <alignment vertical="center" wrapText="1"/>
    </xf>
    <xf numFmtId="3" fontId="5" fillId="6" borderId="1" xfId="0" applyNumberFormat="1" applyFont="1" applyFill="1" applyBorder="1" applyAlignment="1">
      <alignment horizontal="center" vertical="center" wrapText="1"/>
    </xf>
    <xf numFmtId="9" fontId="5" fillId="5" borderId="2" xfId="6" applyFont="1" applyFill="1" applyBorder="1" applyAlignment="1">
      <alignment horizontal="center" vertical="center" wrapText="1"/>
    </xf>
    <xf numFmtId="9" fontId="5" fillId="5" borderId="3" xfId="6" applyFont="1" applyFill="1" applyBorder="1" applyAlignment="1">
      <alignment horizontal="center" vertical="center" wrapText="1"/>
    </xf>
    <xf numFmtId="9" fontId="5" fillId="5" borderId="5" xfId="6" applyFont="1" applyFill="1" applyBorder="1" applyAlignment="1">
      <alignment horizontal="center" vertical="center" wrapText="1"/>
    </xf>
    <xf numFmtId="9" fontId="5" fillId="6" borderId="2" xfId="6" applyFont="1" applyFill="1" applyBorder="1" applyAlignment="1">
      <alignment horizontal="center" vertical="center" wrapText="1"/>
    </xf>
    <xf numFmtId="9" fontId="5" fillId="6" borderId="3" xfId="6" applyFont="1" applyFill="1" applyBorder="1" applyAlignment="1">
      <alignment horizontal="center" vertical="center" wrapText="1"/>
    </xf>
    <xf numFmtId="9" fontId="5" fillId="6" borderId="5" xfId="6" applyFont="1" applyFill="1" applyBorder="1" applyAlignment="1">
      <alignment horizontal="center" vertical="center" wrapText="1"/>
    </xf>
    <xf numFmtId="167" fontId="10" fillId="5"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5" fillId="3" borderId="13"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165" fontId="10" fillId="5" borderId="1" xfId="1" applyNumberFormat="1" applyFont="1" applyFill="1" applyBorder="1" applyAlignment="1">
      <alignment horizontal="center" vertical="center" wrapText="1"/>
    </xf>
    <xf numFmtId="0" fontId="5" fillId="11" borderId="1" xfId="1" applyNumberFormat="1" applyFont="1" applyFill="1" applyBorder="1" applyAlignment="1">
      <alignment horizontal="left" vertical="center" wrapText="1"/>
    </xf>
    <xf numFmtId="9" fontId="5" fillId="11" borderId="2" xfId="6" applyFont="1" applyFill="1" applyBorder="1" applyAlignment="1">
      <alignment horizontal="center" vertical="center" wrapText="1"/>
    </xf>
    <xf numFmtId="9" fontId="5" fillId="11" borderId="3" xfId="6" applyFont="1" applyFill="1" applyBorder="1" applyAlignment="1">
      <alignment horizontal="center" vertical="center" wrapText="1"/>
    </xf>
    <xf numFmtId="1" fontId="5" fillId="8" borderId="1" xfId="1" applyNumberFormat="1" applyFont="1" applyFill="1" applyBorder="1" applyAlignment="1">
      <alignment vertical="center" wrapText="1"/>
    </xf>
    <xf numFmtId="0" fontId="5" fillId="9" borderId="1" xfId="4" applyFont="1" applyFill="1" applyBorder="1" applyAlignment="1">
      <alignment vertical="center" wrapText="1"/>
    </xf>
    <xf numFmtId="10" fontId="11" fillId="9" borderId="2" xfId="6" applyNumberFormat="1" applyFont="1" applyFill="1" applyBorder="1" applyAlignment="1">
      <alignment horizontal="center" vertical="center"/>
    </xf>
    <xf numFmtId="10" fontId="11" fillId="9" borderId="3" xfId="6" applyNumberFormat="1" applyFont="1" applyFill="1" applyBorder="1" applyAlignment="1">
      <alignment horizontal="center" vertical="center"/>
    </xf>
    <xf numFmtId="10" fontId="11" fillId="9" borderId="5" xfId="6" applyNumberFormat="1" applyFont="1" applyFill="1" applyBorder="1" applyAlignment="1">
      <alignment horizontal="center" vertical="center"/>
    </xf>
    <xf numFmtId="10" fontId="11" fillId="8" borderId="2" xfId="6" applyNumberFormat="1" applyFont="1" applyFill="1" applyBorder="1" applyAlignment="1">
      <alignment horizontal="center" vertical="center"/>
    </xf>
    <xf numFmtId="10" fontId="11" fillId="8" borderId="3" xfId="6" applyNumberFormat="1" applyFont="1" applyFill="1" applyBorder="1" applyAlignment="1">
      <alignment horizontal="center" vertical="center"/>
    </xf>
    <xf numFmtId="10" fontId="11" fillId="8" borderId="5" xfId="6" applyNumberFormat="1" applyFont="1" applyFill="1" applyBorder="1" applyAlignment="1">
      <alignment horizontal="center" vertical="center"/>
    </xf>
    <xf numFmtId="0" fontId="5" fillId="8" borderId="1" xfId="1" applyNumberFormat="1" applyFont="1" applyFill="1" applyBorder="1" applyAlignment="1">
      <alignment vertical="center" wrapText="1"/>
    </xf>
    <xf numFmtId="167" fontId="10" fillId="8" borderId="1" xfId="1" applyNumberFormat="1" applyFont="1" applyFill="1" applyBorder="1" applyAlignment="1">
      <alignment horizontal="center" vertical="center"/>
    </xf>
    <xf numFmtId="0" fontId="5" fillId="8" borderId="2" xfId="1" applyNumberFormat="1" applyFont="1" applyFill="1" applyBorder="1" applyAlignment="1">
      <alignment vertical="center" wrapText="1"/>
    </xf>
    <xf numFmtId="0" fontId="5" fillId="8" borderId="5" xfId="1" applyNumberFormat="1" applyFont="1" applyFill="1" applyBorder="1" applyAlignment="1">
      <alignment vertical="center" wrapText="1"/>
    </xf>
    <xf numFmtId="0" fontId="5" fillId="9" borderId="2" xfId="4" applyFont="1" applyFill="1" applyBorder="1" applyAlignment="1">
      <alignment vertical="center" wrapText="1"/>
    </xf>
    <xf numFmtId="0" fontId="5" fillId="9" borderId="3" xfId="4" applyFont="1" applyFill="1" applyBorder="1" applyAlignment="1">
      <alignment vertical="center" wrapText="1"/>
    </xf>
    <xf numFmtId="0" fontId="5" fillId="9" borderId="5" xfId="4" applyFont="1" applyFill="1" applyBorder="1" applyAlignment="1">
      <alignment vertical="center" wrapText="1"/>
    </xf>
    <xf numFmtId="164" fontId="10" fillId="8" borderId="1" xfId="7" applyFont="1" applyFill="1" applyBorder="1" applyAlignment="1">
      <alignment horizontal="center" vertical="center"/>
    </xf>
    <xf numFmtId="10" fontId="10" fillId="8" borderId="2" xfId="7" applyNumberFormat="1" applyFont="1" applyFill="1" applyBorder="1" applyAlignment="1">
      <alignment horizontal="center" vertical="center"/>
    </xf>
    <xf numFmtId="10" fontId="10" fillId="8" borderId="3" xfId="7" applyNumberFormat="1" applyFont="1" applyFill="1" applyBorder="1" applyAlignment="1">
      <alignment horizontal="center" vertical="center"/>
    </xf>
    <xf numFmtId="10" fontId="10" fillId="8" borderId="5" xfId="7" applyNumberFormat="1" applyFont="1" applyFill="1" applyBorder="1" applyAlignment="1">
      <alignment horizontal="center" vertical="center"/>
    </xf>
    <xf numFmtId="10" fontId="10" fillId="4" borderId="2" xfId="6" applyNumberFormat="1" applyFont="1" applyFill="1" applyBorder="1" applyAlignment="1">
      <alignment horizontal="center" vertical="center" wrapText="1"/>
    </xf>
    <xf numFmtId="10" fontId="10" fillId="4" borderId="3" xfId="6" applyNumberFormat="1" applyFont="1" applyFill="1" applyBorder="1" applyAlignment="1">
      <alignment horizontal="center" vertical="center" wrapText="1"/>
    </xf>
    <xf numFmtId="164" fontId="10" fillId="4" borderId="2" xfId="7" applyFont="1" applyFill="1" applyBorder="1" applyAlignment="1">
      <alignment horizontal="center" vertical="center" wrapText="1"/>
    </xf>
    <xf numFmtId="164" fontId="10" fillId="4" borderId="3" xfId="7" applyFont="1" applyFill="1" applyBorder="1" applyAlignment="1">
      <alignment horizontal="center" vertical="center" wrapText="1"/>
    </xf>
    <xf numFmtId="164" fontId="10" fillId="4" borderId="7" xfId="7" applyFont="1" applyFill="1" applyBorder="1" applyAlignment="1">
      <alignment horizontal="center" vertical="center" wrapText="1"/>
    </xf>
    <xf numFmtId="164" fontId="11" fillId="8" borderId="2" xfId="7" applyFont="1" applyFill="1" applyBorder="1" applyAlignment="1">
      <alignment horizontal="right" vertical="center"/>
    </xf>
    <xf numFmtId="164" fontId="11" fillId="8" borderId="5" xfId="7" applyFont="1" applyFill="1" applyBorder="1" applyAlignment="1">
      <alignment horizontal="right" vertical="center"/>
    </xf>
    <xf numFmtId="164" fontId="10" fillId="10" borderId="2" xfId="7" applyFont="1" applyFill="1" applyBorder="1" applyAlignment="1">
      <alignment horizontal="right" vertical="center" wrapText="1"/>
    </xf>
    <xf numFmtId="164" fontId="10" fillId="10" borderId="3" xfId="7" applyFont="1" applyFill="1" applyBorder="1" applyAlignment="1">
      <alignment horizontal="right" vertical="center" wrapText="1"/>
    </xf>
    <xf numFmtId="164" fontId="10" fillId="10" borderId="5" xfId="7" applyFont="1" applyFill="1" applyBorder="1" applyAlignment="1">
      <alignment horizontal="right" vertical="center" wrapText="1"/>
    </xf>
    <xf numFmtId="10" fontId="10" fillId="11" borderId="2" xfId="6" applyNumberFormat="1" applyFont="1" applyFill="1" applyBorder="1" applyAlignment="1">
      <alignment horizontal="center" vertical="center" wrapText="1"/>
    </xf>
    <xf numFmtId="10" fontId="10" fillId="11" borderId="3" xfId="6" applyNumberFormat="1" applyFont="1" applyFill="1" applyBorder="1" applyAlignment="1">
      <alignment horizontal="center" vertical="center" wrapText="1"/>
    </xf>
    <xf numFmtId="167" fontId="11" fillId="8" borderId="2" xfId="1" applyNumberFormat="1" applyFont="1" applyFill="1" applyBorder="1" applyAlignment="1">
      <alignment horizontal="center" vertical="center"/>
    </xf>
    <xf numFmtId="167" fontId="11" fillId="8" borderId="3" xfId="1" applyNumberFormat="1" applyFont="1" applyFill="1" applyBorder="1" applyAlignment="1">
      <alignment horizontal="center" vertical="center"/>
    </xf>
    <xf numFmtId="167" fontId="11" fillId="8" borderId="5" xfId="1" applyNumberFormat="1" applyFont="1" applyFill="1" applyBorder="1" applyAlignment="1">
      <alignment horizontal="center" vertical="center"/>
    </xf>
    <xf numFmtId="164" fontId="11" fillId="8" borderId="3" xfId="7" applyFont="1" applyFill="1" applyBorder="1" applyAlignment="1">
      <alignment horizontal="right" vertical="center"/>
    </xf>
    <xf numFmtId="1" fontId="5" fillId="11" borderId="1" xfId="0" applyNumberFormat="1"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3" fontId="5" fillId="11" borderId="1" xfId="0" applyNumberFormat="1" applyFont="1" applyFill="1" applyBorder="1" applyAlignment="1">
      <alignment horizontal="left" vertical="center" wrapText="1"/>
    </xf>
    <xf numFmtId="164" fontId="10" fillId="11" borderId="2" xfId="7" applyFont="1" applyFill="1" applyBorder="1" applyAlignment="1">
      <alignment horizontal="center" vertical="center" wrapText="1"/>
    </xf>
    <xf numFmtId="164" fontId="10" fillId="11" borderId="3" xfId="7" applyFont="1" applyFill="1" applyBorder="1" applyAlignment="1">
      <alignment horizontal="center" vertical="center" wrapText="1"/>
    </xf>
    <xf numFmtId="164" fontId="10" fillId="11" borderId="7" xfId="7"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3" fontId="5" fillId="10" borderId="1" xfId="0" applyNumberFormat="1" applyFont="1" applyFill="1" applyBorder="1" applyAlignment="1">
      <alignment horizontal="left" vertical="center" wrapText="1"/>
    </xf>
    <xf numFmtId="167" fontId="10" fillId="9" borderId="2" xfId="1" applyNumberFormat="1" applyFont="1" applyFill="1" applyBorder="1" applyAlignment="1">
      <alignment horizontal="center" vertical="center" wrapText="1"/>
    </xf>
    <xf numFmtId="167" fontId="10" fillId="9" borderId="3" xfId="1" applyNumberFormat="1" applyFont="1" applyFill="1" applyBorder="1" applyAlignment="1">
      <alignment horizontal="center" vertical="center" wrapText="1"/>
    </xf>
    <xf numFmtId="167" fontId="10" fillId="9" borderId="5" xfId="1" applyNumberFormat="1" applyFont="1" applyFill="1" applyBorder="1" applyAlignment="1">
      <alignment horizontal="center" vertical="center" wrapText="1"/>
    </xf>
    <xf numFmtId="167" fontId="10" fillId="10" borderId="2" xfId="1" applyNumberFormat="1" applyFont="1" applyFill="1" applyBorder="1" applyAlignment="1">
      <alignment horizontal="center" vertical="center" wrapText="1"/>
    </xf>
    <xf numFmtId="167" fontId="10" fillId="10" borderId="3" xfId="1" applyNumberFormat="1" applyFont="1" applyFill="1" applyBorder="1" applyAlignment="1">
      <alignment horizontal="center" vertical="center" wrapText="1"/>
    </xf>
    <xf numFmtId="167" fontId="10" fillId="10" borderId="5" xfId="1" applyNumberFormat="1" applyFont="1" applyFill="1" applyBorder="1" applyAlignment="1">
      <alignment horizontal="center" vertical="center" wrapText="1"/>
    </xf>
    <xf numFmtId="9" fontId="5" fillId="8" borderId="2" xfId="6" applyFont="1" applyFill="1" applyBorder="1" applyAlignment="1">
      <alignment horizontal="center" vertical="center" wrapText="1"/>
    </xf>
    <xf numFmtId="9" fontId="5" fillId="8" borderId="3" xfId="6" applyFont="1" applyFill="1" applyBorder="1" applyAlignment="1">
      <alignment horizontal="center" vertical="center" wrapText="1"/>
    </xf>
    <xf numFmtId="9" fontId="5" fillId="8" borderId="5" xfId="6" applyFont="1" applyFill="1" applyBorder="1" applyAlignment="1">
      <alignment horizontal="center" vertical="center" wrapText="1"/>
    </xf>
    <xf numFmtId="164" fontId="10" fillId="11" borderId="2" xfId="7" applyFont="1" applyFill="1" applyBorder="1" applyAlignment="1">
      <alignment horizontal="right" vertical="center" wrapText="1"/>
    </xf>
    <xf numFmtId="164" fontId="10" fillId="11" borderId="3" xfId="7" applyFont="1" applyFill="1" applyBorder="1" applyAlignment="1">
      <alignment horizontal="right" vertical="center" wrapText="1"/>
    </xf>
    <xf numFmtId="164" fontId="10" fillId="11" borderId="5" xfId="7" applyFont="1" applyFill="1" applyBorder="1" applyAlignment="1">
      <alignment horizontal="right" vertical="center" wrapText="1"/>
    </xf>
    <xf numFmtId="167" fontId="10" fillId="11" borderId="2" xfId="1" applyNumberFormat="1" applyFont="1" applyFill="1" applyBorder="1" applyAlignment="1">
      <alignment horizontal="center" vertical="center" wrapText="1"/>
    </xf>
    <xf numFmtId="167" fontId="10" fillId="11" borderId="3" xfId="1" applyNumberFormat="1" applyFont="1" applyFill="1" applyBorder="1" applyAlignment="1">
      <alignment horizontal="center" vertical="center" wrapText="1"/>
    </xf>
    <xf numFmtId="167" fontId="10" fillId="11" borderId="5" xfId="1" applyNumberFormat="1" applyFont="1" applyFill="1" applyBorder="1" applyAlignment="1">
      <alignment horizontal="center" vertical="center" wrapText="1"/>
    </xf>
    <xf numFmtId="9" fontId="5" fillId="9" borderId="2" xfId="6" applyFont="1" applyFill="1" applyBorder="1" applyAlignment="1">
      <alignment horizontal="center" vertical="center" wrapText="1"/>
    </xf>
    <xf numFmtId="9" fontId="5" fillId="9" borderId="3" xfId="6" applyFont="1" applyFill="1" applyBorder="1" applyAlignment="1">
      <alignment horizontal="center" vertical="center" wrapText="1"/>
    </xf>
    <xf numFmtId="9" fontId="5" fillId="9" borderId="5" xfId="6" applyFont="1" applyFill="1" applyBorder="1" applyAlignment="1">
      <alignment horizontal="center" vertical="center" wrapText="1"/>
    </xf>
    <xf numFmtId="167" fontId="10" fillId="7" borderId="1" xfId="1"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6" borderId="1" xfId="4" applyFont="1" applyFill="1" applyBorder="1" applyAlignment="1">
      <alignment horizontal="center" vertical="center" wrapText="1"/>
    </xf>
    <xf numFmtId="4" fontId="6" fillId="7" borderId="1" xfId="4" applyNumberFormat="1"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67" fontId="5" fillId="8" borderId="1" xfId="1" applyNumberFormat="1" applyFont="1" applyFill="1" applyBorder="1" applyAlignment="1">
      <alignment horizontal="center" vertical="center" wrapText="1"/>
    </xf>
    <xf numFmtId="167" fontId="5" fillId="11" borderId="1" xfId="1" applyNumberFormat="1" applyFont="1" applyFill="1" applyBorder="1" applyAlignment="1">
      <alignment horizontal="center" vertical="center" wrapText="1"/>
    </xf>
    <xf numFmtId="167" fontId="10" fillId="7" borderId="2" xfId="1" applyNumberFormat="1" applyFont="1" applyFill="1" applyBorder="1" applyAlignment="1">
      <alignment horizontal="center" vertical="center" wrapText="1"/>
    </xf>
    <xf numFmtId="167" fontId="10" fillId="7" borderId="5" xfId="1" applyNumberFormat="1" applyFont="1" applyFill="1" applyBorder="1" applyAlignment="1">
      <alignment horizontal="center" vertical="center" wrapText="1"/>
    </xf>
    <xf numFmtId="164" fontId="10" fillId="7" borderId="2" xfId="7" applyFont="1" applyFill="1" applyBorder="1" applyAlignment="1">
      <alignment horizontal="right" vertical="center" wrapText="1"/>
    </xf>
    <xf numFmtId="164" fontId="10" fillId="7" borderId="5" xfId="7" applyFont="1" applyFill="1" applyBorder="1" applyAlignment="1">
      <alignment horizontal="right" vertical="center" wrapText="1"/>
    </xf>
    <xf numFmtId="167" fontId="10" fillId="9" borderId="1" xfId="1" applyNumberFormat="1" applyFont="1" applyFill="1" applyBorder="1" applyAlignment="1">
      <alignment horizontal="center" vertical="center" wrapText="1"/>
    </xf>
    <xf numFmtId="167" fontId="10" fillId="9" borderId="2" xfId="1" applyNumberFormat="1" applyFont="1" applyFill="1" applyBorder="1" applyAlignment="1">
      <alignment horizontal="left" vertical="center" wrapText="1"/>
    </xf>
    <xf numFmtId="167" fontId="10" fillId="9" borderId="3" xfId="1" applyNumberFormat="1" applyFont="1" applyFill="1" applyBorder="1" applyAlignment="1">
      <alignment horizontal="left" vertical="center" wrapText="1"/>
    </xf>
    <xf numFmtId="167" fontId="10" fillId="9" borderId="5" xfId="1" applyNumberFormat="1" applyFont="1" applyFill="1" applyBorder="1" applyAlignment="1">
      <alignment horizontal="left" vertical="center" wrapText="1"/>
    </xf>
    <xf numFmtId="0" fontId="5" fillId="7"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9" fontId="5" fillId="7" borderId="2" xfId="6" applyFont="1" applyFill="1" applyBorder="1" applyAlignment="1">
      <alignment horizontal="center" vertical="center" wrapText="1"/>
    </xf>
    <xf numFmtId="9" fontId="5" fillId="7" borderId="5" xfId="6" applyFont="1" applyFill="1" applyBorder="1" applyAlignment="1">
      <alignment horizontal="center" vertical="center" wrapText="1"/>
    </xf>
    <xf numFmtId="167" fontId="10" fillId="6" borderId="1" xfId="1" applyNumberFormat="1" applyFont="1" applyFill="1" applyBorder="1" applyAlignment="1">
      <alignment horizontal="center" vertical="center" wrapText="1"/>
    </xf>
    <xf numFmtId="9" fontId="5" fillId="10" borderId="2" xfId="6" applyFont="1" applyFill="1" applyBorder="1" applyAlignment="1">
      <alignment horizontal="center" vertical="center" wrapText="1"/>
    </xf>
    <xf numFmtId="9" fontId="5" fillId="10" borderId="3" xfId="6" applyFont="1" applyFill="1" applyBorder="1" applyAlignment="1">
      <alignment horizontal="center" vertical="center" wrapText="1"/>
    </xf>
    <xf numFmtId="9" fontId="5" fillId="10" borderId="5" xfId="6"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9" fontId="5" fillId="10" borderId="2" xfId="7" applyNumberFormat="1" applyFont="1" applyFill="1" applyBorder="1" applyAlignment="1">
      <alignment horizontal="center" vertical="center" wrapText="1"/>
    </xf>
    <xf numFmtId="9" fontId="5" fillId="10" borderId="3" xfId="7" applyNumberFormat="1" applyFont="1" applyFill="1" applyBorder="1" applyAlignment="1">
      <alignment horizontal="center" vertical="center" wrapText="1"/>
    </xf>
    <xf numFmtId="9" fontId="5" fillId="10" borderId="5" xfId="7"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67" fontId="5" fillId="9" borderId="1" xfId="1" applyNumberFormat="1" applyFont="1" applyFill="1" applyBorder="1" applyAlignment="1">
      <alignment horizontal="right" vertical="center" wrapText="1"/>
    </xf>
    <xf numFmtId="167" fontId="10" fillId="10" borderId="1" xfId="1" applyNumberFormat="1" applyFont="1" applyFill="1" applyBorder="1" applyAlignment="1">
      <alignment horizontal="center" vertical="center" wrapText="1"/>
    </xf>
    <xf numFmtId="10" fontId="10" fillId="9" borderId="2" xfId="6" applyNumberFormat="1" applyFont="1" applyFill="1" applyBorder="1" applyAlignment="1">
      <alignment horizontal="center" vertical="center" wrapText="1"/>
    </xf>
    <xf numFmtId="10" fontId="10" fillId="9" borderId="3" xfId="6" applyNumberFormat="1" applyFont="1" applyFill="1" applyBorder="1" applyAlignment="1">
      <alignment horizontal="center" vertical="center" wrapText="1"/>
    </xf>
    <xf numFmtId="10" fontId="10" fillId="9" borderId="5" xfId="6" applyNumberFormat="1" applyFont="1" applyFill="1" applyBorder="1" applyAlignment="1">
      <alignment horizontal="center" vertical="center" wrapText="1"/>
    </xf>
    <xf numFmtId="10" fontId="10" fillId="10" borderId="2" xfId="6" applyNumberFormat="1" applyFont="1" applyFill="1" applyBorder="1" applyAlignment="1">
      <alignment horizontal="center" vertical="center" wrapText="1"/>
    </xf>
    <xf numFmtId="10" fontId="10" fillId="10" borderId="3" xfId="6" applyNumberFormat="1" applyFont="1" applyFill="1" applyBorder="1" applyAlignment="1">
      <alignment horizontal="center" vertical="center" wrapText="1"/>
    </xf>
    <xf numFmtId="10" fontId="10" fillId="10" borderId="5" xfId="6"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167" fontId="5" fillId="9" borderId="1" xfId="1" applyNumberFormat="1" applyFont="1" applyFill="1" applyBorder="1" applyAlignment="1">
      <alignment horizontal="center" vertical="center" wrapText="1"/>
    </xf>
    <xf numFmtId="167" fontId="5" fillId="10" borderId="1" xfId="1"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167" fontId="10" fillId="11" borderId="1" xfId="1"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0" fontId="5" fillId="8"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3" fontId="5" fillId="8" borderId="1" xfId="0" applyNumberFormat="1" applyFont="1" applyFill="1" applyBorder="1" applyAlignment="1">
      <alignment horizontal="center" vertical="center" wrapText="1"/>
    </xf>
    <xf numFmtId="167" fontId="11" fillId="8" borderId="1" xfId="1" applyNumberFormat="1" applyFont="1" applyFill="1" applyBorder="1" applyAlignment="1">
      <alignment horizontal="center" vertical="center"/>
    </xf>
    <xf numFmtId="1" fontId="5" fillId="8"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3" fontId="5" fillId="8" borderId="1" xfId="0" applyNumberFormat="1" applyFont="1" applyFill="1" applyBorder="1" applyAlignment="1">
      <alignment horizontal="left"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10" fontId="5" fillId="10" borderId="2" xfId="6" applyNumberFormat="1" applyFont="1" applyFill="1" applyBorder="1" applyAlignment="1">
      <alignment horizontal="center" vertical="center" wrapText="1"/>
    </xf>
    <xf numFmtId="10" fontId="5" fillId="10" borderId="3" xfId="6" applyNumberFormat="1" applyFont="1" applyFill="1" applyBorder="1" applyAlignment="1">
      <alignment horizontal="center" vertical="center" wrapText="1"/>
    </xf>
    <xf numFmtId="10" fontId="5" fillId="10" borderId="5" xfId="6" applyNumberFormat="1" applyFont="1" applyFill="1" applyBorder="1" applyAlignment="1">
      <alignment horizontal="center" vertical="center" wrapText="1"/>
    </xf>
    <xf numFmtId="1" fontId="5" fillId="8" borderId="1" xfId="1" applyNumberFormat="1" applyFont="1" applyFill="1" applyBorder="1" applyAlignment="1">
      <alignment horizontal="left" vertical="center" wrapText="1"/>
    </xf>
    <xf numFmtId="0" fontId="5" fillId="8" borderId="1" xfId="1" applyNumberFormat="1" applyFont="1" applyFill="1" applyBorder="1" applyAlignment="1">
      <alignment horizontal="left" vertical="center" wrapText="1"/>
    </xf>
    <xf numFmtId="0" fontId="6" fillId="6" borderId="2" xfId="4" applyFont="1" applyFill="1" applyBorder="1" applyAlignment="1">
      <alignment horizontal="left" vertical="center" wrapText="1"/>
    </xf>
    <xf numFmtId="0" fontId="6" fillId="6" borderId="3" xfId="4" applyFont="1" applyFill="1" applyBorder="1" applyAlignment="1">
      <alignment horizontal="left" vertical="center" wrapText="1"/>
    </xf>
    <xf numFmtId="0" fontId="6" fillId="6" borderId="5" xfId="4" applyFont="1" applyFill="1" applyBorder="1" applyAlignment="1">
      <alignment horizontal="left" vertical="center" wrapText="1"/>
    </xf>
    <xf numFmtId="0" fontId="6" fillId="7" borderId="1" xfId="4" applyFont="1" applyFill="1" applyBorder="1" applyAlignment="1">
      <alignment horizontal="left" vertical="center" wrapText="1"/>
    </xf>
    <xf numFmtId="3" fontId="5" fillId="7" borderId="1" xfId="0" applyNumberFormat="1"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left" vertical="center" wrapText="1"/>
    </xf>
    <xf numFmtId="1" fontId="5" fillId="10" borderId="1" xfId="0" applyNumberFormat="1" applyFont="1" applyFill="1" applyBorder="1" applyAlignment="1">
      <alignment horizontal="center" vertical="center" wrapText="1"/>
    </xf>
  </cellXfs>
  <cellStyles count="8">
    <cellStyle name="Millares" xfId="1" builtinId="3"/>
    <cellStyle name="Millares [0]" xfId="7" builtinId="6"/>
    <cellStyle name="Millares 2" xfId="3"/>
    <cellStyle name="Moneda 2" xfId="5"/>
    <cellStyle name="Normal" xfId="0" builtinId="0"/>
    <cellStyle name="Normal 2" xfId="2"/>
    <cellStyle name="Normal 2 2" xfId="4"/>
    <cellStyle name="Porcentaje" xfId="6" builtinId="5"/>
  </cellStyles>
  <dxfs count="0"/>
  <tableStyles count="0" defaultTableStyle="TableStyleMedium2" defaultPivotStyle="PivotStyleLight16"/>
  <colors>
    <mruColors>
      <color rgb="FFFFFFCC"/>
      <color rgb="FFFFFFFF"/>
      <color rgb="FFFFFF99"/>
      <color rgb="FFCCCCFF"/>
      <color rgb="FFCCECFF"/>
      <color rgb="FFDAE1F2"/>
      <color rgb="FFD9E1F2"/>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1526145392"/>
        <c:axId val="-1526150288"/>
      </c:barChart>
      <c:catAx>
        <c:axId val="-15261453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6150288"/>
        <c:crosses val="autoZero"/>
        <c:auto val="1"/>
        <c:lblAlgn val="ctr"/>
        <c:lblOffset val="100"/>
        <c:noMultiLvlLbl val="0"/>
      </c:catAx>
      <c:valAx>
        <c:axId val="-1526150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6145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192732</xdr:colOff>
      <xdr:row>0</xdr:row>
      <xdr:rowOff>228600</xdr:rowOff>
    </xdr:from>
    <xdr:to>
      <xdr:col>3</xdr:col>
      <xdr:colOff>885825</xdr:colOff>
      <xdr:row>3</xdr:row>
      <xdr:rowOff>119062</xdr:rowOff>
    </xdr:to>
    <xdr:pic>
      <xdr:nvPicPr>
        <xdr:cNvPr id="2" name="Imagen 1">
          <a:extLst>
            <a:ext uri="{FF2B5EF4-FFF2-40B4-BE49-F238E27FC236}">
              <a16:creationId xmlns:a16="http://schemas.microsoft.com/office/drawing/2014/main" id="{4C7E5D5D-EE7E-4368-9972-9D415B7760AA}"/>
            </a:ext>
          </a:extLst>
        </xdr:cNvPr>
        <xdr:cNvPicPr>
          <a:picLocks noChangeAspect="1"/>
        </xdr:cNvPicPr>
      </xdr:nvPicPr>
      <xdr:blipFill rotWithShape="1">
        <a:blip xmlns:r="http://schemas.openxmlformats.org/officeDocument/2006/relationships" r:embed="rId1"/>
        <a:srcRect r="85166" b="3713"/>
        <a:stretch/>
      </xdr:blipFill>
      <xdr:spPr>
        <a:xfrm>
          <a:off x="954732" y="228600"/>
          <a:ext cx="5503218" cy="1676400"/>
        </a:xfrm>
        <a:prstGeom prst="rect">
          <a:avLst/>
        </a:prstGeom>
      </xdr:spPr>
    </xdr:pic>
    <xdr:clientData/>
  </xdr:twoCellAnchor>
  <xdr:oneCellAnchor>
    <xdr:from>
      <xdr:col>71</xdr:col>
      <xdr:colOff>6454774</xdr:colOff>
      <xdr:row>0</xdr:row>
      <xdr:rowOff>76200</xdr:rowOff>
    </xdr:from>
    <xdr:ext cx="4899821" cy="952501"/>
    <xdr:pic>
      <xdr:nvPicPr>
        <xdr:cNvPr id="4" name="Imagen 3">
          <a:extLst>
            <a:ext uri="{FF2B5EF4-FFF2-40B4-BE49-F238E27FC236}">
              <a16:creationId xmlns:a16="http://schemas.microsoft.com/office/drawing/2014/main" id="{23B66077-8C63-44FC-8A40-7DD4F13CF8C7}"/>
            </a:ext>
          </a:extLst>
        </xdr:cNvPr>
        <xdr:cNvPicPr>
          <a:picLocks noChangeAspect="1"/>
        </xdr:cNvPicPr>
      </xdr:nvPicPr>
      <xdr:blipFill rotWithShape="1">
        <a:blip xmlns:r="http://schemas.openxmlformats.org/officeDocument/2006/relationships" r:embed="rId1"/>
        <a:srcRect l="86467" t="8586"/>
        <a:stretch/>
      </xdr:blipFill>
      <xdr:spPr>
        <a:xfrm>
          <a:off x="211680424" y="76200"/>
          <a:ext cx="4899821" cy="9525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5256"/>
  <sheetViews>
    <sheetView showGridLines="0" tabSelected="1" zoomScale="40" zoomScaleNormal="40" workbookViewId="0">
      <selection activeCell="H6" sqref="H6:H7"/>
    </sheetView>
  </sheetViews>
  <sheetFormatPr baseColWidth="10" defaultRowHeight="23.25" x14ac:dyDescent="0.35"/>
  <cols>
    <col min="1" max="1" width="11.42578125" style="1"/>
    <col min="2" max="2" width="23.140625" style="1" bestFit="1" customWidth="1"/>
    <col min="3" max="3" width="48.85546875" style="1" bestFit="1" customWidth="1"/>
    <col min="4" max="4" width="55.42578125" style="1" bestFit="1" customWidth="1"/>
    <col min="5" max="6" width="32.140625" style="1" bestFit="1" customWidth="1"/>
    <col min="7" max="7" width="49.5703125" style="1" bestFit="1" customWidth="1"/>
    <col min="8" max="8" width="56.7109375" style="1" customWidth="1"/>
    <col min="9" max="9" width="22.140625" style="1" bestFit="1" customWidth="1"/>
    <col min="10" max="10" width="56" style="1" bestFit="1" customWidth="1"/>
    <col min="11" max="11" width="38.28515625" style="5" bestFit="1" customWidth="1"/>
    <col min="12" max="12" width="31.5703125" style="5" customWidth="1"/>
    <col min="13" max="24" width="29.42578125" style="5" customWidth="1"/>
    <col min="25" max="25" width="50.85546875" style="5" customWidth="1"/>
    <col min="26" max="27" width="29.42578125" style="5" customWidth="1"/>
    <col min="28" max="28" width="64.7109375" style="5" customWidth="1"/>
    <col min="29" max="29" width="52" style="5" customWidth="1"/>
    <col min="30" max="30" width="49.7109375" style="5" customWidth="1"/>
    <col min="31" max="31" width="29.42578125" style="5" customWidth="1"/>
    <col min="32" max="32" width="69.42578125" style="1" bestFit="1" customWidth="1"/>
    <col min="33" max="33" width="32.7109375" style="1" customWidth="1"/>
    <col min="34" max="34" width="65.5703125" style="1" customWidth="1"/>
    <col min="35" max="35" width="255.7109375" style="7" bestFit="1" customWidth="1"/>
    <col min="36" max="43" width="39.5703125" style="5" customWidth="1"/>
    <col min="44" max="44" width="25" style="5" customWidth="1"/>
    <col min="45" max="45" width="46.85546875" style="5" customWidth="1"/>
    <col min="46" max="46" width="53.140625" style="5" customWidth="1"/>
    <col min="47" max="47" width="21.28515625" style="1" customWidth="1"/>
    <col min="48" max="48" width="29.42578125" style="1" customWidth="1"/>
    <col min="49" max="49" width="42.42578125" style="1" customWidth="1"/>
    <col min="50" max="50" width="30" style="1" customWidth="1"/>
    <col min="51" max="51" width="58" style="1" customWidth="1"/>
    <col min="52" max="52" width="60.28515625" style="5" bestFit="1" customWidth="1"/>
    <col min="53" max="53" width="54.5703125" style="5" customWidth="1"/>
    <col min="54" max="58" width="44.5703125" style="5" customWidth="1"/>
    <col min="59" max="59" width="92" style="5" customWidth="1"/>
    <col min="60" max="60" width="44.5703125" style="5" customWidth="1"/>
    <col min="61" max="61" width="58" style="5" customWidth="1"/>
    <col min="62" max="63" width="44.5703125" style="5" customWidth="1"/>
    <col min="64" max="67" width="64" style="5" customWidth="1"/>
    <col min="68" max="68" width="58.28515625" style="5" customWidth="1"/>
    <col min="69" max="69" width="113.140625" style="8" customWidth="1"/>
    <col min="70" max="70" width="131.7109375" style="8" customWidth="1"/>
    <col min="71" max="71" width="255.5703125" style="8" customWidth="1"/>
    <col min="72" max="72" width="255.7109375" style="1" customWidth="1"/>
    <col min="73" max="73" width="255.28515625" style="1" customWidth="1"/>
    <col min="74" max="16384" width="11.42578125" style="1"/>
  </cols>
  <sheetData>
    <row r="1" spans="2:73" x14ac:dyDescent="0.35">
      <c r="B1" s="255" t="s">
        <v>309</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7"/>
    </row>
    <row r="2" spans="2:73" ht="23.25" customHeight="1" x14ac:dyDescent="0.35">
      <c r="B2" s="258"/>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60"/>
    </row>
    <row r="3" spans="2:73" ht="95.25" customHeight="1" thickBot="1" x14ac:dyDescent="0.4">
      <c r="B3" s="261"/>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3"/>
    </row>
    <row r="4" spans="2:73" ht="24" thickBot="1" x14ac:dyDescent="0.4">
      <c r="B4" s="276"/>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277"/>
      <c r="BF4" s="277"/>
      <c r="BG4" s="277"/>
      <c r="BH4" s="277"/>
      <c r="BI4" s="277"/>
      <c r="BJ4" s="277"/>
      <c r="BK4" s="277"/>
      <c r="BL4" s="277"/>
      <c r="BM4" s="277"/>
      <c r="BN4" s="277"/>
      <c r="BO4" s="277"/>
      <c r="BP4" s="277"/>
      <c r="BQ4" s="278"/>
      <c r="BR4" s="136"/>
      <c r="BS4" s="279"/>
      <c r="BT4" s="280"/>
      <c r="BU4" s="281"/>
    </row>
    <row r="5" spans="2:73" ht="146.25" customHeight="1" x14ac:dyDescent="0.35">
      <c r="B5" s="127" t="s">
        <v>8</v>
      </c>
      <c r="C5" s="127" t="s">
        <v>9</v>
      </c>
      <c r="D5" s="127" t="s">
        <v>10</v>
      </c>
      <c r="E5" s="127" t="s">
        <v>11</v>
      </c>
      <c r="F5" s="127" t="s">
        <v>12</v>
      </c>
      <c r="G5" s="128" t="s">
        <v>119</v>
      </c>
      <c r="H5" s="128" t="s">
        <v>13</v>
      </c>
      <c r="I5" s="128" t="s">
        <v>11</v>
      </c>
      <c r="J5" s="128" t="s">
        <v>14</v>
      </c>
      <c r="K5" s="129" t="s">
        <v>15</v>
      </c>
      <c r="L5" s="129" t="s">
        <v>118</v>
      </c>
      <c r="M5" s="129" t="s">
        <v>171</v>
      </c>
      <c r="N5" s="129" t="s">
        <v>172</v>
      </c>
      <c r="O5" s="129" t="s">
        <v>173</v>
      </c>
      <c r="P5" s="129" t="s">
        <v>192</v>
      </c>
      <c r="Q5" s="129" t="s">
        <v>210</v>
      </c>
      <c r="R5" s="129" t="s">
        <v>190</v>
      </c>
      <c r="S5" s="129" t="s">
        <v>191</v>
      </c>
      <c r="T5" s="129" t="s">
        <v>192</v>
      </c>
      <c r="U5" s="129" t="s">
        <v>238</v>
      </c>
      <c r="V5" s="129" t="s">
        <v>239</v>
      </c>
      <c r="W5" s="129" t="s">
        <v>240</v>
      </c>
      <c r="X5" s="130" t="s">
        <v>276</v>
      </c>
      <c r="Y5" s="130" t="s">
        <v>277</v>
      </c>
      <c r="Z5" s="130" t="s">
        <v>278</v>
      </c>
      <c r="AA5" s="130" t="s">
        <v>192</v>
      </c>
      <c r="AB5" s="156" t="s">
        <v>312</v>
      </c>
      <c r="AC5" s="156" t="s">
        <v>313</v>
      </c>
      <c r="AD5" s="156" t="s">
        <v>314</v>
      </c>
      <c r="AE5" s="156" t="s">
        <v>192</v>
      </c>
      <c r="AF5" s="128" t="s">
        <v>0</v>
      </c>
      <c r="AG5" s="127" t="s">
        <v>19</v>
      </c>
      <c r="AH5" s="127" t="s">
        <v>1</v>
      </c>
      <c r="AI5" s="127" t="s">
        <v>2</v>
      </c>
      <c r="AJ5" s="129" t="s">
        <v>120</v>
      </c>
      <c r="AK5" s="131" t="s">
        <v>233</v>
      </c>
      <c r="AL5" s="132" t="s">
        <v>236</v>
      </c>
      <c r="AM5" s="131" t="s">
        <v>234</v>
      </c>
      <c r="AN5" s="132" t="s">
        <v>235</v>
      </c>
      <c r="AO5" s="131" t="s">
        <v>254</v>
      </c>
      <c r="AP5" s="132" t="s">
        <v>288</v>
      </c>
      <c r="AQ5" s="131" t="s">
        <v>289</v>
      </c>
      <c r="AR5" s="132" t="s">
        <v>290</v>
      </c>
      <c r="AS5" s="156" t="s">
        <v>310</v>
      </c>
      <c r="AT5" s="156" t="s">
        <v>311</v>
      </c>
      <c r="AU5" s="127" t="s">
        <v>3</v>
      </c>
      <c r="AV5" s="127" t="s">
        <v>4</v>
      </c>
      <c r="AW5" s="128" t="s">
        <v>5</v>
      </c>
      <c r="AX5" s="128" t="s">
        <v>6</v>
      </c>
      <c r="AY5" s="128" t="s">
        <v>121</v>
      </c>
      <c r="AZ5" s="129" t="s">
        <v>194</v>
      </c>
      <c r="BA5" s="133" t="s">
        <v>195</v>
      </c>
      <c r="BB5" s="129" t="s">
        <v>181</v>
      </c>
      <c r="BC5" s="132" t="s">
        <v>253</v>
      </c>
      <c r="BD5" s="129" t="s">
        <v>200</v>
      </c>
      <c r="BE5" s="129" t="s">
        <v>201</v>
      </c>
      <c r="BF5" s="132" t="s">
        <v>252</v>
      </c>
      <c r="BG5" s="132" t="s">
        <v>200</v>
      </c>
      <c r="BH5" s="132" t="s">
        <v>237</v>
      </c>
      <c r="BI5" s="132" t="s">
        <v>250</v>
      </c>
      <c r="BJ5" s="132" t="s">
        <v>200</v>
      </c>
      <c r="BK5" s="132" t="s">
        <v>286</v>
      </c>
      <c r="BL5" s="132" t="s">
        <v>287</v>
      </c>
      <c r="BM5" s="155" t="s">
        <v>200</v>
      </c>
      <c r="BN5" s="155" t="s">
        <v>306</v>
      </c>
      <c r="BO5" s="155" t="s">
        <v>307</v>
      </c>
      <c r="BP5" s="134" t="s">
        <v>146</v>
      </c>
      <c r="BQ5" s="134" t="s">
        <v>197</v>
      </c>
      <c r="BR5" s="134" t="s">
        <v>212</v>
      </c>
      <c r="BS5" s="135" t="s">
        <v>268</v>
      </c>
      <c r="BT5" s="135" t="s">
        <v>271</v>
      </c>
      <c r="BU5" s="135" t="s">
        <v>308</v>
      </c>
    </row>
    <row r="6" spans="2:73" s="2" customFormat="1" ht="152.25" customHeight="1" x14ac:dyDescent="0.35">
      <c r="B6" s="273" t="s">
        <v>37</v>
      </c>
      <c r="C6" s="273" t="s">
        <v>38</v>
      </c>
      <c r="D6" s="273">
        <v>6</v>
      </c>
      <c r="E6" s="227">
        <v>1049212</v>
      </c>
      <c r="F6" s="227">
        <f>+E6*13%</f>
        <v>136397.56</v>
      </c>
      <c r="G6" s="273" t="s">
        <v>39</v>
      </c>
      <c r="H6" s="273" t="s">
        <v>22</v>
      </c>
      <c r="I6" s="10">
        <v>5260</v>
      </c>
      <c r="J6" s="11" t="s">
        <v>41</v>
      </c>
      <c r="K6" s="12">
        <v>5400</v>
      </c>
      <c r="L6" s="12">
        <v>4400</v>
      </c>
      <c r="M6" s="69">
        <v>810</v>
      </c>
      <c r="N6" s="61">
        <f t="shared" ref="N6:N14" si="0">M6/L6</f>
        <v>0.18409090909090908</v>
      </c>
      <c r="O6" s="266">
        <f>(N6+N7+N8)/3</f>
        <v>0.40088800743281872</v>
      </c>
      <c r="P6" s="61">
        <f t="shared" ref="P6:P15" si="1">M6/K6</f>
        <v>0.15</v>
      </c>
      <c r="Q6" s="86">
        <v>4830</v>
      </c>
      <c r="R6" s="61">
        <v>1</v>
      </c>
      <c r="S6" s="266">
        <f>(R6+R7+R8)/3</f>
        <v>0.67606787211740038</v>
      </c>
      <c r="T6" s="61">
        <f t="shared" ref="T6:T15" si="2">Q6/K6</f>
        <v>0.89444444444444449</v>
      </c>
      <c r="U6" s="86">
        <f>Q6+278</f>
        <v>5108</v>
      </c>
      <c r="V6" s="61">
        <v>1</v>
      </c>
      <c r="W6" s="266">
        <f>(V6+V7+V8)/3</f>
        <v>0.67606787211740038</v>
      </c>
      <c r="X6" s="86">
        <v>5108</v>
      </c>
      <c r="Y6" s="61">
        <v>1</v>
      </c>
      <c r="Z6" s="266">
        <f>(Y6+Y7+Y8)/3</f>
        <v>0.67606787211740038</v>
      </c>
      <c r="AA6" s="61">
        <f t="shared" ref="AA6:AA15" si="3">X6/K6</f>
        <v>0.94592592592592595</v>
      </c>
      <c r="AB6" s="86">
        <v>5108</v>
      </c>
      <c r="AC6" s="61">
        <v>1</v>
      </c>
      <c r="AD6" s="266">
        <f>(AC6+AC7+AC8)/3</f>
        <v>0.67606787211740038</v>
      </c>
      <c r="AE6" s="61">
        <f t="shared" ref="AE6:AE15" si="4">AB6/K6</f>
        <v>0.94592592592592595</v>
      </c>
      <c r="AF6" s="273" t="s">
        <v>23</v>
      </c>
      <c r="AG6" s="274">
        <v>2020130010053</v>
      </c>
      <c r="AH6" s="273" t="s">
        <v>24</v>
      </c>
      <c r="AI6" s="275" t="s">
        <v>112</v>
      </c>
      <c r="AJ6" s="12">
        <v>4400</v>
      </c>
      <c r="AK6" s="69">
        <v>810</v>
      </c>
      <c r="AL6" s="61">
        <f t="shared" ref="AL6:AL15" si="5">AK6/K6</f>
        <v>0.15</v>
      </c>
      <c r="AM6" s="86">
        <v>4830</v>
      </c>
      <c r="AN6" s="61">
        <f t="shared" ref="AN6:AN15" si="6">AM6/K6</f>
        <v>0.89444444444444449</v>
      </c>
      <c r="AO6" s="137">
        <f>AM6+278</f>
        <v>5108</v>
      </c>
      <c r="AP6" s="61">
        <f>AO6/K6</f>
        <v>0.94592592592592595</v>
      </c>
      <c r="AQ6" s="86">
        <v>5108</v>
      </c>
      <c r="AR6" s="138">
        <f t="shared" ref="AR6:AR15" si="7">AQ6/K6</f>
        <v>0.94592592592592595</v>
      </c>
      <c r="AS6" s="86">
        <v>5108</v>
      </c>
      <c r="AT6" s="138">
        <f t="shared" ref="AT6:AT15" si="8">AS6/K6</f>
        <v>0.94592592592592595</v>
      </c>
      <c r="AU6" s="227" t="s">
        <v>161</v>
      </c>
      <c r="AV6" s="227" t="s">
        <v>159</v>
      </c>
      <c r="AW6" s="227" t="s">
        <v>87</v>
      </c>
      <c r="AX6" s="227" t="s">
        <v>89</v>
      </c>
      <c r="AY6" s="227" t="s">
        <v>149</v>
      </c>
      <c r="AZ6" s="272">
        <v>4720273494</v>
      </c>
      <c r="BA6" s="272">
        <v>5624273494</v>
      </c>
      <c r="BB6" s="253">
        <v>1591751900</v>
      </c>
      <c r="BC6" s="224">
        <f>(BB6+BB8)/(BA6+BA8)</f>
        <v>0.28649435635530446</v>
      </c>
      <c r="BD6" s="253">
        <v>5624273494</v>
      </c>
      <c r="BE6" s="253">
        <v>1653251900</v>
      </c>
      <c r="BF6" s="224">
        <f>(BE6+BE8)/(BD6+BD8)</f>
        <v>0.29632055990015849</v>
      </c>
      <c r="BG6" s="253">
        <v>5624273494</v>
      </c>
      <c r="BH6" s="253">
        <v>1653251900</v>
      </c>
      <c r="BI6" s="224">
        <f>(BH6+BH8)/(BG6+BG8)</f>
        <v>0.29632055990015849</v>
      </c>
      <c r="BJ6" s="253">
        <v>5774165710</v>
      </c>
      <c r="BK6" s="253">
        <v>1659088350</v>
      </c>
      <c r="BL6" s="224">
        <f>(BK6+BK8)/(BJ6+BJ8)</f>
        <v>0.29030063527502281</v>
      </c>
      <c r="BM6" s="282">
        <v>5774165709.8999996</v>
      </c>
      <c r="BN6" s="282">
        <v>1659088350</v>
      </c>
      <c r="BO6" s="224">
        <f>(BN6+BN8)/(BM6+BM8)</f>
        <v>0.291619162100348</v>
      </c>
      <c r="BP6" s="350" t="s">
        <v>111</v>
      </c>
      <c r="BQ6" s="221" t="s">
        <v>189</v>
      </c>
      <c r="BR6" s="221" t="s">
        <v>213</v>
      </c>
      <c r="BS6" s="264" t="s">
        <v>267</v>
      </c>
      <c r="BT6" s="264" t="s">
        <v>273</v>
      </c>
      <c r="BU6" s="264" t="s">
        <v>326</v>
      </c>
    </row>
    <row r="7" spans="2:73" s="2" customFormat="1" ht="395.25" customHeight="1" x14ac:dyDescent="0.35">
      <c r="B7" s="273"/>
      <c r="C7" s="273"/>
      <c r="D7" s="273"/>
      <c r="E7" s="227"/>
      <c r="F7" s="227"/>
      <c r="G7" s="273"/>
      <c r="H7" s="273"/>
      <c r="I7" s="10">
        <v>50</v>
      </c>
      <c r="J7" s="11" t="s">
        <v>122</v>
      </c>
      <c r="K7" s="12">
        <v>54</v>
      </c>
      <c r="L7" s="12">
        <v>50</v>
      </c>
      <c r="M7" s="69">
        <v>50</v>
      </c>
      <c r="N7" s="61">
        <f t="shared" si="0"/>
        <v>1</v>
      </c>
      <c r="O7" s="267"/>
      <c r="P7" s="61">
        <f t="shared" si="1"/>
        <v>0.92592592592592593</v>
      </c>
      <c r="Q7" s="69">
        <v>50</v>
      </c>
      <c r="R7" s="61">
        <f t="shared" ref="R7:R14" si="9">Q7/L7</f>
        <v>1</v>
      </c>
      <c r="S7" s="267"/>
      <c r="T7" s="61">
        <f t="shared" si="2"/>
        <v>0.92592592592592593</v>
      </c>
      <c r="U7" s="69">
        <v>50</v>
      </c>
      <c r="V7" s="61">
        <f t="shared" ref="V7:V14" si="10">U7/L7</f>
        <v>1</v>
      </c>
      <c r="W7" s="267"/>
      <c r="X7" s="69">
        <v>50</v>
      </c>
      <c r="Y7" s="61">
        <f t="shared" ref="Y7:Y14" si="11">X7/L7</f>
        <v>1</v>
      </c>
      <c r="Z7" s="267"/>
      <c r="AA7" s="61">
        <f t="shared" si="3"/>
        <v>0.92592592592592593</v>
      </c>
      <c r="AB7" s="69">
        <f>X7+1</f>
        <v>51</v>
      </c>
      <c r="AC7" s="61">
        <v>1</v>
      </c>
      <c r="AD7" s="267"/>
      <c r="AE7" s="61">
        <f t="shared" si="4"/>
        <v>0.94444444444444442</v>
      </c>
      <c r="AF7" s="273"/>
      <c r="AG7" s="274"/>
      <c r="AH7" s="273"/>
      <c r="AI7" s="275"/>
      <c r="AJ7" s="12">
        <v>50</v>
      </c>
      <c r="AK7" s="69">
        <v>50</v>
      </c>
      <c r="AL7" s="61">
        <f t="shared" si="5"/>
        <v>0.92592592592592593</v>
      </c>
      <c r="AM7" s="69">
        <v>50</v>
      </c>
      <c r="AN7" s="61">
        <f t="shared" si="6"/>
        <v>0.92592592592592593</v>
      </c>
      <c r="AO7" s="69">
        <v>50</v>
      </c>
      <c r="AP7" s="61">
        <f>AO7/K7</f>
        <v>0.92592592592592593</v>
      </c>
      <c r="AQ7" s="69">
        <v>50</v>
      </c>
      <c r="AR7" s="138">
        <f t="shared" si="7"/>
        <v>0.92592592592592593</v>
      </c>
      <c r="AS7" s="69">
        <f>50+1</f>
        <v>51</v>
      </c>
      <c r="AT7" s="138">
        <f t="shared" si="8"/>
        <v>0.94444444444444442</v>
      </c>
      <c r="AU7" s="227"/>
      <c r="AV7" s="227"/>
      <c r="AW7" s="227"/>
      <c r="AX7" s="227"/>
      <c r="AY7" s="227"/>
      <c r="AZ7" s="272"/>
      <c r="BA7" s="272"/>
      <c r="BB7" s="254"/>
      <c r="BC7" s="225"/>
      <c r="BD7" s="254"/>
      <c r="BE7" s="254"/>
      <c r="BF7" s="225"/>
      <c r="BG7" s="254"/>
      <c r="BH7" s="254"/>
      <c r="BI7" s="225"/>
      <c r="BJ7" s="254"/>
      <c r="BK7" s="254"/>
      <c r="BL7" s="225"/>
      <c r="BM7" s="282"/>
      <c r="BN7" s="282"/>
      <c r="BO7" s="225"/>
      <c r="BP7" s="350"/>
      <c r="BQ7" s="221"/>
      <c r="BR7" s="221"/>
      <c r="BS7" s="264"/>
      <c r="BT7" s="264"/>
      <c r="BU7" s="264"/>
    </row>
    <row r="8" spans="2:73" s="2" customFormat="1" ht="409.5" customHeight="1" x14ac:dyDescent="0.35">
      <c r="B8" s="273"/>
      <c r="C8" s="273"/>
      <c r="D8" s="273"/>
      <c r="E8" s="227"/>
      <c r="F8" s="227"/>
      <c r="G8" s="273"/>
      <c r="H8" s="11" t="s">
        <v>29</v>
      </c>
      <c r="I8" s="10">
        <v>10176</v>
      </c>
      <c r="J8" s="11" t="s">
        <v>42</v>
      </c>
      <c r="K8" s="12">
        <v>10176</v>
      </c>
      <c r="L8" s="12">
        <v>10176</v>
      </c>
      <c r="M8" s="69">
        <v>189</v>
      </c>
      <c r="N8" s="61">
        <f t="shared" si="0"/>
        <v>1.8573113207547169E-2</v>
      </c>
      <c r="O8" s="268"/>
      <c r="P8" s="61">
        <f t="shared" si="1"/>
        <v>1.8573113207547169E-2</v>
      </c>
      <c r="Q8" s="69">
        <f>M8+98</f>
        <v>287</v>
      </c>
      <c r="R8" s="61">
        <f t="shared" si="9"/>
        <v>2.8203616352201259E-2</v>
      </c>
      <c r="S8" s="268"/>
      <c r="T8" s="61">
        <f t="shared" si="2"/>
        <v>2.8203616352201259E-2</v>
      </c>
      <c r="U8" s="69">
        <f>Q8</f>
        <v>287</v>
      </c>
      <c r="V8" s="61">
        <f t="shared" si="10"/>
        <v>2.8203616352201259E-2</v>
      </c>
      <c r="W8" s="268"/>
      <c r="X8" s="69">
        <v>287</v>
      </c>
      <c r="Y8" s="61">
        <f t="shared" si="11"/>
        <v>2.8203616352201259E-2</v>
      </c>
      <c r="Z8" s="268"/>
      <c r="AA8" s="61">
        <f t="shared" si="3"/>
        <v>2.8203616352201259E-2</v>
      </c>
      <c r="AB8" s="69">
        <v>287</v>
      </c>
      <c r="AC8" s="61">
        <f t="shared" ref="AC8:AC10" si="12">AB8/L8</f>
        <v>2.8203616352201259E-2</v>
      </c>
      <c r="AD8" s="268"/>
      <c r="AE8" s="61">
        <f t="shared" si="4"/>
        <v>2.8203616352201259E-2</v>
      </c>
      <c r="AF8" s="13" t="s">
        <v>30</v>
      </c>
      <c r="AG8" s="55">
        <v>2020130010194</v>
      </c>
      <c r="AH8" s="13" t="s">
        <v>31</v>
      </c>
      <c r="AI8" s="13" t="s">
        <v>88</v>
      </c>
      <c r="AJ8" s="12">
        <v>10176</v>
      </c>
      <c r="AK8" s="69">
        <v>189</v>
      </c>
      <c r="AL8" s="61">
        <f t="shared" si="5"/>
        <v>1.8573113207547169E-2</v>
      </c>
      <c r="AM8" s="69">
        <f>AK8+98</f>
        <v>287</v>
      </c>
      <c r="AN8" s="61">
        <f t="shared" si="6"/>
        <v>2.8203616352201259E-2</v>
      </c>
      <c r="AO8" s="69">
        <f>AK8+98</f>
        <v>287</v>
      </c>
      <c r="AP8" s="61">
        <f>AO8/K8</f>
        <v>2.8203616352201259E-2</v>
      </c>
      <c r="AQ8" s="69">
        <f>AO8</f>
        <v>287</v>
      </c>
      <c r="AR8" s="138">
        <f t="shared" si="7"/>
        <v>2.8203616352201259E-2</v>
      </c>
      <c r="AS8" s="69">
        <f>AQ8</f>
        <v>287</v>
      </c>
      <c r="AT8" s="138">
        <f t="shared" si="8"/>
        <v>2.8203616352201259E-2</v>
      </c>
      <c r="AU8" s="15" t="s">
        <v>161</v>
      </c>
      <c r="AV8" s="14" t="s">
        <v>159</v>
      </c>
      <c r="AW8" s="15" t="s">
        <v>87</v>
      </c>
      <c r="AX8" s="13" t="s">
        <v>89</v>
      </c>
      <c r="AY8" s="15" t="s">
        <v>147</v>
      </c>
      <c r="AZ8" s="87">
        <v>838501802</v>
      </c>
      <c r="BA8" s="87">
        <v>634501802</v>
      </c>
      <c r="BB8" s="87">
        <v>201351900</v>
      </c>
      <c r="BC8" s="226"/>
      <c r="BD8" s="87">
        <v>634501802</v>
      </c>
      <c r="BE8" s="87">
        <v>201351900</v>
      </c>
      <c r="BF8" s="226"/>
      <c r="BG8" s="87">
        <v>634501802</v>
      </c>
      <c r="BH8" s="87">
        <v>201351900</v>
      </c>
      <c r="BI8" s="226"/>
      <c r="BJ8" s="123">
        <v>634501802</v>
      </c>
      <c r="BK8" s="123">
        <v>201351900</v>
      </c>
      <c r="BL8" s="226"/>
      <c r="BM8" s="123">
        <v>634501802</v>
      </c>
      <c r="BN8" s="123">
        <v>209801900</v>
      </c>
      <c r="BO8" s="226"/>
      <c r="BP8" s="56" t="s">
        <v>113</v>
      </c>
      <c r="BQ8" s="164" t="s">
        <v>185</v>
      </c>
      <c r="BR8" s="164" t="s">
        <v>214</v>
      </c>
      <c r="BS8" s="171" t="s">
        <v>263</v>
      </c>
      <c r="BT8" s="171" t="s">
        <v>295</v>
      </c>
      <c r="BU8" s="185" t="s">
        <v>319</v>
      </c>
    </row>
    <row r="9" spans="2:73" s="2" customFormat="1" ht="408.75" customHeight="1" x14ac:dyDescent="0.35">
      <c r="B9" s="327" t="s">
        <v>37</v>
      </c>
      <c r="C9" s="327" t="s">
        <v>38</v>
      </c>
      <c r="D9" s="327" t="s">
        <v>40</v>
      </c>
      <c r="E9" s="265">
        <v>1049212</v>
      </c>
      <c r="F9" s="265">
        <f>+E9*13%</f>
        <v>136397.56</v>
      </c>
      <c r="G9" s="327" t="s">
        <v>43</v>
      </c>
      <c r="H9" s="16" t="s">
        <v>45</v>
      </c>
      <c r="I9" s="17">
        <v>375</v>
      </c>
      <c r="J9" s="16" t="s">
        <v>44</v>
      </c>
      <c r="K9" s="18">
        <v>400</v>
      </c>
      <c r="L9" s="18">
        <v>100</v>
      </c>
      <c r="M9" s="70">
        <v>0</v>
      </c>
      <c r="N9" s="62">
        <f t="shared" si="0"/>
        <v>0</v>
      </c>
      <c r="O9" s="269">
        <f>(N9+N10+N11+N12)/4</f>
        <v>0</v>
      </c>
      <c r="P9" s="62">
        <f t="shared" si="1"/>
        <v>0</v>
      </c>
      <c r="Q9" s="70">
        <v>0</v>
      </c>
      <c r="R9" s="62">
        <f t="shared" si="9"/>
        <v>0</v>
      </c>
      <c r="S9" s="269">
        <f>(R9+R10+R11+R12)/4</f>
        <v>0</v>
      </c>
      <c r="T9" s="62">
        <f t="shared" si="2"/>
        <v>0</v>
      </c>
      <c r="U9" s="70">
        <v>0</v>
      </c>
      <c r="V9" s="62">
        <f t="shared" si="10"/>
        <v>0</v>
      </c>
      <c r="W9" s="269">
        <f>(V9+V10+V11+V12)/4</f>
        <v>0</v>
      </c>
      <c r="X9" s="70">
        <v>0</v>
      </c>
      <c r="Y9" s="62">
        <f t="shared" si="11"/>
        <v>0</v>
      </c>
      <c r="Z9" s="269">
        <f>(Y9+Y10+Y11+Y12)/4</f>
        <v>0.25</v>
      </c>
      <c r="AA9" s="62">
        <f t="shared" si="3"/>
        <v>0</v>
      </c>
      <c r="AB9" s="70">
        <v>0</v>
      </c>
      <c r="AC9" s="62">
        <f t="shared" si="12"/>
        <v>0</v>
      </c>
      <c r="AD9" s="269">
        <f>(AC9+AC10+AC11+AC12)/4</f>
        <v>0.3</v>
      </c>
      <c r="AE9" s="62">
        <f t="shared" si="4"/>
        <v>0</v>
      </c>
      <c r="AF9" s="327" t="s">
        <v>25</v>
      </c>
      <c r="AG9" s="375">
        <v>2020130010038</v>
      </c>
      <c r="AH9" s="327" t="s">
        <v>26</v>
      </c>
      <c r="AI9" s="366" t="s">
        <v>114</v>
      </c>
      <c r="AJ9" s="18">
        <v>100</v>
      </c>
      <c r="AK9" s="70">
        <v>0</v>
      </c>
      <c r="AL9" s="62">
        <f t="shared" si="5"/>
        <v>0</v>
      </c>
      <c r="AM9" s="70">
        <v>0</v>
      </c>
      <c r="AN9" s="62">
        <f t="shared" si="6"/>
        <v>0</v>
      </c>
      <c r="AO9" s="70">
        <v>0</v>
      </c>
      <c r="AP9" s="62">
        <f>AO9/I9</f>
        <v>0</v>
      </c>
      <c r="AQ9" s="70">
        <v>0</v>
      </c>
      <c r="AR9" s="139">
        <f t="shared" si="7"/>
        <v>0</v>
      </c>
      <c r="AS9" s="70">
        <v>0</v>
      </c>
      <c r="AT9" s="139">
        <f t="shared" si="8"/>
        <v>0</v>
      </c>
      <c r="AU9" s="265" t="s">
        <v>161</v>
      </c>
      <c r="AV9" s="265" t="s">
        <v>159</v>
      </c>
      <c r="AW9" s="327" t="s">
        <v>87</v>
      </c>
      <c r="AX9" s="327" t="s">
        <v>89</v>
      </c>
      <c r="AY9" s="327" t="s">
        <v>148</v>
      </c>
      <c r="AZ9" s="369">
        <v>5020975672</v>
      </c>
      <c r="BA9" s="248">
        <v>3916945672</v>
      </c>
      <c r="BB9" s="248">
        <v>707401900</v>
      </c>
      <c r="BC9" s="245">
        <f>BB9/BA9</f>
        <v>0.18060038592232994</v>
      </c>
      <c r="BD9" s="248">
        <v>3916945672</v>
      </c>
      <c r="BE9" s="248">
        <v>707401900</v>
      </c>
      <c r="BF9" s="245">
        <f>BE9/BD9</f>
        <v>0.18060038592232994</v>
      </c>
      <c r="BG9" s="248">
        <v>3916945672</v>
      </c>
      <c r="BH9" s="248">
        <v>707401900</v>
      </c>
      <c r="BI9" s="245">
        <f>BH9/BG9</f>
        <v>0.18060038592232994</v>
      </c>
      <c r="BJ9" s="248">
        <v>4850243462</v>
      </c>
      <c r="BK9" s="248">
        <v>752568500</v>
      </c>
      <c r="BL9" s="245">
        <f>BK9/BJ9</f>
        <v>0.15516097406163568</v>
      </c>
      <c r="BM9" s="248">
        <v>4850243462.6300001</v>
      </c>
      <c r="BN9" s="248">
        <v>1730868216.6900001</v>
      </c>
      <c r="BO9" s="245">
        <f>BN9/BM9</f>
        <v>0.35686213074167056</v>
      </c>
      <c r="BP9" s="351" t="s">
        <v>129</v>
      </c>
      <c r="BQ9" s="411" t="s">
        <v>184</v>
      </c>
      <c r="BR9" s="114" t="s">
        <v>215</v>
      </c>
      <c r="BS9" s="172" t="s">
        <v>266</v>
      </c>
      <c r="BT9" s="172" t="s">
        <v>274</v>
      </c>
      <c r="BU9" s="172" t="s">
        <v>327</v>
      </c>
    </row>
    <row r="10" spans="2:73" s="2" customFormat="1" ht="182.25" customHeight="1" x14ac:dyDescent="0.35">
      <c r="B10" s="327"/>
      <c r="C10" s="327"/>
      <c r="D10" s="327"/>
      <c r="E10" s="265"/>
      <c r="F10" s="265"/>
      <c r="G10" s="327"/>
      <c r="H10" s="16" t="s">
        <v>47</v>
      </c>
      <c r="I10" s="17">
        <v>0</v>
      </c>
      <c r="J10" s="16" t="s">
        <v>46</v>
      </c>
      <c r="K10" s="18">
        <v>4000</v>
      </c>
      <c r="L10" s="18">
        <v>1000</v>
      </c>
      <c r="M10" s="70">
        <v>0</v>
      </c>
      <c r="N10" s="62">
        <f t="shared" si="0"/>
        <v>0</v>
      </c>
      <c r="O10" s="270"/>
      <c r="P10" s="62">
        <f t="shared" si="1"/>
        <v>0</v>
      </c>
      <c r="Q10" s="70">
        <v>0</v>
      </c>
      <c r="R10" s="62">
        <f t="shared" si="9"/>
        <v>0</v>
      </c>
      <c r="S10" s="270"/>
      <c r="T10" s="62">
        <f t="shared" si="2"/>
        <v>0</v>
      </c>
      <c r="U10" s="70">
        <v>0</v>
      </c>
      <c r="V10" s="62">
        <f t="shared" si="10"/>
        <v>0</v>
      </c>
      <c r="W10" s="270"/>
      <c r="X10" s="70">
        <v>0</v>
      </c>
      <c r="Y10" s="62">
        <f t="shared" si="11"/>
        <v>0</v>
      </c>
      <c r="Z10" s="270"/>
      <c r="AA10" s="62">
        <f t="shared" si="3"/>
        <v>0</v>
      </c>
      <c r="AB10" s="70">
        <v>0</v>
      </c>
      <c r="AC10" s="62">
        <f t="shared" si="12"/>
        <v>0</v>
      </c>
      <c r="AD10" s="270"/>
      <c r="AE10" s="62">
        <f t="shared" si="4"/>
        <v>0</v>
      </c>
      <c r="AF10" s="327"/>
      <c r="AG10" s="375"/>
      <c r="AH10" s="327"/>
      <c r="AI10" s="366"/>
      <c r="AJ10" s="18">
        <v>1000</v>
      </c>
      <c r="AK10" s="70">
        <v>0</v>
      </c>
      <c r="AL10" s="62">
        <f t="shared" si="5"/>
        <v>0</v>
      </c>
      <c r="AM10" s="70">
        <v>0</v>
      </c>
      <c r="AN10" s="62">
        <f t="shared" si="6"/>
        <v>0</v>
      </c>
      <c r="AO10" s="70">
        <v>0</v>
      </c>
      <c r="AP10" s="62">
        <f t="shared" ref="AP10:AP15" si="13">AO10/K10</f>
        <v>0</v>
      </c>
      <c r="AQ10" s="70">
        <v>0</v>
      </c>
      <c r="AR10" s="139">
        <f t="shared" si="7"/>
        <v>0</v>
      </c>
      <c r="AS10" s="70">
        <v>0</v>
      </c>
      <c r="AT10" s="139">
        <f t="shared" si="8"/>
        <v>0</v>
      </c>
      <c r="AU10" s="265"/>
      <c r="AV10" s="265"/>
      <c r="AW10" s="327"/>
      <c r="AX10" s="327"/>
      <c r="AY10" s="327"/>
      <c r="AZ10" s="369"/>
      <c r="BA10" s="249"/>
      <c r="BB10" s="249"/>
      <c r="BC10" s="246"/>
      <c r="BD10" s="249"/>
      <c r="BE10" s="249"/>
      <c r="BF10" s="246"/>
      <c r="BG10" s="249"/>
      <c r="BH10" s="249"/>
      <c r="BI10" s="246"/>
      <c r="BJ10" s="249"/>
      <c r="BK10" s="249"/>
      <c r="BL10" s="246"/>
      <c r="BM10" s="249"/>
      <c r="BN10" s="249"/>
      <c r="BO10" s="246"/>
      <c r="BP10" s="351"/>
      <c r="BQ10" s="412"/>
      <c r="BR10" s="114" t="s">
        <v>216</v>
      </c>
      <c r="BS10" s="172" t="s">
        <v>266</v>
      </c>
      <c r="BT10" s="172" t="s">
        <v>274</v>
      </c>
      <c r="BU10" s="172" t="s">
        <v>328</v>
      </c>
    </row>
    <row r="11" spans="2:73" s="2" customFormat="1" ht="408.75" customHeight="1" x14ac:dyDescent="0.35">
      <c r="B11" s="327"/>
      <c r="C11" s="327"/>
      <c r="D11" s="327"/>
      <c r="E11" s="265"/>
      <c r="F11" s="265"/>
      <c r="G11" s="327"/>
      <c r="H11" s="16" t="s">
        <v>48</v>
      </c>
      <c r="I11" s="17">
        <v>288</v>
      </c>
      <c r="J11" s="16" t="s">
        <v>124</v>
      </c>
      <c r="K11" s="18">
        <f>144*4</f>
        <v>576</v>
      </c>
      <c r="L11" s="18">
        <v>144</v>
      </c>
      <c r="M11" s="70">
        <v>0</v>
      </c>
      <c r="N11" s="62">
        <f t="shared" si="0"/>
        <v>0</v>
      </c>
      <c r="O11" s="270"/>
      <c r="P11" s="62">
        <f t="shared" si="1"/>
        <v>0</v>
      </c>
      <c r="Q11" s="70">
        <v>0</v>
      </c>
      <c r="R11" s="62">
        <f t="shared" si="9"/>
        <v>0</v>
      </c>
      <c r="S11" s="270"/>
      <c r="T11" s="62">
        <f t="shared" si="2"/>
        <v>0</v>
      </c>
      <c r="U11" s="70">
        <v>0</v>
      </c>
      <c r="V11" s="62">
        <f t="shared" si="10"/>
        <v>0</v>
      </c>
      <c r="W11" s="270"/>
      <c r="X11" s="70">
        <v>268</v>
      </c>
      <c r="Y11" s="62">
        <v>1</v>
      </c>
      <c r="Z11" s="270"/>
      <c r="AA11" s="62">
        <f t="shared" si="3"/>
        <v>0.46527777777777779</v>
      </c>
      <c r="AB11" s="70">
        <v>268</v>
      </c>
      <c r="AC11" s="62">
        <v>1</v>
      </c>
      <c r="AD11" s="270"/>
      <c r="AE11" s="62">
        <f t="shared" si="4"/>
        <v>0.46527777777777779</v>
      </c>
      <c r="AF11" s="327"/>
      <c r="AG11" s="375"/>
      <c r="AH11" s="327"/>
      <c r="AI11" s="366"/>
      <c r="AJ11" s="18">
        <v>144</v>
      </c>
      <c r="AK11" s="70">
        <v>0</v>
      </c>
      <c r="AL11" s="62">
        <f t="shared" si="5"/>
        <v>0</v>
      </c>
      <c r="AM11" s="70">
        <v>0</v>
      </c>
      <c r="AN11" s="62">
        <f t="shared" si="6"/>
        <v>0</v>
      </c>
      <c r="AO11" s="70">
        <v>0</v>
      </c>
      <c r="AP11" s="62">
        <f t="shared" si="13"/>
        <v>0</v>
      </c>
      <c r="AQ11" s="70">
        <v>268</v>
      </c>
      <c r="AR11" s="139">
        <f>AQ11/K11</f>
        <v>0.46527777777777779</v>
      </c>
      <c r="AS11" s="70">
        <v>268</v>
      </c>
      <c r="AT11" s="139">
        <f t="shared" si="8"/>
        <v>0.46527777777777779</v>
      </c>
      <c r="AU11" s="265"/>
      <c r="AV11" s="265"/>
      <c r="AW11" s="327"/>
      <c r="AX11" s="327"/>
      <c r="AY11" s="327"/>
      <c r="AZ11" s="369"/>
      <c r="BA11" s="249"/>
      <c r="BB11" s="249"/>
      <c r="BC11" s="246"/>
      <c r="BD11" s="249"/>
      <c r="BE11" s="249"/>
      <c r="BF11" s="246"/>
      <c r="BG11" s="249"/>
      <c r="BH11" s="249"/>
      <c r="BI11" s="246"/>
      <c r="BJ11" s="249"/>
      <c r="BK11" s="249"/>
      <c r="BL11" s="246"/>
      <c r="BM11" s="249"/>
      <c r="BN11" s="249"/>
      <c r="BO11" s="246"/>
      <c r="BP11" s="351"/>
      <c r="BQ11" s="412"/>
      <c r="BR11" s="114" t="s">
        <v>217</v>
      </c>
      <c r="BS11" s="172" t="s">
        <v>265</v>
      </c>
      <c r="BT11" s="172" t="s">
        <v>305</v>
      </c>
      <c r="BU11" s="172" t="s">
        <v>320</v>
      </c>
    </row>
    <row r="12" spans="2:73" s="2" customFormat="1" ht="182.25" customHeight="1" x14ac:dyDescent="0.35">
      <c r="B12" s="327"/>
      <c r="C12" s="327"/>
      <c r="D12" s="327"/>
      <c r="E12" s="265"/>
      <c r="F12" s="265"/>
      <c r="G12" s="327"/>
      <c r="H12" s="16" t="s">
        <v>50</v>
      </c>
      <c r="I12" s="17">
        <v>49</v>
      </c>
      <c r="J12" s="16" t="s">
        <v>49</v>
      </c>
      <c r="K12" s="18">
        <v>20</v>
      </c>
      <c r="L12" s="18">
        <v>5</v>
      </c>
      <c r="M12" s="70">
        <v>0</v>
      </c>
      <c r="N12" s="62">
        <f t="shared" si="0"/>
        <v>0</v>
      </c>
      <c r="O12" s="271"/>
      <c r="P12" s="62">
        <f t="shared" si="1"/>
        <v>0</v>
      </c>
      <c r="Q12" s="70">
        <v>0</v>
      </c>
      <c r="R12" s="62">
        <f t="shared" si="9"/>
        <v>0</v>
      </c>
      <c r="S12" s="271"/>
      <c r="T12" s="62">
        <f t="shared" si="2"/>
        <v>0</v>
      </c>
      <c r="U12" s="70">
        <v>0</v>
      </c>
      <c r="V12" s="62">
        <f t="shared" si="10"/>
        <v>0</v>
      </c>
      <c r="W12" s="271"/>
      <c r="X12" s="70">
        <v>0</v>
      </c>
      <c r="Y12" s="62">
        <f t="shared" si="11"/>
        <v>0</v>
      </c>
      <c r="Z12" s="271"/>
      <c r="AA12" s="62">
        <f t="shared" si="3"/>
        <v>0</v>
      </c>
      <c r="AB12" s="70">
        <v>1</v>
      </c>
      <c r="AC12" s="187">
        <f>AB12/L12</f>
        <v>0.2</v>
      </c>
      <c r="AD12" s="271"/>
      <c r="AE12" s="62">
        <f t="shared" si="4"/>
        <v>0.05</v>
      </c>
      <c r="AF12" s="327"/>
      <c r="AG12" s="375"/>
      <c r="AH12" s="327"/>
      <c r="AI12" s="366"/>
      <c r="AJ12" s="18">
        <v>5</v>
      </c>
      <c r="AK12" s="70">
        <v>0</v>
      </c>
      <c r="AL12" s="62">
        <f t="shared" si="5"/>
        <v>0</v>
      </c>
      <c r="AM12" s="70">
        <v>0</v>
      </c>
      <c r="AN12" s="62">
        <f t="shared" si="6"/>
        <v>0</v>
      </c>
      <c r="AO12" s="70">
        <v>0</v>
      </c>
      <c r="AP12" s="62">
        <f t="shared" si="13"/>
        <v>0</v>
      </c>
      <c r="AQ12" s="70">
        <v>0</v>
      </c>
      <c r="AR12" s="139">
        <f t="shared" si="7"/>
        <v>0</v>
      </c>
      <c r="AS12" s="70">
        <v>1</v>
      </c>
      <c r="AT12" s="139">
        <f t="shared" si="8"/>
        <v>0.05</v>
      </c>
      <c r="AU12" s="265"/>
      <c r="AV12" s="265"/>
      <c r="AW12" s="327"/>
      <c r="AX12" s="327"/>
      <c r="AY12" s="327"/>
      <c r="AZ12" s="369"/>
      <c r="BA12" s="250"/>
      <c r="BB12" s="250"/>
      <c r="BC12" s="247"/>
      <c r="BD12" s="250"/>
      <c r="BE12" s="250"/>
      <c r="BF12" s="247"/>
      <c r="BG12" s="250"/>
      <c r="BH12" s="250"/>
      <c r="BI12" s="247"/>
      <c r="BJ12" s="250"/>
      <c r="BK12" s="250"/>
      <c r="BL12" s="247"/>
      <c r="BM12" s="250"/>
      <c r="BN12" s="250"/>
      <c r="BO12" s="247"/>
      <c r="BP12" s="351"/>
      <c r="BQ12" s="413"/>
      <c r="BR12" s="165" t="s">
        <v>218</v>
      </c>
      <c r="BS12" s="173" t="s">
        <v>264</v>
      </c>
      <c r="BT12" s="184" t="s">
        <v>280</v>
      </c>
      <c r="BU12" s="184" t="s">
        <v>337</v>
      </c>
    </row>
    <row r="13" spans="2:73" s="2" customFormat="1" ht="409.6" customHeight="1" x14ac:dyDescent="0.35">
      <c r="B13" s="365" t="s">
        <v>37</v>
      </c>
      <c r="C13" s="365" t="s">
        <v>38</v>
      </c>
      <c r="D13" s="365" t="s">
        <v>40</v>
      </c>
      <c r="E13" s="329">
        <v>1049212</v>
      </c>
      <c r="F13" s="329">
        <f>+E13*13%</f>
        <v>136397.56</v>
      </c>
      <c r="G13" s="365" t="s">
        <v>51</v>
      </c>
      <c r="H13" s="19" t="s">
        <v>53</v>
      </c>
      <c r="I13" s="20">
        <v>100881</v>
      </c>
      <c r="J13" s="19" t="s">
        <v>52</v>
      </c>
      <c r="K13" s="21">
        <v>120000</v>
      </c>
      <c r="L13" s="22">
        <v>62418</v>
      </c>
      <c r="M13" s="71">
        <v>0</v>
      </c>
      <c r="N13" s="63">
        <f t="shared" si="0"/>
        <v>0</v>
      </c>
      <c r="O13" s="367">
        <f>(N13+N14)/2</f>
        <v>0</v>
      </c>
      <c r="P13" s="63">
        <f t="shared" si="1"/>
        <v>0</v>
      </c>
      <c r="Q13" s="71">
        <v>0</v>
      </c>
      <c r="R13" s="63">
        <f t="shared" si="9"/>
        <v>0</v>
      </c>
      <c r="S13" s="367">
        <f>(R13+R14)/2</f>
        <v>0</v>
      </c>
      <c r="T13" s="63">
        <f t="shared" si="2"/>
        <v>0</v>
      </c>
      <c r="U13" s="71">
        <v>0</v>
      </c>
      <c r="V13" s="63">
        <f t="shared" si="10"/>
        <v>0</v>
      </c>
      <c r="W13" s="367">
        <f>(V13+V14)/2</f>
        <v>0</v>
      </c>
      <c r="X13" s="71">
        <v>0</v>
      </c>
      <c r="Y13" s="63">
        <f t="shared" si="11"/>
        <v>0</v>
      </c>
      <c r="Z13" s="367">
        <f>(Y13+Y14)/2</f>
        <v>0</v>
      </c>
      <c r="AA13" s="63">
        <f t="shared" si="3"/>
        <v>0</v>
      </c>
      <c r="AB13" s="71">
        <v>0</v>
      </c>
      <c r="AC13" s="63">
        <f>AB13/L13</f>
        <v>0</v>
      </c>
      <c r="AD13" s="367">
        <f>(AC13+AC14)/2</f>
        <v>0</v>
      </c>
      <c r="AE13" s="63">
        <f t="shared" si="4"/>
        <v>0</v>
      </c>
      <c r="AF13" s="329" t="s">
        <v>125</v>
      </c>
      <c r="AG13" s="373" t="s">
        <v>180</v>
      </c>
      <c r="AH13" s="365" t="s">
        <v>176</v>
      </c>
      <c r="AI13" s="415" t="s">
        <v>175</v>
      </c>
      <c r="AJ13" s="21">
        <v>62418</v>
      </c>
      <c r="AK13" s="71">
        <v>0</v>
      </c>
      <c r="AL13" s="63">
        <f t="shared" si="5"/>
        <v>0</v>
      </c>
      <c r="AM13" s="71">
        <v>0</v>
      </c>
      <c r="AN13" s="63">
        <f t="shared" si="6"/>
        <v>0</v>
      </c>
      <c r="AO13" s="71">
        <v>0</v>
      </c>
      <c r="AP13" s="63">
        <f t="shared" si="13"/>
        <v>0</v>
      </c>
      <c r="AQ13" s="71">
        <v>0</v>
      </c>
      <c r="AR13" s="140">
        <f t="shared" si="7"/>
        <v>0</v>
      </c>
      <c r="AS13" s="71">
        <v>0</v>
      </c>
      <c r="AT13" s="140">
        <f t="shared" si="8"/>
        <v>0</v>
      </c>
      <c r="AU13" s="23" t="s">
        <v>161</v>
      </c>
      <c r="AV13" s="23" t="s">
        <v>159</v>
      </c>
      <c r="AW13" s="329" t="s">
        <v>87</v>
      </c>
      <c r="AX13" s="329" t="s">
        <v>89</v>
      </c>
      <c r="AY13" s="329" t="s">
        <v>123</v>
      </c>
      <c r="AZ13" s="349">
        <v>2675248338</v>
      </c>
      <c r="BA13" s="357">
        <v>2675248338</v>
      </c>
      <c r="BB13" s="359">
        <v>415729000</v>
      </c>
      <c r="BC13" s="228">
        <f>BB13/BA13</f>
        <v>0.15539828362655728</v>
      </c>
      <c r="BD13" s="251">
        <v>2675248338</v>
      </c>
      <c r="BE13" s="251">
        <v>501729000</v>
      </c>
      <c r="BF13" s="228">
        <f>BE13/BD13</f>
        <v>0.18754483195944704</v>
      </c>
      <c r="BG13" s="251">
        <v>2675248338</v>
      </c>
      <c r="BH13" s="251">
        <v>501729000</v>
      </c>
      <c r="BI13" s="228">
        <f>BH13/BG13</f>
        <v>0.18754483195944704</v>
      </c>
      <c r="BJ13" s="251">
        <v>2682248338</v>
      </c>
      <c r="BK13" s="251">
        <v>508729000</v>
      </c>
      <c r="BL13" s="228">
        <f>BK13/BJ13</f>
        <v>0.18966513756117387</v>
      </c>
      <c r="BM13" s="251">
        <v>2682248338</v>
      </c>
      <c r="BN13" s="251">
        <v>517179000</v>
      </c>
      <c r="BO13" s="228">
        <f>BN13/BM13</f>
        <v>0.19281547971267676</v>
      </c>
      <c r="BP13" s="352" t="s">
        <v>130</v>
      </c>
      <c r="BQ13" s="414" t="s">
        <v>183</v>
      </c>
      <c r="BR13" s="166" t="s">
        <v>219</v>
      </c>
      <c r="BS13" s="174" t="s">
        <v>262</v>
      </c>
      <c r="BT13" s="174" t="s">
        <v>304</v>
      </c>
      <c r="BU13" s="174" t="s">
        <v>318</v>
      </c>
    </row>
    <row r="14" spans="2:73" s="2" customFormat="1" ht="409.6" customHeight="1" x14ac:dyDescent="0.35">
      <c r="B14" s="365"/>
      <c r="C14" s="365"/>
      <c r="D14" s="365"/>
      <c r="E14" s="329"/>
      <c r="F14" s="329"/>
      <c r="G14" s="365"/>
      <c r="H14" s="19" t="s">
        <v>55</v>
      </c>
      <c r="I14" s="24">
        <v>12</v>
      </c>
      <c r="J14" s="19" t="s">
        <v>54</v>
      </c>
      <c r="K14" s="21">
        <v>15</v>
      </c>
      <c r="L14" s="22">
        <v>5</v>
      </c>
      <c r="M14" s="71">
        <v>0</v>
      </c>
      <c r="N14" s="63">
        <f t="shared" si="0"/>
        <v>0</v>
      </c>
      <c r="O14" s="368"/>
      <c r="P14" s="63">
        <f t="shared" si="1"/>
        <v>0</v>
      </c>
      <c r="Q14" s="71">
        <v>0</v>
      </c>
      <c r="R14" s="63">
        <f t="shared" si="9"/>
        <v>0</v>
      </c>
      <c r="S14" s="368"/>
      <c r="T14" s="63">
        <f t="shared" si="2"/>
        <v>0</v>
      </c>
      <c r="U14" s="71">
        <v>0</v>
      </c>
      <c r="V14" s="63">
        <f t="shared" si="10"/>
        <v>0</v>
      </c>
      <c r="W14" s="368"/>
      <c r="X14" s="71">
        <v>0</v>
      </c>
      <c r="Y14" s="63">
        <f t="shared" si="11"/>
        <v>0</v>
      </c>
      <c r="Z14" s="368"/>
      <c r="AA14" s="63">
        <f t="shared" si="3"/>
        <v>0</v>
      </c>
      <c r="AB14" s="71">
        <v>0</v>
      </c>
      <c r="AC14" s="63">
        <f>AB14/L14</f>
        <v>0</v>
      </c>
      <c r="AD14" s="368"/>
      <c r="AE14" s="63">
        <f t="shared" si="4"/>
        <v>0</v>
      </c>
      <c r="AF14" s="329"/>
      <c r="AG14" s="373"/>
      <c r="AH14" s="365"/>
      <c r="AI14" s="415"/>
      <c r="AJ14" s="21">
        <v>5</v>
      </c>
      <c r="AK14" s="71">
        <v>0</v>
      </c>
      <c r="AL14" s="63">
        <f t="shared" si="5"/>
        <v>0</v>
      </c>
      <c r="AM14" s="71">
        <v>0</v>
      </c>
      <c r="AN14" s="63">
        <f t="shared" si="6"/>
        <v>0</v>
      </c>
      <c r="AO14" s="71">
        <v>0</v>
      </c>
      <c r="AP14" s="63">
        <f t="shared" si="13"/>
        <v>0</v>
      </c>
      <c r="AQ14" s="71">
        <v>0</v>
      </c>
      <c r="AR14" s="140">
        <f t="shared" si="7"/>
        <v>0</v>
      </c>
      <c r="AS14" s="71">
        <v>0</v>
      </c>
      <c r="AT14" s="140">
        <f t="shared" si="8"/>
        <v>0</v>
      </c>
      <c r="AU14" s="23" t="s">
        <v>161</v>
      </c>
      <c r="AV14" s="23" t="s">
        <v>159</v>
      </c>
      <c r="AW14" s="329"/>
      <c r="AX14" s="329"/>
      <c r="AY14" s="329"/>
      <c r="AZ14" s="349"/>
      <c r="BA14" s="358"/>
      <c r="BB14" s="360"/>
      <c r="BC14" s="229"/>
      <c r="BD14" s="252"/>
      <c r="BE14" s="252"/>
      <c r="BF14" s="229"/>
      <c r="BG14" s="252"/>
      <c r="BH14" s="252"/>
      <c r="BI14" s="229"/>
      <c r="BJ14" s="252"/>
      <c r="BK14" s="252"/>
      <c r="BL14" s="229"/>
      <c r="BM14" s="252"/>
      <c r="BN14" s="252"/>
      <c r="BO14" s="229"/>
      <c r="BP14" s="352"/>
      <c r="BQ14" s="414"/>
      <c r="BR14" s="166" t="s">
        <v>220</v>
      </c>
      <c r="BS14" s="174" t="s">
        <v>261</v>
      </c>
      <c r="BT14" s="174" t="s">
        <v>275</v>
      </c>
      <c r="BU14" s="174" t="s">
        <v>318</v>
      </c>
    </row>
    <row r="15" spans="2:73" s="2" customFormat="1" ht="409.5" customHeight="1" x14ac:dyDescent="0.35">
      <c r="B15" s="379" t="s">
        <v>37</v>
      </c>
      <c r="C15" s="379" t="s">
        <v>38</v>
      </c>
      <c r="D15" s="379" t="s">
        <v>16</v>
      </c>
      <c r="E15" s="380">
        <v>1049212</v>
      </c>
      <c r="F15" s="380">
        <f>+E15*8%</f>
        <v>83936.960000000006</v>
      </c>
      <c r="G15" s="379" t="s">
        <v>66</v>
      </c>
      <c r="H15" s="379" t="s">
        <v>17</v>
      </c>
      <c r="I15" s="380">
        <v>13310</v>
      </c>
      <c r="J15" s="379" t="s">
        <v>67</v>
      </c>
      <c r="K15" s="381">
        <v>14131</v>
      </c>
      <c r="L15" s="381">
        <v>10991</v>
      </c>
      <c r="M15" s="73">
        <v>1068</v>
      </c>
      <c r="N15" s="346">
        <f>+SUM(M15:M17)/L15</f>
        <v>0.46146847420616871</v>
      </c>
      <c r="O15" s="346">
        <f>+AVERAGE(N15:N19)</f>
        <v>0.15382282473538958</v>
      </c>
      <c r="P15" s="64">
        <f t="shared" si="1"/>
        <v>7.5578515320925618E-2</v>
      </c>
      <c r="Q15" s="73">
        <f>2675+279+M15</f>
        <v>4022</v>
      </c>
      <c r="R15" s="346">
        <f>+SUM(Q15:Q17)/L15</f>
        <v>0.85024110635974892</v>
      </c>
      <c r="S15" s="346">
        <f>+AVERAGE(R15:R19)</f>
        <v>0.28341370211991629</v>
      </c>
      <c r="T15" s="64">
        <f t="shared" si="2"/>
        <v>0.28462246125539592</v>
      </c>
      <c r="U15" s="73">
        <f>2917+201+Q15</f>
        <v>7140</v>
      </c>
      <c r="V15" s="346">
        <v>1</v>
      </c>
      <c r="W15" s="346">
        <f>+AVERAGE(V15:V19)</f>
        <v>0.33333333333333331</v>
      </c>
      <c r="X15" s="73">
        <f>U15+1801+233+106</f>
        <v>9280</v>
      </c>
      <c r="Y15" s="346">
        <v>1</v>
      </c>
      <c r="Z15" s="346">
        <f>+AVERAGE(Y15:Y19)</f>
        <v>0.33333333333333331</v>
      </c>
      <c r="AA15" s="64">
        <f t="shared" si="3"/>
        <v>0.65671219305073947</v>
      </c>
      <c r="AB15" s="73">
        <f>X15+1623</f>
        <v>10903</v>
      </c>
      <c r="AC15" s="346">
        <v>1</v>
      </c>
      <c r="AD15" s="346">
        <f>+AVERAGE(AC15:AC19)</f>
        <v>0.33333333333333331</v>
      </c>
      <c r="AE15" s="64">
        <f t="shared" si="4"/>
        <v>0.77156606043450571</v>
      </c>
      <c r="AF15" s="30" t="s">
        <v>21</v>
      </c>
      <c r="AG15" s="59">
        <v>2020130010088</v>
      </c>
      <c r="AH15" s="34" t="s">
        <v>20</v>
      </c>
      <c r="AI15" s="30" t="s">
        <v>105</v>
      </c>
      <c r="AJ15" s="32">
        <v>4452</v>
      </c>
      <c r="AK15" s="73">
        <v>1068</v>
      </c>
      <c r="AL15" s="64">
        <f t="shared" si="5"/>
        <v>7.5578515320925618E-2</v>
      </c>
      <c r="AM15" s="73">
        <f>2675+279+AK15</f>
        <v>4022</v>
      </c>
      <c r="AN15" s="64">
        <f t="shared" si="6"/>
        <v>0.28462246125539592</v>
      </c>
      <c r="AO15" s="73">
        <f>AM15+2917+201</f>
        <v>7140</v>
      </c>
      <c r="AP15" s="64">
        <f t="shared" si="13"/>
        <v>0.50527209680843532</v>
      </c>
      <c r="AQ15" s="73">
        <f>AO15+1801+233+106</f>
        <v>9280</v>
      </c>
      <c r="AR15" s="144">
        <f t="shared" si="7"/>
        <v>0.65671219305073947</v>
      </c>
      <c r="AS15" s="73">
        <f>AQ15+1623</f>
        <v>10903</v>
      </c>
      <c r="AT15" s="144">
        <f t="shared" si="8"/>
        <v>0.77156606043450571</v>
      </c>
      <c r="AU15" s="33" t="s">
        <v>161</v>
      </c>
      <c r="AV15" s="33" t="s">
        <v>159</v>
      </c>
      <c r="AW15" s="34" t="s">
        <v>95</v>
      </c>
      <c r="AX15" s="31" t="s">
        <v>96</v>
      </c>
      <c r="AY15" s="34" t="s">
        <v>150</v>
      </c>
      <c r="AZ15" s="88">
        <f>1000000000+15000000</f>
        <v>1015000000</v>
      </c>
      <c r="BA15" s="88">
        <v>315000000</v>
      </c>
      <c r="BB15" s="93">
        <v>102900000</v>
      </c>
      <c r="BC15" s="103">
        <f>BB15/BA15</f>
        <v>0.32666666666666666</v>
      </c>
      <c r="BD15" s="93">
        <v>315000000</v>
      </c>
      <c r="BE15" s="93">
        <v>122696000</v>
      </c>
      <c r="BF15" s="288">
        <f>(BE15+BE16+BF20+BE17)/(BD15+BD16+BD17)</f>
        <v>0.61993756501878938</v>
      </c>
      <c r="BG15" s="93">
        <v>315000000</v>
      </c>
      <c r="BH15" s="93">
        <v>122696000</v>
      </c>
      <c r="BI15" s="288">
        <f>(BH15+BH16+BH17)/(BG15+BG16+BG17)</f>
        <v>0.61993756492868846</v>
      </c>
      <c r="BJ15" s="151">
        <v>318509660</v>
      </c>
      <c r="BK15" s="151">
        <v>126205660</v>
      </c>
      <c r="BL15" s="230">
        <f>(BK15+BK16+BK17)/(BJ15+BJ16+BJ17)</f>
        <v>0.62248235967467325</v>
      </c>
      <c r="BM15" s="151">
        <v>318509660</v>
      </c>
      <c r="BN15" s="151">
        <v>126205660</v>
      </c>
      <c r="BO15" s="230">
        <f>(BN15+BN16+BN17)/(BM15+BM16+BM17)</f>
        <v>0.62248235967467325</v>
      </c>
      <c r="BP15" s="57" t="s">
        <v>131</v>
      </c>
      <c r="BQ15" s="170" t="s">
        <v>202</v>
      </c>
      <c r="BR15" s="169" t="s">
        <v>221</v>
      </c>
      <c r="BS15" s="175" t="s">
        <v>249</v>
      </c>
      <c r="BT15" s="175" t="s">
        <v>297</v>
      </c>
      <c r="BU15" s="177" t="s">
        <v>333</v>
      </c>
    </row>
    <row r="16" spans="2:73" s="2" customFormat="1" ht="409.6" customHeight="1" x14ac:dyDescent="0.35">
      <c r="B16" s="379"/>
      <c r="C16" s="379"/>
      <c r="D16" s="379"/>
      <c r="E16" s="380"/>
      <c r="F16" s="380"/>
      <c r="G16" s="379"/>
      <c r="H16" s="379"/>
      <c r="I16" s="380"/>
      <c r="J16" s="379"/>
      <c r="K16" s="381"/>
      <c r="L16" s="381"/>
      <c r="M16" s="72">
        <v>0</v>
      </c>
      <c r="N16" s="347"/>
      <c r="O16" s="347"/>
      <c r="P16" s="64">
        <f>M16/K15</f>
        <v>0</v>
      </c>
      <c r="Q16" s="72">
        <v>0</v>
      </c>
      <c r="R16" s="347"/>
      <c r="S16" s="347"/>
      <c r="T16" s="64">
        <f>Q16/K15</f>
        <v>0</v>
      </c>
      <c r="U16" s="72">
        <v>0</v>
      </c>
      <c r="V16" s="347"/>
      <c r="W16" s="347"/>
      <c r="X16" s="72">
        <v>0</v>
      </c>
      <c r="Y16" s="347"/>
      <c r="Z16" s="347"/>
      <c r="AA16" s="64">
        <f>X16/K15</f>
        <v>0</v>
      </c>
      <c r="AB16" s="72">
        <v>116</v>
      </c>
      <c r="AC16" s="347"/>
      <c r="AD16" s="347"/>
      <c r="AE16" s="64">
        <f>AB16/K15</f>
        <v>8.2089024131342444E-3</v>
      </c>
      <c r="AF16" s="30" t="s">
        <v>126</v>
      </c>
      <c r="AG16" s="59" t="s">
        <v>179</v>
      </c>
      <c r="AH16" s="52" t="s">
        <v>177</v>
      </c>
      <c r="AI16" s="30" t="s">
        <v>178</v>
      </c>
      <c r="AJ16" s="32">
        <v>2135</v>
      </c>
      <c r="AK16" s="72">
        <v>0</v>
      </c>
      <c r="AL16" s="64">
        <f>AK16/K15</f>
        <v>0</v>
      </c>
      <c r="AM16" s="72">
        <v>0</v>
      </c>
      <c r="AN16" s="64">
        <f>AM16/K15</f>
        <v>0</v>
      </c>
      <c r="AO16" s="72">
        <v>0</v>
      </c>
      <c r="AP16" s="64">
        <f>AO16/K15</f>
        <v>0</v>
      </c>
      <c r="AQ16" s="72">
        <v>0</v>
      </c>
      <c r="AR16" s="143">
        <f>AQ16/K15</f>
        <v>0</v>
      </c>
      <c r="AS16" s="72">
        <v>116</v>
      </c>
      <c r="AT16" s="143">
        <f>AS16/K15</f>
        <v>8.2089024131342444E-3</v>
      </c>
      <c r="AU16" s="34" t="s">
        <v>161</v>
      </c>
      <c r="AV16" s="33" t="s">
        <v>160</v>
      </c>
      <c r="AW16" s="34" t="s">
        <v>95</v>
      </c>
      <c r="AX16" s="31" t="s">
        <v>96</v>
      </c>
      <c r="AY16" s="34" t="s">
        <v>151</v>
      </c>
      <c r="AZ16" s="88">
        <v>45000000</v>
      </c>
      <c r="BA16" s="88">
        <v>140000000</v>
      </c>
      <c r="BB16" s="93">
        <v>60802000</v>
      </c>
      <c r="BC16" s="103">
        <f>BB16/BA16</f>
        <v>0.43430000000000002</v>
      </c>
      <c r="BD16" s="88">
        <v>140000000</v>
      </c>
      <c r="BE16" s="93">
        <v>60802000</v>
      </c>
      <c r="BF16" s="289"/>
      <c r="BG16" s="88">
        <v>140000000</v>
      </c>
      <c r="BH16" s="93">
        <v>60802000</v>
      </c>
      <c r="BI16" s="289"/>
      <c r="BJ16" s="151">
        <v>140000000</v>
      </c>
      <c r="BK16" s="151">
        <v>60802000</v>
      </c>
      <c r="BL16" s="231"/>
      <c r="BM16" s="151">
        <v>140000000</v>
      </c>
      <c r="BN16" s="151">
        <v>60802000</v>
      </c>
      <c r="BO16" s="231"/>
      <c r="BP16" s="57" t="s">
        <v>132</v>
      </c>
      <c r="BQ16" s="170" t="s">
        <v>182</v>
      </c>
      <c r="BR16" s="170" t="s">
        <v>222</v>
      </c>
      <c r="BS16" s="176" t="s">
        <v>248</v>
      </c>
      <c r="BT16" s="176" t="s">
        <v>296</v>
      </c>
      <c r="BU16" s="176" t="s">
        <v>334</v>
      </c>
    </row>
    <row r="17" spans="2:73" s="2" customFormat="1" ht="81" customHeight="1" x14ac:dyDescent="0.35">
      <c r="B17" s="379"/>
      <c r="C17" s="379"/>
      <c r="D17" s="379"/>
      <c r="E17" s="380"/>
      <c r="F17" s="380"/>
      <c r="G17" s="379"/>
      <c r="H17" s="379"/>
      <c r="I17" s="380"/>
      <c r="J17" s="379"/>
      <c r="K17" s="381"/>
      <c r="L17" s="381"/>
      <c r="M17" s="73">
        <v>4004</v>
      </c>
      <c r="N17" s="348"/>
      <c r="O17" s="347"/>
      <c r="P17" s="64">
        <f>M17/K15</f>
        <v>0.28334866605335784</v>
      </c>
      <c r="Q17" s="73">
        <f>595+662+62+M17</f>
        <v>5323</v>
      </c>
      <c r="R17" s="348"/>
      <c r="S17" s="347"/>
      <c r="T17" s="64">
        <f>Q17/K15</f>
        <v>0.37668954780270325</v>
      </c>
      <c r="U17" s="73">
        <f>Q17+47+71</f>
        <v>5441</v>
      </c>
      <c r="V17" s="348"/>
      <c r="W17" s="347"/>
      <c r="X17" s="73">
        <f>145+U17</f>
        <v>5586</v>
      </c>
      <c r="Y17" s="348"/>
      <c r="Z17" s="347"/>
      <c r="AA17" s="100">
        <f>X17/K15</f>
        <v>0.39530111103248178</v>
      </c>
      <c r="AB17" s="73">
        <f>X17-1142</f>
        <v>4444</v>
      </c>
      <c r="AC17" s="348"/>
      <c r="AD17" s="347"/>
      <c r="AE17" s="191">
        <f>AB17/K15</f>
        <v>0.31448588210317741</v>
      </c>
      <c r="AF17" s="380" t="s">
        <v>18</v>
      </c>
      <c r="AG17" s="416">
        <v>2020130010055</v>
      </c>
      <c r="AH17" s="380" t="s">
        <v>7</v>
      </c>
      <c r="AI17" s="417" t="s">
        <v>106</v>
      </c>
      <c r="AJ17" s="35">
        <v>4404</v>
      </c>
      <c r="AK17" s="73">
        <v>4004</v>
      </c>
      <c r="AL17" s="64">
        <f>AK17/K15</f>
        <v>0.28334866605335784</v>
      </c>
      <c r="AM17" s="73">
        <f>595+662+62+AK17</f>
        <v>5323</v>
      </c>
      <c r="AN17" s="64">
        <f>AM17/K15</f>
        <v>0.37668954780270325</v>
      </c>
      <c r="AO17" s="73">
        <f>AM17+47+71</f>
        <v>5441</v>
      </c>
      <c r="AP17" s="102">
        <f>AO17/K15</f>
        <v>0.38503998301606396</v>
      </c>
      <c r="AQ17" s="73">
        <v>5586</v>
      </c>
      <c r="AR17" s="145">
        <f>AQ17/K15</f>
        <v>0.39530111103248178</v>
      </c>
      <c r="AS17" s="73">
        <f>AQ17-1142</f>
        <v>4444</v>
      </c>
      <c r="AT17" s="145">
        <f>AS17/K15</f>
        <v>0.31448588210317741</v>
      </c>
      <c r="AU17" s="34" t="s">
        <v>161</v>
      </c>
      <c r="AV17" s="33" t="s">
        <v>160</v>
      </c>
      <c r="AW17" s="380" t="s">
        <v>95</v>
      </c>
      <c r="AX17" s="380" t="s">
        <v>96</v>
      </c>
      <c r="AY17" s="390" t="s">
        <v>152</v>
      </c>
      <c r="AZ17" s="361">
        <f>254373578+1246600130</f>
        <v>1500973708</v>
      </c>
      <c r="BA17" s="361">
        <f>254373578+1246600130+730000000</f>
        <v>2230973708</v>
      </c>
      <c r="BB17" s="362">
        <f>207900000+1220938000+37800000</f>
        <v>1466638000</v>
      </c>
      <c r="BC17" s="383">
        <f>BB17/BA17</f>
        <v>0.65739815522738554</v>
      </c>
      <c r="BD17" s="331">
        <f>254373578+1246600130+730000000</f>
        <v>2230973708</v>
      </c>
      <c r="BE17" s="331">
        <v>1481638000</v>
      </c>
      <c r="BF17" s="289"/>
      <c r="BG17" s="331">
        <f>254373578+1246600130+730000000</f>
        <v>2230973708</v>
      </c>
      <c r="BH17" s="331">
        <v>1481638000</v>
      </c>
      <c r="BI17" s="289"/>
      <c r="BJ17" s="233">
        <v>2298547486</v>
      </c>
      <c r="BK17" s="233">
        <v>1529211778</v>
      </c>
      <c r="BL17" s="231"/>
      <c r="BM17" s="233">
        <v>2298547486</v>
      </c>
      <c r="BN17" s="233">
        <v>1529211778</v>
      </c>
      <c r="BO17" s="231"/>
      <c r="BP17" s="353" t="s">
        <v>116</v>
      </c>
      <c r="BQ17" s="220" t="s">
        <v>203</v>
      </c>
      <c r="BR17" s="222" t="s">
        <v>223</v>
      </c>
      <c r="BS17" s="287" t="s">
        <v>247</v>
      </c>
      <c r="BT17" s="287" t="s">
        <v>283</v>
      </c>
      <c r="BU17" s="298" t="s">
        <v>335</v>
      </c>
    </row>
    <row r="18" spans="2:73" s="2" customFormat="1" ht="93" x14ac:dyDescent="0.35">
      <c r="B18" s="379"/>
      <c r="C18" s="379"/>
      <c r="D18" s="379"/>
      <c r="E18" s="380"/>
      <c r="F18" s="380"/>
      <c r="G18" s="379"/>
      <c r="H18" s="36" t="s">
        <v>69</v>
      </c>
      <c r="I18" s="37">
        <v>14300</v>
      </c>
      <c r="J18" s="36" t="s">
        <v>68</v>
      </c>
      <c r="K18" s="32">
        <v>19448</v>
      </c>
      <c r="L18" s="32">
        <v>16874</v>
      </c>
      <c r="M18" s="72">
        <v>0</v>
      </c>
      <c r="N18" s="64">
        <f>M18/L18</f>
        <v>0</v>
      </c>
      <c r="O18" s="347"/>
      <c r="P18" s="64">
        <f>M18/K18</f>
        <v>0</v>
      </c>
      <c r="Q18" s="72">
        <v>0</v>
      </c>
      <c r="R18" s="64">
        <f>Q18/L18</f>
        <v>0</v>
      </c>
      <c r="S18" s="347"/>
      <c r="T18" s="64">
        <f>Q18/K18</f>
        <v>0</v>
      </c>
      <c r="U18" s="72">
        <v>0</v>
      </c>
      <c r="V18" s="64">
        <f>U18/L18</f>
        <v>0</v>
      </c>
      <c r="W18" s="347"/>
      <c r="X18" s="72">
        <v>0</v>
      </c>
      <c r="Y18" s="64">
        <f>X18/L18</f>
        <v>0</v>
      </c>
      <c r="Z18" s="347"/>
      <c r="AA18" s="64">
        <f>X18/K18</f>
        <v>0</v>
      </c>
      <c r="AB18" s="72">
        <v>0</v>
      </c>
      <c r="AC18" s="64">
        <f>AB18/L18</f>
        <v>0</v>
      </c>
      <c r="AD18" s="347"/>
      <c r="AE18" s="64">
        <f>AB18/K18</f>
        <v>0</v>
      </c>
      <c r="AF18" s="380"/>
      <c r="AG18" s="416"/>
      <c r="AH18" s="380"/>
      <c r="AI18" s="417"/>
      <c r="AJ18" s="35">
        <v>16874</v>
      </c>
      <c r="AK18" s="72">
        <v>0</v>
      </c>
      <c r="AL18" s="64">
        <f>AK18/K18</f>
        <v>0</v>
      </c>
      <c r="AM18" s="72">
        <v>0</v>
      </c>
      <c r="AN18" s="64">
        <f>AM18/L18</f>
        <v>0</v>
      </c>
      <c r="AO18" s="72">
        <v>0</v>
      </c>
      <c r="AP18" s="64">
        <f>AO18/K18</f>
        <v>0</v>
      </c>
      <c r="AQ18" s="72">
        <v>0</v>
      </c>
      <c r="AR18" s="141">
        <f>AQ18/K18</f>
        <v>0</v>
      </c>
      <c r="AS18" s="72">
        <v>0</v>
      </c>
      <c r="AT18" s="141">
        <f>AS18/K18</f>
        <v>0</v>
      </c>
      <c r="AU18" s="34" t="s">
        <v>161</v>
      </c>
      <c r="AV18" s="33" t="s">
        <v>160</v>
      </c>
      <c r="AW18" s="380"/>
      <c r="AX18" s="380"/>
      <c r="AY18" s="390"/>
      <c r="AZ18" s="361"/>
      <c r="BA18" s="361"/>
      <c r="BB18" s="363"/>
      <c r="BC18" s="384"/>
      <c r="BD18" s="332"/>
      <c r="BE18" s="332"/>
      <c r="BF18" s="289"/>
      <c r="BG18" s="332"/>
      <c r="BH18" s="332"/>
      <c r="BI18" s="289"/>
      <c r="BJ18" s="234"/>
      <c r="BK18" s="234"/>
      <c r="BL18" s="231"/>
      <c r="BM18" s="234"/>
      <c r="BN18" s="234"/>
      <c r="BO18" s="231"/>
      <c r="BP18" s="353"/>
      <c r="BQ18" s="220"/>
      <c r="BR18" s="222"/>
      <c r="BS18" s="287"/>
      <c r="BT18" s="287"/>
      <c r="BU18" s="299"/>
    </row>
    <row r="19" spans="2:73" s="2" customFormat="1" ht="195" customHeight="1" x14ac:dyDescent="0.35">
      <c r="B19" s="379"/>
      <c r="C19" s="379"/>
      <c r="D19" s="379"/>
      <c r="E19" s="380"/>
      <c r="F19" s="380"/>
      <c r="G19" s="379"/>
      <c r="H19" s="36" t="s">
        <v>71</v>
      </c>
      <c r="I19" s="37">
        <v>28</v>
      </c>
      <c r="J19" s="36" t="s">
        <v>70</v>
      </c>
      <c r="K19" s="32">
        <v>18</v>
      </c>
      <c r="L19" s="32">
        <v>5</v>
      </c>
      <c r="M19" s="72">
        <v>0</v>
      </c>
      <c r="N19" s="64">
        <f>M19/L19</f>
        <v>0</v>
      </c>
      <c r="O19" s="348"/>
      <c r="P19" s="64">
        <f>M19/K19</f>
        <v>0</v>
      </c>
      <c r="Q19" s="72">
        <v>0</v>
      </c>
      <c r="R19" s="64">
        <f>Q19/L19</f>
        <v>0</v>
      </c>
      <c r="S19" s="348"/>
      <c r="T19" s="64">
        <f>Q19/K19</f>
        <v>0</v>
      </c>
      <c r="U19" s="72">
        <v>0</v>
      </c>
      <c r="V19" s="64">
        <f>U19/L19</f>
        <v>0</v>
      </c>
      <c r="W19" s="348"/>
      <c r="X19" s="72">
        <v>0</v>
      </c>
      <c r="Y19" s="64">
        <f>X19/L19</f>
        <v>0</v>
      </c>
      <c r="Z19" s="348"/>
      <c r="AA19" s="64">
        <f>X19/K19</f>
        <v>0</v>
      </c>
      <c r="AB19" s="72">
        <v>0</v>
      </c>
      <c r="AC19" s="64">
        <f>AB19/L19</f>
        <v>0</v>
      </c>
      <c r="AD19" s="348"/>
      <c r="AE19" s="64">
        <f>AB19/K19</f>
        <v>0</v>
      </c>
      <c r="AF19" s="380"/>
      <c r="AG19" s="416"/>
      <c r="AH19" s="380"/>
      <c r="AI19" s="417"/>
      <c r="AJ19" s="35">
        <v>5</v>
      </c>
      <c r="AK19" s="72">
        <v>0</v>
      </c>
      <c r="AL19" s="64">
        <f>AK19/K19</f>
        <v>0</v>
      </c>
      <c r="AM19" s="72">
        <v>0</v>
      </c>
      <c r="AN19" s="64">
        <f>AM19/K19</f>
        <v>0</v>
      </c>
      <c r="AO19" s="72">
        <v>0</v>
      </c>
      <c r="AP19" s="64">
        <f>AO19/K19</f>
        <v>0</v>
      </c>
      <c r="AQ19" s="72">
        <v>0</v>
      </c>
      <c r="AR19" s="141">
        <f>AQ19/K19</f>
        <v>0</v>
      </c>
      <c r="AS19" s="72">
        <v>0</v>
      </c>
      <c r="AT19" s="141">
        <f>AS19/K19</f>
        <v>0</v>
      </c>
      <c r="AU19" s="34" t="s">
        <v>161</v>
      </c>
      <c r="AV19" s="33" t="s">
        <v>160</v>
      </c>
      <c r="AW19" s="380"/>
      <c r="AX19" s="380"/>
      <c r="AY19" s="390"/>
      <c r="AZ19" s="361"/>
      <c r="BA19" s="361"/>
      <c r="BB19" s="364"/>
      <c r="BC19" s="385"/>
      <c r="BD19" s="333"/>
      <c r="BE19" s="333"/>
      <c r="BF19" s="290"/>
      <c r="BG19" s="333"/>
      <c r="BH19" s="333"/>
      <c r="BI19" s="290"/>
      <c r="BJ19" s="235"/>
      <c r="BK19" s="235"/>
      <c r="BL19" s="232"/>
      <c r="BM19" s="235"/>
      <c r="BN19" s="235"/>
      <c r="BO19" s="232"/>
      <c r="BP19" s="353"/>
      <c r="BQ19" s="220"/>
      <c r="BR19" s="222"/>
      <c r="BS19" s="287"/>
      <c r="BT19" s="287"/>
      <c r="BU19" s="300"/>
    </row>
    <row r="20" spans="2:73" s="2" customFormat="1" ht="232.5" x14ac:dyDescent="0.35">
      <c r="B20" s="38" t="s">
        <v>37</v>
      </c>
      <c r="C20" s="38" t="s">
        <v>38</v>
      </c>
      <c r="D20" s="38" t="s">
        <v>16</v>
      </c>
      <c r="E20" s="39">
        <v>1049212</v>
      </c>
      <c r="F20" s="39">
        <f>+E20*8%</f>
        <v>83936.960000000006</v>
      </c>
      <c r="G20" s="392" t="s">
        <v>72</v>
      </c>
      <c r="H20" s="392" t="s">
        <v>74</v>
      </c>
      <c r="I20" s="374">
        <v>27432</v>
      </c>
      <c r="J20" s="392" t="s">
        <v>73</v>
      </c>
      <c r="K20" s="391">
        <v>24984.400000000001</v>
      </c>
      <c r="L20" s="391">
        <v>21415</v>
      </c>
      <c r="M20" s="74">
        <f>35+129</f>
        <v>164</v>
      </c>
      <c r="N20" s="65">
        <f>M20/L20</f>
        <v>7.6581835162269438E-3</v>
      </c>
      <c r="O20" s="370">
        <f>(N20+N21+N22+N23+N24+N25)/6</f>
        <v>9.9540820297299402E-3</v>
      </c>
      <c r="P20" s="65">
        <f>M20/K20</f>
        <v>6.5640959959014419E-3</v>
      </c>
      <c r="Q20" s="101">
        <f>1182+178+M20</f>
        <v>1524</v>
      </c>
      <c r="R20" s="376">
        <f>(Q20+Q21+Q22+Q23)/L20</f>
        <v>0.310063039925286</v>
      </c>
      <c r="S20" s="370">
        <f>(R20+R24+R25)/3</f>
        <v>0.103354346641762</v>
      </c>
      <c r="T20" s="65">
        <f>Q20/K20</f>
        <v>6.0998062791181695E-2</v>
      </c>
      <c r="U20" s="101">
        <f>Q20+274</f>
        <v>1798</v>
      </c>
      <c r="V20" s="376">
        <f>(U20+U21+U22+U23)/L20</f>
        <v>0.44039224842400188</v>
      </c>
      <c r="W20" s="370">
        <f>(V20+V24+V25)/3</f>
        <v>0.14679741614133396</v>
      </c>
      <c r="X20" s="101">
        <f>U20+145+93</f>
        <v>2036</v>
      </c>
      <c r="Y20" s="370">
        <f>(X20+X21+X22+X23)/L20</f>
        <v>0.49512024282045297</v>
      </c>
      <c r="Z20" s="370">
        <f>(Y20+Y24+Y25)/3</f>
        <v>0.16504008094015099</v>
      </c>
      <c r="AA20" s="65">
        <v>19.54</v>
      </c>
      <c r="AB20" s="101">
        <v>1954</v>
      </c>
      <c r="AC20" s="406">
        <f>(AB20+AB21+AB22+AB23)/L20</f>
        <v>0.54849404622927855</v>
      </c>
      <c r="AD20" s="370">
        <f>(AC20+AC24+AC25)/3</f>
        <v>0.18283134874309284</v>
      </c>
      <c r="AE20" s="65">
        <f>AB20/K20</f>
        <v>7.8208802292630594E-2</v>
      </c>
      <c r="AF20" s="39" t="s">
        <v>100</v>
      </c>
      <c r="AG20" s="60">
        <v>2020130010258</v>
      </c>
      <c r="AH20" s="39" t="s">
        <v>104</v>
      </c>
      <c r="AI20" s="41" t="s">
        <v>103</v>
      </c>
      <c r="AJ20" s="42">
        <v>1939</v>
      </c>
      <c r="AK20" s="74">
        <v>164</v>
      </c>
      <c r="AL20" s="65">
        <f>AK20/K20</f>
        <v>6.5640959959014419E-3</v>
      </c>
      <c r="AM20" s="101">
        <f>178+1182+AK20</f>
        <v>1524</v>
      </c>
      <c r="AN20" s="65">
        <f>AM20/K20</f>
        <v>6.0998062791181695E-2</v>
      </c>
      <c r="AO20" s="101">
        <f>AM20+274</f>
        <v>1798</v>
      </c>
      <c r="AP20" s="65">
        <f>AO20/K20</f>
        <v>7.1964906101407281E-2</v>
      </c>
      <c r="AQ20" s="101">
        <f>1798+145+93</f>
        <v>2036</v>
      </c>
      <c r="AR20" s="146">
        <f>AQ20/K20</f>
        <v>8.1490850290581313E-2</v>
      </c>
      <c r="AS20" s="101">
        <v>1954</v>
      </c>
      <c r="AT20" s="146">
        <f>AS20/K20</f>
        <v>7.8208802292630594E-2</v>
      </c>
      <c r="AU20" s="39" t="s">
        <v>161</v>
      </c>
      <c r="AV20" s="39" t="s">
        <v>159</v>
      </c>
      <c r="AW20" s="39" t="s">
        <v>95</v>
      </c>
      <c r="AX20" s="40" t="s">
        <v>96</v>
      </c>
      <c r="AY20" s="51" t="s">
        <v>153</v>
      </c>
      <c r="AZ20" s="89">
        <v>500000000</v>
      </c>
      <c r="BA20" s="89">
        <v>500000000</v>
      </c>
      <c r="BB20" s="90">
        <v>85400000</v>
      </c>
      <c r="BC20" s="104">
        <f>BB20/BA20</f>
        <v>0.17080000000000001</v>
      </c>
      <c r="BD20" s="90">
        <v>500000000</v>
      </c>
      <c r="BE20" s="90">
        <v>99400000</v>
      </c>
      <c r="BF20" s="242">
        <f>(BE20+BE21+BE22+BE23)/(BD20+BD21+BD22+BD23)</f>
        <v>0.24200859554603055</v>
      </c>
      <c r="BG20" s="90">
        <v>500000000</v>
      </c>
      <c r="BH20" s="90">
        <v>99400000</v>
      </c>
      <c r="BI20" s="242">
        <f>(BH20+BH21+BH22+BH23)/(BG23+BG22+BG21+BG20)</f>
        <v>0.24200859554603055</v>
      </c>
      <c r="BJ20" s="124">
        <v>517347463</v>
      </c>
      <c r="BK20" s="150">
        <v>116747463</v>
      </c>
      <c r="BL20" s="242">
        <f>(BK20+BK21+BK22+BK23)/(BJ20+BJ21+BJ22+BJ23)</f>
        <v>0.26443876789489312</v>
      </c>
      <c r="BM20" s="124">
        <v>517347463</v>
      </c>
      <c r="BN20" s="162">
        <v>116747463</v>
      </c>
      <c r="BO20" s="242">
        <f>(BN20+BN21+BN22+BN23)/(BM20+BM21+BM22+BM23)</f>
        <v>0.27183257672927341</v>
      </c>
      <c r="BP20" s="58" t="s">
        <v>133</v>
      </c>
      <c r="BQ20" s="167" t="s">
        <v>207</v>
      </c>
      <c r="BR20" s="167" t="s">
        <v>224</v>
      </c>
      <c r="BS20" s="178" t="s">
        <v>245</v>
      </c>
      <c r="BT20" s="178" t="s">
        <v>299</v>
      </c>
      <c r="BU20" s="178" t="s">
        <v>331</v>
      </c>
    </row>
    <row r="21" spans="2:73" s="2" customFormat="1" ht="93" x14ac:dyDescent="0.35">
      <c r="B21" s="392" t="s">
        <v>37</v>
      </c>
      <c r="C21" s="392" t="s">
        <v>38</v>
      </c>
      <c r="D21" s="392" t="s">
        <v>16</v>
      </c>
      <c r="E21" s="374">
        <v>1049212</v>
      </c>
      <c r="F21" s="374">
        <f>+E21*8%</f>
        <v>83936.960000000006</v>
      </c>
      <c r="G21" s="392"/>
      <c r="H21" s="392"/>
      <c r="I21" s="374"/>
      <c r="J21" s="392"/>
      <c r="K21" s="391"/>
      <c r="L21" s="391"/>
      <c r="M21" s="74">
        <f>40+40</f>
        <v>80</v>
      </c>
      <c r="N21" s="65">
        <f>M21/L20</f>
        <v>3.7356992762082653E-3</v>
      </c>
      <c r="O21" s="371"/>
      <c r="P21" s="65">
        <f>M21/K20</f>
        <v>3.2019980467811911E-3</v>
      </c>
      <c r="Q21" s="74">
        <f>80+318</f>
        <v>398</v>
      </c>
      <c r="R21" s="377"/>
      <c r="S21" s="371"/>
      <c r="T21" s="65">
        <f>Q21/K20</f>
        <v>1.5929940282736428E-2</v>
      </c>
      <c r="U21" s="74">
        <f>Q21+26</f>
        <v>424</v>
      </c>
      <c r="V21" s="377"/>
      <c r="W21" s="371"/>
      <c r="X21" s="74">
        <f>U21+63</f>
        <v>487</v>
      </c>
      <c r="Y21" s="371"/>
      <c r="Z21" s="371"/>
      <c r="AA21" s="65">
        <f>X21/K20</f>
        <v>1.9492163109780501E-2</v>
      </c>
      <c r="AB21" s="74">
        <f>X21+10</f>
        <v>497</v>
      </c>
      <c r="AC21" s="407"/>
      <c r="AD21" s="371"/>
      <c r="AE21" s="65">
        <f>AB21/K20</f>
        <v>1.9892412865628151E-2</v>
      </c>
      <c r="AF21" s="39" t="s">
        <v>32</v>
      </c>
      <c r="AG21" s="60">
        <v>2020130010141</v>
      </c>
      <c r="AH21" s="39" t="s">
        <v>101</v>
      </c>
      <c r="AI21" s="41" t="s">
        <v>107</v>
      </c>
      <c r="AJ21" s="42">
        <v>396</v>
      </c>
      <c r="AK21" s="74">
        <v>80</v>
      </c>
      <c r="AL21" s="65">
        <f>AK21/K20</f>
        <v>3.2019980467811911E-3</v>
      </c>
      <c r="AM21" s="74">
        <f>AK21+318</f>
        <v>398</v>
      </c>
      <c r="AN21" s="97">
        <f>AM21/K20</f>
        <v>1.5929940282736428E-2</v>
      </c>
      <c r="AO21" s="74">
        <f>AM21+26</f>
        <v>424</v>
      </c>
      <c r="AP21" s="65">
        <f>AO21/K20</f>
        <v>1.6970589647940314E-2</v>
      </c>
      <c r="AQ21" s="74">
        <f>424+63</f>
        <v>487</v>
      </c>
      <c r="AR21" s="142">
        <f>AQ21/K20</f>
        <v>1.9492163109780501E-2</v>
      </c>
      <c r="AS21" s="74">
        <f>424+63+10</f>
        <v>497</v>
      </c>
      <c r="AT21" s="142">
        <f>AS21/K20</f>
        <v>1.9892412865628151E-2</v>
      </c>
      <c r="AU21" s="39" t="s">
        <v>161</v>
      </c>
      <c r="AV21" s="39" t="s">
        <v>159</v>
      </c>
      <c r="AW21" s="39" t="s">
        <v>95</v>
      </c>
      <c r="AX21" s="40" t="s">
        <v>96</v>
      </c>
      <c r="AY21" s="39" t="s">
        <v>154</v>
      </c>
      <c r="AZ21" s="89">
        <v>366818306</v>
      </c>
      <c r="BA21" s="89">
        <v>436818306</v>
      </c>
      <c r="BB21" s="94">
        <v>234300000</v>
      </c>
      <c r="BC21" s="104">
        <f>BB21/BA21</f>
        <v>0.53637861962680655</v>
      </c>
      <c r="BD21" s="94">
        <v>436818306</v>
      </c>
      <c r="BE21" s="94">
        <v>234300000</v>
      </c>
      <c r="BF21" s="243"/>
      <c r="BG21" s="94">
        <v>436818306</v>
      </c>
      <c r="BH21" s="94">
        <v>234300000</v>
      </c>
      <c r="BI21" s="243"/>
      <c r="BJ21" s="124">
        <v>483816798</v>
      </c>
      <c r="BK21" s="124">
        <v>236800000</v>
      </c>
      <c r="BL21" s="243"/>
      <c r="BM21" s="124">
        <v>483816798</v>
      </c>
      <c r="BN21" s="161">
        <v>241673050</v>
      </c>
      <c r="BO21" s="243"/>
      <c r="BP21" s="58" t="s">
        <v>134</v>
      </c>
      <c r="BQ21" s="167" t="s">
        <v>205</v>
      </c>
      <c r="BR21" s="167" t="s">
        <v>225</v>
      </c>
      <c r="BS21" s="178" t="s">
        <v>260</v>
      </c>
      <c r="BT21" s="178" t="s">
        <v>281</v>
      </c>
      <c r="BU21" s="178" t="s">
        <v>330</v>
      </c>
    </row>
    <row r="22" spans="2:73" s="2" customFormat="1" ht="130.5" customHeight="1" x14ac:dyDescent="0.35">
      <c r="B22" s="392"/>
      <c r="C22" s="392"/>
      <c r="D22" s="392"/>
      <c r="E22" s="374"/>
      <c r="F22" s="374"/>
      <c r="G22" s="392"/>
      <c r="H22" s="392"/>
      <c r="I22" s="374"/>
      <c r="J22" s="392"/>
      <c r="K22" s="391"/>
      <c r="L22" s="391"/>
      <c r="M22" s="74">
        <f>132+210+41</f>
        <v>383</v>
      </c>
      <c r="N22" s="65">
        <f>M22/L20</f>
        <v>1.788466028484707E-2</v>
      </c>
      <c r="O22" s="371"/>
      <c r="P22" s="65">
        <f>M22/K20</f>
        <v>1.5329565648964953E-2</v>
      </c>
      <c r="Q22" s="101">
        <f>196+957+51+M22</f>
        <v>1587</v>
      </c>
      <c r="R22" s="377"/>
      <c r="S22" s="371"/>
      <c r="T22" s="65">
        <f>Q22/K20</f>
        <v>6.3519636253021886E-2</v>
      </c>
      <c r="U22" s="101">
        <f>295+2995+78</f>
        <v>3368</v>
      </c>
      <c r="V22" s="377"/>
      <c r="W22" s="371"/>
      <c r="X22" s="101">
        <f>U22+204+667</f>
        <v>4239</v>
      </c>
      <c r="Y22" s="371"/>
      <c r="Z22" s="371"/>
      <c r="AA22" s="65">
        <f>X22/K20</f>
        <v>0.16966587150381837</v>
      </c>
      <c r="AB22" s="101">
        <f>X22+861</f>
        <v>5100</v>
      </c>
      <c r="AC22" s="407"/>
      <c r="AD22" s="371"/>
      <c r="AE22" s="65">
        <f>AB22/K20</f>
        <v>0.20412737548230095</v>
      </c>
      <c r="AF22" s="40" t="s">
        <v>102</v>
      </c>
      <c r="AG22" s="60">
        <v>2020130010279</v>
      </c>
      <c r="AH22" s="39" t="s">
        <v>110</v>
      </c>
      <c r="AI22" s="41" t="s">
        <v>141</v>
      </c>
      <c r="AJ22" s="42">
        <v>5340</v>
      </c>
      <c r="AK22" s="74">
        <v>383</v>
      </c>
      <c r="AL22" s="65">
        <f>AK22/K20</f>
        <v>1.5329565648964953E-2</v>
      </c>
      <c r="AM22" s="101">
        <f>196+957+51+AK22</f>
        <v>1587</v>
      </c>
      <c r="AN22" s="65">
        <f>AM22/K20</f>
        <v>6.3519636253021886E-2</v>
      </c>
      <c r="AO22" s="101">
        <f>295+2995+78</f>
        <v>3368</v>
      </c>
      <c r="AP22" s="65">
        <f>AO22/K20</f>
        <v>0.13480411776948814</v>
      </c>
      <c r="AQ22" s="101">
        <f>3572+667</f>
        <v>4239</v>
      </c>
      <c r="AR22" s="146">
        <f>AQ22/K20</f>
        <v>0.16966587150381837</v>
      </c>
      <c r="AS22" s="101">
        <f>AQ22+861</f>
        <v>5100</v>
      </c>
      <c r="AT22" s="146">
        <f>AS22/K20</f>
        <v>0.20412737548230095</v>
      </c>
      <c r="AU22" s="39" t="s">
        <v>161</v>
      </c>
      <c r="AV22" s="39" t="s">
        <v>159</v>
      </c>
      <c r="AW22" s="39" t="s">
        <v>95</v>
      </c>
      <c r="AX22" s="40" t="s">
        <v>96</v>
      </c>
      <c r="AY22" s="39" t="s">
        <v>148</v>
      </c>
      <c r="AZ22" s="89">
        <v>1004528273</v>
      </c>
      <c r="BA22" s="89">
        <v>1004528273</v>
      </c>
      <c r="BB22" s="90">
        <v>230300000</v>
      </c>
      <c r="BC22" s="104">
        <f>BB22/BA22</f>
        <v>0.22926183980089926</v>
      </c>
      <c r="BD22" s="90">
        <v>1004528273</v>
      </c>
      <c r="BE22" s="90">
        <v>230300000</v>
      </c>
      <c r="BF22" s="243"/>
      <c r="BG22" s="90">
        <v>1004528273</v>
      </c>
      <c r="BH22" s="90">
        <v>230300000</v>
      </c>
      <c r="BI22" s="243"/>
      <c r="BJ22" s="124">
        <v>1152739832</v>
      </c>
      <c r="BK22" s="124">
        <v>303363594</v>
      </c>
      <c r="BL22" s="243"/>
      <c r="BM22" s="124">
        <v>1152739831.7</v>
      </c>
      <c r="BN22" s="161">
        <v>311813593.68000001</v>
      </c>
      <c r="BO22" s="243"/>
      <c r="BP22" s="58" t="s">
        <v>136</v>
      </c>
      <c r="BQ22" s="167" t="s">
        <v>206</v>
      </c>
      <c r="BR22" s="167" t="s">
        <v>226</v>
      </c>
      <c r="BS22" s="178" t="s">
        <v>246</v>
      </c>
      <c r="BT22" s="178" t="s">
        <v>282</v>
      </c>
      <c r="BU22" s="179" t="s">
        <v>332</v>
      </c>
    </row>
    <row r="23" spans="2:73" s="2" customFormat="1" ht="46.5" customHeight="1" x14ac:dyDescent="0.35">
      <c r="B23" s="392"/>
      <c r="C23" s="392"/>
      <c r="D23" s="392"/>
      <c r="E23" s="374"/>
      <c r="F23" s="374"/>
      <c r="G23" s="392"/>
      <c r="H23" s="392"/>
      <c r="I23" s="374"/>
      <c r="J23" s="392"/>
      <c r="K23" s="391"/>
      <c r="L23" s="391"/>
      <c r="M23" s="74">
        <f>615+37</f>
        <v>652</v>
      </c>
      <c r="N23" s="65">
        <f>M23/L20</f>
        <v>3.0445949101097363E-2</v>
      </c>
      <c r="O23" s="371"/>
      <c r="P23" s="65">
        <f>M23/K20</f>
        <v>2.6096284081266709E-2</v>
      </c>
      <c r="Q23" s="101">
        <f>137+2342+M23</f>
        <v>3131</v>
      </c>
      <c r="R23" s="378"/>
      <c r="S23" s="371"/>
      <c r="T23" s="65">
        <f>Q23/K20</f>
        <v>0.12531819855589887</v>
      </c>
      <c r="U23" s="101">
        <f>Q23+710</f>
        <v>3841</v>
      </c>
      <c r="V23" s="378"/>
      <c r="W23" s="371"/>
      <c r="X23" s="101">
        <f>U23</f>
        <v>3841</v>
      </c>
      <c r="Y23" s="372"/>
      <c r="Z23" s="371"/>
      <c r="AA23" s="65">
        <f>X23/K20</f>
        <v>0.15373593122108195</v>
      </c>
      <c r="AB23" s="101">
        <f>3841+354</f>
        <v>4195</v>
      </c>
      <c r="AC23" s="408"/>
      <c r="AD23" s="371"/>
      <c r="AE23" s="65">
        <f>AB23/K20</f>
        <v>0.16790477257808872</v>
      </c>
      <c r="AF23" s="374" t="s">
        <v>98</v>
      </c>
      <c r="AG23" s="418">
        <v>2020130010219</v>
      </c>
      <c r="AH23" s="374" t="s">
        <v>99</v>
      </c>
      <c r="AI23" s="330" t="s">
        <v>108</v>
      </c>
      <c r="AJ23" s="42">
        <v>13740</v>
      </c>
      <c r="AK23" s="74">
        <v>652</v>
      </c>
      <c r="AL23" s="65">
        <f>AK23/K20</f>
        <v>2.6096284081266709E-2</v>
      </c>
      <c r="AM23" s="101">
        <f>2342+137+AK23</f>
        <v>3131</v>
      </c>
      <c r="AN23" s="65">
        <f>AM23/L20</f>
        <v>0.14620593042260099</v>
      </c>
      <c r="AO23" s="101">
        <f>AM23+710</f>
        <v>3841</v>
      </c>
      <c r="AP23" s="65">
        <f>AO23/K20</f>
        <v>0.15373593122108195</v>
      </c>
      <c r="AQ23" s="101">
        <v>3841</v>
      </c>
      <c r="AR23" s="146">
        <f>AQ23/K20</f>
        <v>0.15373593122108195</v>
      </c>
      <c r="AS23" s="101">
        <f>3841+354</f>
        <v>4195</v>
      </c>
      <c r="AT23" s="146">
        <f>AS23/K20</f>
        <v>0.16790477257808872</v>
      </c>
      <c r="AU23" s="39" t="s">
        <v>161</v>
      </c>
      <c r="AV23" s="39" t="s">
        <v>97</v>
      </c>
      <c r="AW23" s="374" t="s">
        <v>95</v>
      </c>
      <c r="AX23" s="374" t="s">
        <v>96</v>
      </c>
      <c r="AY23" s="374" t="s">
        <v>155</v>
      </c>
      <c r="AZ23" s="382">
        <v>1638264549</v>
      </c>
      <c r="BA23" s="334">
        <v>1568264549</v>
      </c>
      <c r="BB23" s="312">
        <v>285356060</v>
      </c>
      <c r="BC23" s="386">
        <f>BB23/BA23</f>
        <v>0.18195658390796157</v>
      </c>
      <c r="BD23" s="334">
        <v>1568264549</v>
      </c>
      <c r="BE23" s="312">
        <v>285356060</v>
      </c>
      <c r="BF23" s="243"/>
      <c r="BG23" s="334">
        <v>1568264549</v>
      </c>
      <c r="BH23" s="312">
        <v>285356060</v>
      </c>
      <c r="BI23" s="243"/>
      <c r="BJ23" s="236">
        <v>1610055730</v>
      </c>
      <c r="BK23" s="236">
        <v>338425841</v>
      </c>
      <c r="BL23" s="243"/>
      <c r="BM23" s="236">
        <v>1610055730</v>
      </c>
      <c r="BN23" s="239">
        <v>352932790.63</v>
      </c>
      <c r="BO23" s="243"/>
      <c r="BP23" s="354" t="s">
        <v>135</v>
      </c>
      <c r="BQ23" s="223" t="s">
        <v>204</v>
      </c>
      <c r="BR23" s="223" t="s">
        <v>227</v>
      </c>
      <c r="BS23" s="219" t="s">
        <v>244</v>
      </c>
      <c r="BT23" s="219" t="s">
        <v>298</v>
      </c>
      <c r="BU23" s="219" t="s">
        <v>329</v>
      </c>
    </row>
    <row r="24" spans="2:73" s="2" customFormat="1" ht="69.75" x14ac:dyDescent="0.35">
      <c r="B24" s="392"/>
      <c r="C24" s="392"/>
      <c r="D24" s="392"/>
      <c r="E24" s="374"/>
      <c r="F24" s="374"/>
      <c r="G24" s="392"/>
      <c r="H24" s="38" t="s">
        <v>76</v>
      </c>
      <c r="I24" s="43">
        <v>16428</v>
      </c>
      <c r="J24" s="38" t="s">
        <v>75</v>
      </c>
      <c r="K24" s="42">
        <v>22999.200000000001</v>
      </c>
      <c r="L24" s="42">
        <v>19714</v>
      </c>
      <c r="M24" s="74">
        <v>0</v>
      </c>
      <c r="N24" s="65">
        <f>M24/L24</f>
        <v>0</v>
      </c>
      <c r="O24" s="371"/>
      <c r="P24" s="65">
        <f>M24/K24</f>
        <v>0</v>
      </c>
      <c r="Q24" s="74">
        <v>0</v>
      </c>
      <c r="R24" s="65">
        <f>Q24/L24</f>
        <v>0</v>
      </c>
      <c r="S24" s="371"/>
      <c r="T24" s="65">
        <f>Q24/K24</f>
        <v>0</v>
      </c>
      <c r="U24" s="74">
        <v>0</v>
      </c>
      <c r="V24" s="65">
        <f>U24/L24</f>
        <v>0</v>
      </c>
      <c r="W24" s="371"/>
      <c r="X24" s="74">
        <v>0</v>
      </c>
      <c r="Y24" s="65">
        <f>X24/L24</f>
        <v>0</v>
      </c>
      <c r="Z24" s="371"/>
      <c r="AA24" s="65">
        <f>X24/K24</f>
        <v>0</v>
      </c>
      <c r="AB24" s="74">
        <v>0</v>
      </c>
      <c r="AC24" s="65">
        <f>AB24/L24</f>
        <v>0</v>
      </c>
      <c r="AD24" s="371"/>
      <c r="AE24" s="65">
        <f>AB24/K24</f>
        <v>0</v>
      </c>
      <c r="AF24" s="374"/>
      <c r="AG24" s="418"/>
      <c r="AH24" s="374"/>
      <c r="AI24" s="330"/>
      <c r="AJ24" s="42">
        <v>19714</v>
      </c>
      <c r="AK24" s="74">
        <v>0</v>
      </c>
      <c r="AL24" s="65">
        <f>AK24/K24</f>
        <v>0</v>
      </c>
      <c r="AM24" s="74">
        <v>0</v>
      </c>
      <c r="AN24" s="65">
        <f>AM24/K24</f>
        <v>0</v>
      </c>
      <c r="AO24" s="74">
        <v>0</v>
      </c>
      <c r="AP24" s="65">
        <f>AO24/K24</f>
        <v>0</v>
      </c>
      <c r="AQ24" s="74">
        <v>0</v>
      </c>
      <c r="AR24" s="147">
        <f>AQ24/K24</f>
        <v>0</v>
      </c>
      <c r="AS24" s="74">
        <v>0</v>
      </c>
      <c r="AT24" s="147">
        <f>AS24/K24</f>
        <v>0</v>
      </c>
      <c r="AU24" s="39" t="s">
        <v>161</v>
      </c>
      <c r="AV24" s="39" t="s">
        <v>97</v>
      </c>
      <c r="AW24" s="374"/>
      <c r="AX24" s="374"/>
      <c r="AY24" s="374"/>
      <c r="AZ24" s="382"/>
      <c r="BA24" s="335"/>
      <c r="BB24" s="313"/>
      <c r="BC24" s="387"/>
      <c r="BD24" s="335"/>
      <c r="BE24" s="313"/>
      <c r="BF24" s="243"/>
      <c r="BG24" s="335"/>
      <c r="BH24" s="313"/>
      <c r="BI24" s="243"/>
      <c r="BJ24" s="237"/>
      <c r="BK24" s="237"/>
      <c r="BL24" s="243"/>
      <c r="BM24" s="237"/>
      <c r="BN24" s="240"/>
      <c r="BO24" s="243"/>
      <c r="BP24" s="354"/>
      <c r="BQ24" s="223"/>
      <c r="BR24" s="223"/>
      <c r="BS24" s="219"/>
      <c r="BT24" s="219"/>
      <c r="BU24" s="219"/>
    </row>
    <row r="25" spans="2:73" s="2" customFormat="1" ht="144.75" customHeight="1" x14ac:dyDescent="0.35">
      <c r="B25" s="392"/>
      <c r="C25" s="392"/>
      <c r="D25" s="392"/>
      <c r="E25" s="374"/>
      <c r="F25" s="374"/>
      <c r="G25" s="392"/>
      <c r="H25" s="38" t="s">
        <v>78</v>
      </c>
      <c r="I25" s="44">
        <v>16</v>
      </c>
      <c r="J25" s="38" t="s">
        <v>77</v>
      </c>
      <c r="K25" s="42">
        <v>17</v>
      </c>
      <c r="L25" s="42">
        <v>5</v>
      </c>
      <c r="M25" s="74">
        <v>0</v>
      </c>
      <c r="N25" s="65">
        <f>M25/L25</f>
        <v>0</v>
      </c>
      <c r="O25" s="372"/>
      <c r="P25" s="65">
        <f>M25/K25</f>
        <v>0</v>
      </c>
      <c r="Q25" s="74">
        <v>0</v>
      </c>
      <c r="R25" s="65">
        <f>Q25/L25</f>
        <v>0</v>
      </c>
      <c r="S25" s="372"/>
      <c r="T25" s="65">
        <f>Q25/K25</f>
        <v>0</v>
      </c>
      <c r="U25" s="74">
        <v>0</v>
      </c>
      <c r="V25" s="65">
        <f>U25/L25</f>
        <v>0</v>
      </c>
      <c r="W25" s="372"/>
      <c r="X25" s="74">
        <v>0</v>
      </c>
      <c r="Y25" s="65">
        <f>X25/L25</f>
        <v>0</v>
      </c>
      <c r="Z25" s="372"/>
      <c r="AA25" s="65">
        <f>X25/K25</f>
        <v>0</v>
      </c>
      <c r="AB25" s="74">
        <v>0</v>
      </c>
      <c r="AC25" s="65">
        <f>AB25/L25</f>
        <v>0</v>
      </c>
      <c r="AD25" s="372"/>
      <c r="AE25" s="65">
        <f>AB25/K25</f>
        <v>0</v>
      </c>
      <c r="AF25" s="374"/>
      <c r="AG25" s="418"/>
      <c r="AH25" s="374"/>
      <c r="AI25" s="330"/>
      <c r="AJ25" s="42">
        <v>5</v>
      </c>
      <c r="AK25" s="74">
        <v>0</v>
      </c>
      <c r="AL25" s="65">
        <f>AK25/K25</f>
        <v>0</v>
      </c>
      <c r="AM25" s="74">
        <v>0</v>
      </c>
      <c r="AN25" s="65">
        <f>AM25/K25</f>
        <v>0</v>
      </c>
      <c r="AO25" s="74">
        <v>0</v>
      </c>
      <c r="AP25" s="65">
        <f>AO25/K25</f>
        <v>0</v>
      </c>
      <c r="AQ25" s="74">
        <v>0</v>
      </c>
      <c r="AR25" s="147">
        <f>AQ25/K25</f>
        <v>0</v>
      </c>
      <c r="AS25" s="74">
        <v>0</v>
      </c>
      <c r="AT25" s="147">
        <f>AS25/K25</f>
        <v>0</v>
      </c>
      <c r="AU25" s="39" t="s">
        <v>161</v>
      </c>
      <c r="AV25" s="39" t="s">
        <v>97</v>
      </c>
      <c r="AW25" s="374"/>
      <c r="AX25" s="374"/>
      <c r="AY25" s="374"/>
      <c r="AZ25" s="382"/>
      <c r="BA25" s="336"/>
      <c r="BB25" s="314"/>
      <c r="BC25" s="388"/>
      <c r="BD25" s="336"/>
      <c r="BE25" s="314"/>
      <c r="BF25" s="244"/>
      <c r="BG25" s="336"/>
      <c r="BH25" s="314"/>
      <c r="BI25" s="244"/>
      <c r="BJ25" s="238"/>
      <c r="BK25" s="238"/>
      <c r="BL25" s="244"/>
      <c r="BM25" s="238"/>
      <c r="BN25" s="241"/>
      <c r="BO25" s="244"/>
      <c r="BP25" s="354"/>
      <c r="BQ25" s="223"/>
      <c r="BR25" s="223"/>
      <c r="BS25" s="219"/>
      <c r="BT25" s="219"/>
      <c r="BU25" s="219"/>
    </row>
    <row r="26" spans="2:73" s="2" customFormat="1" ht="182.25" customHeight="1" x14ac:dyDescent="0.35">
      <c r="B26" s="402" t="s">
        <v>37</v>
      </c>
      <c r="C26" s="402" t="s">
        <v>38</v>
      </c>
      <c r="D26" s="402" t="s">
        <v>40</v>
      </c>
      <c r="E26" s="404">
        <v>1049212</v>
      </c>
      <c r="F26" s="404">
        <f>+E26*13%</f>
        <v>136397.56</v>
      </c>
      <c r="G26" s="402" t="s">
        <v>56</v>
      </c>
      <c r="H26" s="28" t="s">
        <v>58</v>
      </c>
      <c r="I26" s="45">
        <v>0</v>
      </c>
      <c r="J26" s="28" t="s">
        <v>57</v>
      </c>
      <c r="K26" s="25">
        <v>4</v>
      </c>
      <c r="L26" s="25">
        <v>1</v>
      </c>
      <c r="M26" s="75">
        <v>0</v>
      </c>
      <c r="N26" s="66">
        <f>M26/L26</f>
        <v>0</v>
      </c>
      <c r="O26" s="337">
        <f>+AVERAGE(N26:N32)</f>
        <v>0.17838101097098327</v>
      </c>
      <c r="P26" s="66">
        <f>M26/K26</f>
        <v>0</v>
      </c>
      <c r="Q26" s="75">
        <v>0</v>
      </c>
      <c r="R26" s="66">
        <f>Q26/L26</f>
        <v>0</v>
      </c>
      <c r="S26" s="337">
        <f>+AVERAGE(R26:R32)</f>
        <v>0.20938429201271402</v>
      </c>
      <c r="T26" s="66">
        <f>Q26/K26</f>
        <v>0</v>
      </c>
      <c r="U26" s="75">
        <v>0</v>
      </c>
      <c r="V26" s="66">
        <f>U26/L26</f>
        <v>0</v>
      </c>
      <c r="W26" s="337">
        <f>+AVERAGE(V26:V32)</f>
        <v>0.21354967702245464</v>
      </c>
      <c r="X26" s="120">
        <v>0.25</v>
      </c>
      <c r="Y26" s="66">
        <f>X26/L26</f>
        <v>0.25</v>
      </c>
      <c r="Z26" s="337">
        <f>+AVERAGE(Y26:Y32)</f>
        <v>0.40173109128815065</v>
      </c>
      <c r="AA26" s="66">
        <f>X26/K26</f>
        <v>6.25E-2</v>
      </c>
      <c r="AB26" s="120">
        <v>0.25</v>
      </c>
      <c r="AC26" s="66">
        <f>AB26/L26</f>
        <v>0.25</v>
      </c>
      <c r="AD26" s="337">
        <f>+AVERAGE(AC26:AC32)</f>
        <v>0.41565244881916669</v>
      </c>
      <c r="AE26" s="66">
        <f>AB26/K26</f>
        <v>6.25E-2</v>
      </c>
      <c r="AF26" s="328" t="s">
        <v>90</v>
      </c>
      <c r="AG26" s="399">
        <v>2020130010068</v>
      </c>
      <c r="AH26" s="328" t="s">
        <v>28</v>
      </c>
      <c r="AI26" s="389" t="s">
        <v>109</v>
      </c>
      <c r="AJ26" s="25">
        <v>1</v>
      </c>
      <c r="AK26" s="75">
        <v>0</v>
      </c>
      <c r="AL26" s="66">
        <f>AK26/K26</f>
        <v>0</v>
      </c>
      <c r="AM26" s="75">
        <v>0</v>
      </c>
      <c r="AN26" s="66">
        <f>AM26/K26</f>
        <v>0</v>
      </c>
      <c r="AO26" s="75">
        <v>0</v>
      </c>
      <c r="AP26" s="66">
        <f>AO26/K26</f>
        <v>0</v>
      </c>
      <c r="AQ26" s="120">
        <v>0.25</v>
      </c>
      <c r="AR26" s="148">
        <f>AQ26/K26</f>
        <v>6.25E-2</v>
      </c>
      <c r="AS26" s="120">
        <v>0.25</v>
      </c>
      <c r="AT26" s="148">
        <f>AS26/K26</f>
        <v>6.25E-2</v>
      </c>
      <c r="AU26" s="27" t="s">
        <v>161</v>
      </c>
      <c r="AV26" s="27" t="s">
        <v>97</v>
      </c>
      <c r="AW26" s="328" t="s">
        <v>93</v>
      </c>
      <c r="AX26" s="328" t="s">
        <v>94</v>
      </c>
      <c r="AY26" s="328" t="s">
        <v>147</v>
      </c>
      <c r="AZ26" s="398">
        <v>309648241</v>
      </c>
      <c r="BA26" s="317">
        <v>376878241</v>
      </c>
      <c r="BB26" s="310">
        <v>209900000</v>
      </c>
      <c r="BC26" s="291">
        <f>BB26/BA26</f>
        <v>0.55694380084946316</v>
      </c>
      <c r="BD26" s="317">
        <v>376878241</v>
      </c>
      <c r="BE26" s="310">
        <v>209900000</v>
      </c>
      <c r="BF26" s="291">
        <f>(BE26+BE29+BE31+BE32)/(BD26+BD29+BD31+BD32)</f>
        <v>0.39744628516141489</v>
      </c>
      <c r="BG26" s="317">
        <v>376878241</v>
      </c>
      <c r="BH26" s="310">
        <v>209900000</v>
      </c>
      <c r="BI26" s="291">
        <f>(BH26+BH29+BH31+BH32)/(BG32+BG31+BG29+BG26)</f>
        <v>0.39744628516141489</v>
      </c>
      <c r="BJ26" s="295">
        <v>376878241</v>
      </c>
      <c r="BK26" s="301">
        <v>209900000</v>
      </c>
      <c r="BL26" s="302">
        <f>(BK26+BK29+BK31)/(BJ26+BJ29+BJ31)</f>
        <v>0.31862040807846975</v>
      </c>
      <c r="BM26" s="295">
        <v>376878241</v>
      </c>
      <c r="BN26" s="301">
        <v>209900000</v>
      </c>
      <c r="BO26" s="302">
        <f>(BN26+BN29+BN31)/(BM26+BM29+BM31)</f>
        <v>0.31862040789669593</v>
      </c>
      <c r="BP26" s="355" t="s">
        <v>137</v>
      </c>
      <c r="BQ26" s="409" t="s">
        <v>188</v>
      </c>
      <c r="BR26" s="409" t="s">
        <v>211</v>
      </c>
      <c r="BS26" s="286" t="s">
        <v>241</v>
      </c>
      <c r="BT26" s="286" t="s">
        <v>292</v>
      </c>
      <c r="BU26" s="286" t="s">
        <v>325</v>
      </c>
    </row>
    <row r="27" spans="2:73" s="2" customFormat="1" ht="185.25" customHeight="1" x14ac:dyDescent="0.35">
      <c r="B27" s="403"/>
      <c r="C27" s="403"/>
      <c r="D27" s="403"/>
      <c r="E27" s="405"/>
      <c r="F27" s="405"/>
      <c r="G27" s="403"/>
      <c r="H27" s="28" t="s">
        <v>27</v>
      </c>
      <c r="I27" s="45">
        <v>0</v>
      </c>
      <c r="J27" s="28" t="s">
        <v>63</v>
      </c>
      <c r="K27" s="25">
        <v>1</v>
      </c>
      <c r="L27" s="25">
        <v>1</v>
      </c>
      <c r="M27" s="75">
        <v>0</v>
      </c>
      <c r="N27" s="66">
        <f>M27/L27</f>
        <v>0</v>
      </c>
      <c r="O27" s="338"/>
      <c r="P27" s="66">
        <f>M27/K27</f>
        <v>0</v>
      </c>
      <c r="Q27" s="75">
        <v>0</v>
      </c>
      <c r="R27" s="66">
        <f>Q27/L27</f>
        <v>0</v>
      </c>
      <c r="S27" s="338"/>
      <c r="T27" s="66">
        <f>Q27/K27</f>
        <v>0</v>
      </c>
      <c r="U27" s="75">
        <v>0</v>
      </c>
      <c r="V27" s="66">
        <f>U27/L27</f>
        <v>0</v>
      </c>
      <c r="W27" s="338"/>
      <c r="X27" s="120">
        <v>0.5</v>
      </c>
      <c r="Y27" s="66">
        <f>0.5/1</f>
        <v>0.5</v>
      </c>
      <c r="Z27" s="338"/>
      <c r="AA27" s="66">
        <f>X27/K27</f>
        <v>0.5</v>
      </c>
      <c r="AB27" s="120">
        <f>0.5+0.05</f>
        <v>0.55000000000000004</v>
      </c>
      <c r="AC27" s="66">
        <f>AB27/L27</f>
        <v>0.55000000000000004</v>
      </c>
      <c r="AD27" s="338"/>
      <c r="AE27" s="66">
        <f>AB27/K27</f>
        <v>0.55000000000000004</v>
      </c>
      <c r="AF27" s="328"/>
      <c r="AG27" s="399"/>
      <c r="AH27" s="328"/>
      <c r="AI27" s="389"/>
      <c r="AJ27" s="25">
        <v>1</v>
      </c>
      <c r="AK27" s="75">
        <v>0</v>
      </c>
      <c r="AL27" s="66">
        <f>AK27/K27</f>
        <v>0</v>
      </c>
      <c r="AM27" s="75">
        <v>0</v>
      </c>
      <c r="AN27" s="66">
        <f>AM27/K27</f>
        <v>0</v>
      </c>
      <c r="AO27" s="75">
        <v>0</v>
      </c>
      <c r="AP27" s="66">
        <f>AO27/K27</f>
        <v>0</v>
      </c>
      <c r="AQ27" s="120">
        <v>0.5</v>
      </c>
      <c r="AR27" s="148">
        <f>AQ27/K27</f>
        <v>0.5</v>
      </c>
      <c r="AS27" s="120">
        <f>AQ27+0.05</f>
        <v>0.55000000000000004</v>
      </c>
      <c r="AT27" s="148">
        <f>AS27/K27</f>
        <v>0.55000000000000004</v>
      </c>
      <c r="AU27" s="27" t="s">
        <v>161</v>
      </c>
      <c r="AV27" s="27" t="s">
        <v>97</v>
      </c>
      <c r="AW27" s="328"/>
      <c r="AX27" s="328"/>
      <c r="AY27" s="328"/>
      <c r="AZ27" s="398"/>
      <c r="BA27" s="318"/>
      <c r="BB27" s="320"/>
      <c r="BC27" s="292"/>
      <c r="BD27" s="318"/>
      <c r="BE27" s="320"/>
      <c r="BF27" s="292"/>
      <c r="BG27" s="318"/>
      <c r="BH27" s="320"/>
      <c r="BI27" s="292"/>
      <c r="BJ27" s="295"/>
      <c r="BK27" s="301"/>
      <c r="BL27" s="303"/>
      <c r="BM27" s="295"/>
      <c r="BN27" s="301"/>
      <c r="BO27" s="303"/>
      <c r="BP27" s="355"/>
      <c r="BQ27" s="409"/>
      <c r="BR27" s="409"/>
      <c r="BS27" s="286"/>
      <c r="BT27" s="286"/>
      <c r="BU27" s="286"/>
    </row>
    <row r="28" spans="2:73" s="2" customFormat="1" ht="393" customHeight="1" x14ac:dyDescent="0.35">
      <c r="B28" s="403"/>
      <c r="C28" s="403"/>
      <c r="D28" s="403"/>
      <c r="E28" s="405"/>
      <c r="F28" s="405"/>
      <c r="G28" s="403"/>
      <c r="H28" s="28" t="s">
        <v>65</v>
      </c>
      <c r="I28" s="395">
        <v>4</v>
      </c>
      <c r="J28" s="328" t="s">
        <v>64</v>
      </c>
      <c r="K28" s="396">
        <v>10</v>
      </c>
      <c r="L28" s="355">
        <v>3</v>
      </c>
      <c r="M28" s="75">
        <v>0</v>
      </c>
      <c r="N28" s="337">
        <f>Q28/L28</f>
        <v>0</v>
      </c>
      <c r="O28" s="338"/>
      <c r="P28" s="66">
        <f>M28/K28</f>
        <v>0</v>
      </c>
      <c r="Q28" s="75">
        <v>0</v>
      </c>
      <c r="R28" s="337">
        <f>Q28/L28</f>
        <v>0</v>
      </c>
      <c r="S28" s="338"/>
      <c r="T28" s="66">
        <f>Q28/K28</f>
        <v>0</v>
      </c>
      <c r="U28" s="75">
        <v>0</v>
      </c>
      <c r="V28" s="337">
        <f>U28/L28</f>
        <v>0</v>
      </c>
      <c r="W28" s="338"/>
      <c r="X28" s="75">
        <v>0</v>
      </c>
      <c r="Y28" s="337">
        <f>(X28+X29)/L28</f>
        <v>0.33333333333333331</v>
      </c>
      <c r="Z28" s="338"/>
      <c r="AA28" s="66">
        <f>X28/K28</f>
        <v>0</v>
      </c>
      <c r="AB28" s="75">
        <v>0</v>
      </c>
      <c r="AC28" s="337">
        <f>(AB28+AB29)/L28</f>
        <v>0.33333333333333331</v>
      </c>
      <c r="AD28" s="338"/>
      <c r="AE28" s="66">
        <f>AB28/K28</f>
        <v>0</v>
      </c>
      <c r="AF28" s="328"/>
      <c r="AG28" s="399"/>
      <c r="AH28" s="328"/>
      <c r="AI28" s="389"/>
      <c r="AJ28" s="25">
        <v>1</v>
      </c>
      <c r="AK28" s="75">
        <v>0</v>
      </c>
      <c r="AL28" s="66">
        <f>AK28/K28</f>
        <v>0</v>
      </c>
      <c r="AM28" s="75">
        <v>0</v>
      </c>
      <c r="AN28" s="66">
        <f>AM28/K28</f>
        <v>0</v>
      </c>
      <c r="AO28" s="75">
        <v>0</v>
      </c>
      <c r="AP28" s="66">
        <f>AO28/K28</f>
        <v>0</v>
      </c>
      <c r="AQ28" s="75">
        <v>0</v>
      </c>
      <c r="AR28" s="149">
        <f>AQ28/K28</f>
        <v>0</v>
      </c>
      <c r="AS28" s="75">
        <v>0</v>
      </c>
      <c r="AT28" s="149">
        <f>AS28/K28</f>
        <v>0</v>
      </c>
      <c r="AU28" s="27" t="s">
        <v>161</v>
      </c>
      <c r="AV28" s="27" t="s">
        <v>97</v>
      </c>
      <c r="AW28" s="328"/>
      <c r="AX28" s="328"/>
      <c r="AY28" s="328"/>
      <c r="AZ28" s="398"/>
      <c r="BA28" s="319"/>
      <c r="BB28" s="311"/>
      <c r="BC28" s="293"/>
      <c r="BD28" s="319"/>
      <c r="BE28" s="311"/>
      <c r="BF28" s="292"/>
      <c r="BG28" s="319"/>
      <c r="BH28" s="311"/>
      <c r="BI28" s="292"/>
      <c r="BJ28" s="295"/>
      <c r="BK28" s="301"/>
      <c r="BL28" s="303"/>
      <c r="BM28" s="295"/>
      <c r="BN28" s="301"/>
      <c r="BO28" s="303"/>
      <c r="BP28" s="355"/>
      <c r="BQ28" s="409"/>
      <c r="BR28" s="409"/>
      <c r="BS28" s="286"/>
      <c r="BT28" s="286"/>
      <c r="BU28" s="286"/>
    </row>
    <row r="29" spans="2:73" s="2" customFormat="1" ht="69.75" customHeight="1" x14ac:dyDescent="0.35">
      <c r="B29" s="403"/>
      <c r="C29" s="403"/>
      <c r="D29" s="403"/>
      <c r="E29" s="405"/>
      <c r="F29" s="405"/>
      <c r="G29" s="403"/>
      <c r="H29" s="28" t="s">
        <v>65</v>
      </c>
      <c r="I29" s="395"/>
      <c r="J29" s="328"/>
      <c r="K29" s="396"/>
      <c r="L29" s="355"/>
      <c r="M29" s="75">
        <v>0</v>
      </c>
      <c r="N29" s="339"/>
      <c r="O29" s="338"/>
      <c r="P29" s="66">
        <f>M29/K28</f>
        <v>0</v>
      </c>
      <c r="Q29" s="75">
        <v>0</v>
      </c>
      <c r="R29" s="339"/>
      <c r="S29" s="338"/>
      <c r="T29" s="66">
        <f>Q29/K28</f>
        <v>0</v>
      </c>
      <c r="U29" s="75">
        <v>0</v>
      </c>
      <c r="V29" s="339"/>
      <c r="W29" s="338"/>
      <c r="X29" s="75">
        <v>1</v>
      </c>
      <c r="Y29" s="339"/>
      <c r="Z29" s="338"/>
      <c r="AA29" s="66">
        <f>X29/K28</f>
        <v>0.1</v>
      </c>
      <c r="AB29" s="75">
        <v>1</v>
      </c>
      <c r="AC29" s="339"/>
      <c r="AD29" s="338"/>
      <c r="AE29" s="66">
        <f>AB29/K28</f>
        <v>0.1</v>
      </c>
      <c r="AF29" s="328" t="s">
        <v>91</v>
      </c>
      <c r="AG29" s="394">
        <v>2020130010298</v>
      </c>
      <c r="AH29" s="328" t="s">
        <v>142</v>
      </c>
      <c r="AI29" s="401" t="s">
        <v>143</v>
      </c>
      <c r="AJ29" s="25">
        <v>2</v>
      </c>
      <c r="AK29" s="75">
        <v>0</v>
      </c>
      <c r="AL29" s="66">
        <f>AK29/K28</f>
        <v>0</v>
      </c>
      <c r="AM29" s="75">
        <v>0</v>
      </c>
      <c r="AN29" s="66">
        <f>AM29/K28</f>
        <v>0</v>
      </c>
      <c r="AO29" s="75">
        <v>0</v>
      </c>
      <c r="AP29" s="66">
        <f>AO29/K28</f>
        <v>0</v>
      </c>
      <c r="AQ29" s="75">
        <v>1</v>
      </c>
      <c r="AR29" s="149">
        <f>AQ29/K28</f>
        <v>0.1</v>
      </c>
      <c r="AS29" s="75">
        <v>1</v>
      </c>
      <c r="AT29" s="149">
        <f>AS29/K28</f>
        <v>0.1</v>
      </c>
      <c r="AU29" s="27" t="s">
        <v>161</v>
      </c>
      <c r="AV29" s="27" t="s">
        <v>97</v>
      </c>
      <c r="AW29" s="328" t="s">
        <v>93</v>
      </c>
      <c r="AX29" s="328" t="s">
        <v>94</v>
      </c>
      <c r="AY29" s="397" t="s">
        <v>156</v>
      </c>
      <c r="AZ29" s="398">
        <v>49500000</v>
      </c>
      <c r="BA29" s="317">
        <v>215530000</v>
      </c>
      <c r="BB29" s="310">
        <v>38500000</v>
      </c>
      <c r="BC29" s="291">
        <f>BB29/BA29</f>
        <v>0.17862942513803182</v>
      </c>
      <c r="BD29" s="317">
        <v>215530000</v>
      </c>
      <c r="BE29" s="310">
        <v>38500000</v>
      </c>
      <c r="BF29" s="292"/>
      <c r="BG29" s="317">
        <v>215530000</v>
      </c>
      <c r="BH29" s="310">
        <v>38500000</v>
      </c>
      <c r="BI29" s="292"/>
      <c r="BJ29" s="295">
        <v>307655211</v>
      </c>
      <c r="BK29" s="301">
        <v>38500000</v>
      </c>
      <c r="BL29" s="303"/>
      <c r="BM29" s="295">
        <v>307655211.26999998</v>
      </c>
      <c r="BN29" s="301">
        <v>38500000</v>
      </c>
      <c r="BO29" s="303"/>
      <c r="BP29" s="355" t="s">
        <v>138</v>
      </c>
      <c r="BQ29" s="410" t="s">
        <v>188</v>
      </c>
      <c r="BR29" s="410" t="s">
        <v>242</v>
      </c>
      <c r="BS29" s="294" t="s">
        <v>269</v>
      </c>
      <c r="BT29" s="294" t="s">
        <v>293</v>
      </c>
      <c r="BU29" s="296" t="s">
        <v>324</v>
      </c>
    </row>
    <row r="30" spans="2:73" s="2" customFormat="1" ht="409.6" customHeight="1" x14ac:dyDescent="0.35">
      <c r="B30" s="403"/>
      <c r="C30" s="403"/>
      <c r="D30" s="403"/>
      <c r="E30" s="405"/>
      <c r="F30" s="405"/>
      <c r="G30" s="403"/>
      <c r="H30" s="28" t="s">
        <v>60</v>
      </c>
      <c r="I30" s="29">
        <v>11147</v>
      </c>
      <c r="J30" s="28" t="s">
        <v>59</v>
      </c>
      <c r="K30" s="25">
        <v>16720</v>
      </c>
      <c r="L30" s="25">
        <v>13004</v>
      </c>
      <c r="M30" s="75">
        <v>914</v>
      </c>
      <c r="N30" s="66">
        <f t="shared" ref="N30:N36" si="14">M30/L30</f>
        <v>7.0286065825899718E-2</v>
      </c>
      <c r="O30" s="338"/>
      <c r="P30" s="66">
        <f t="shared" ref="P30:P36" si="15">M30/K30</f>
        <v>5.466507177033493E-2</v>
      </c>
      <c r="Q30" s="98">
        <f>914+2419</f>
        <v>3333</v>
      </c>
      <c r="R30" s="66">
        <f t="shared" ref="R30:R36" si="16">Q30/L30</f>
        <v>0.2563057520762842</v>
      </c>
      <c r="S30" s="338"/>
      <c r="T30" s="66">
        <f>Q30/K30</f>
        <v>0.1993421052631579</v>
      </c>
      <c r="U30" s="98">
        <f>914+2419+325</f>
        <v>3658</v>
      </c>
      <c r="V30" s="66">
        <f>U30/L30</f>
        <v>0.2812980621347278</v>
      </c>
      <c r="W30" s="338"/>
      <c r="X30" s="98">
        <f>U30+258+337</f>
        <v>4253</v>
      </c>
      <c r="Y30" s="66">
        <f>X30/L30</f>
        <v>0.32705321439557061</v>
      </c>
      <c r="Z30" s="338"/>
      <c r="AA30" s="66">
        <f t="shared" ref="AA30:AA36" si="17">X30/K30</f>
        <v>0.25436602870813396</v>
      </c>
      <c r="AB30" s="98">
        <f>X30+436</f>
        <v>4689</v>
      </c>
      <c r="AC30" s="66">
        <f>AB30/L30</f>
        <v>0.3605813595816672</v>
      </c>
      <c r="AD30" s="338"/>
      <c r="AE30" s="66">
        <f t="shared" ref="AE30:AE36" si="18">AB30/K30</f>
        <v>0.28044258373205744</v>
      </c>
      <c r="AF30" s="328"/>
      <c r="AG30" s="394"/>
      <c r="AH30" s="328"/>
      <c r="AI30" s="401"/>
      <c r="AJ30" s="25">
        <v>13004</v>
      </c>
      <c r="AK30" s="75">
        <v>914</v>
      </c>
      <c r="AL30" s="66">
        <f t="shared" ref="AL30:AL36" si="19">AK30/K30</f>
        <v>5.466507177033493E-2</v>
      </c>
      <c r="AM30" s="98">
        <f>AK30+2419</f>
        <v>3333</v>
      </c>
      <c r="AN30" s="66">
        <f>AM30/K30</f>
        <v>0.1993421052631579</v>
      </c>
      <c r="AO30" s="98">
        <f>914+2419+325</f>
        <v>3658</v>
      </c>
      <c r="AP30" s="66">
        <f>AO30/K30</f>
        <v>0.2187799043062201</v>
      </c>
      <c r="AQ30" s="98">
        <f>3916+337</f>
        <v>4253</v>
      </c>
      <c r="AR30" s="148">
        <f t="shared" ref="AR30:AR36" si="20">AQ30/K30</f>
        <v>0.25436602870813396</v>
      </c>
      <c r="AS30" s="98">
        <f>AQ30+436</f>
        <v>4689</v>
      </c>
      <c r="AT30" s="186">
        <f>AS30/K30</f>
        <v>0.28044258373205744</v>
      </c>
      <c r="AU30" s="27" t="s">
        <v>161</v>
      </c>
      <c r="AV30" s="27" t="s">
        <v>97</v>
      </c>
      <c r="AW30" s="328"/>
      <c r="AX30" s="328"/>
      <c r="AY30" s="397"/>
      <c r="AZ30" s="398"/>
      <c r="BA30" s="319"/>
      <c r="BB30" s="311"/>
      <c r="BC30" s="293"/>
      <c r="BD30" s="319"/>
      <c r="BE30" s="311"/>
      <c r="BF30" s="292"/>
      <c r="BG30" s="319"/>
      <c r="BH30" s="311"/>
      <c r="BI30" s="292"/>
      <c r="BJ30" s="295"/>
      <c r="BK30" s="301"/>
      <c r="BL30" s="303"/>
      <c r="BM30" s="295"/>
      <c r="BN30" s="301"/>
      <c r="BO30" s="303"/>
      <c r="BP30" s="355"/>
      <c r="BQ30" s="410"/>
      <c r="BR30" s="410"/>
      <c r="BS30" s="294"/>
      <c r="BT30" s="294"/>
      <c r="BU30" s="297"/>
    </row>
    <row r="31" spans="2:73" s="2" customFormat="1" ht="409.5" x14ac:dyDescent="0.35">
      <c r="B31" s="403"/>
      <c r="C31" s="403"/>
      <c r="D31" s="403"/>
      <c r="E31" s="405"/>
      <c r="F31" s="405"/>
      <c r="G31" s="403"/>
      <c r="H31" s="46" t="s">
        <v>62</v>
      </c>
      <c r="I31" s="29">
        <v>0</v>
      </c>
      <c r="J31" s="46" t="s">
        <v>61</v>
      </c>
      <c r="K31" s="25">
        <v>10</v>
      </c>
      <c r="L31" s="25">
        <v>4</v>
      </c>
      <c r="M31" s="75">
        <v>0</v>
      </c>
      <c r="N31" s="66">
        <f t="shared" si="14"/>
        <v>0</v>
      </c>
      <c r="O31" s="338"/>
      <c r="P31" s="66">
        <f t="shared" si="15"/>
        <v>0</v>
      </c>
      <c r="Q31" s="75">
        <v>0</v>
      </c>
      <c r="R31" s="66">
        <f t="shared" si="16"/>
        <v>0</v>
      </c>
      <c r="S31" s="338"/>
      <c r="T31" s="66">
        <f>Q31/K31</f>
        <v>0</v>
      </c>
      <c r="U31" s="75">
        <v>0</v>
      </c>
      <c r="V31" s="66">
        <f>U31/L31</f>
        <v>0</v>
      </c>
      <c r="W31" s="338"/>
      <c r="X31" s="75">
        <v>0</v>
      </c>
      <c r="Y31" s="66">
        <f>X31/L31</f>
        <v>0</v>
      </c>
      <c r="Z31" s="338"/>
      <c r="AA31" s="66">
        <f t="shared" si="17"/>
        <v>0</v>
      </c>
      <c r="AB31" s="75">
        <v>0</v>
      </c>
      <c r="AC31" s="186">
        <v>0</v>
      </c>
      <c r="AD31" s="338"/>
      <c r="AE31" s="66">
        <f t="shared" si="18"/>
        <v>0</v>
      </c>
      <c r="AF31" s="46" t="s">
        <v>92</v>
      </c>
      <c r="AG31" s="53">
        <v>2020130010315</v>
      </c>
      <c r="AH31" s="26" t="s">
        <v>144</v>
      </c>
      <c r="AI31" s="46" t="s">
        <v>145</v>
      </c>
      <c r="AJ31" s="25">
        <v>4</v>
      </c>
      <c r="AK31" s="75">
        <v>0</v>
      </c>
      <c r="AL31" s="66">
        <f t="shared" si="19"/>
        <v>0</v>
      </c>
      <c r="AM31" s="75">
        <v>0</v>
      </c>
      <c r="AN31" s="66">
        <f>AM31/K31</f>
        <v>0</v>
      </c>
      <c r="AO31" s="75">
        <v>0</v>
      </c>
      <c r="AP31" s="66">
        <f>AO31/K31</f>
        <v>0</v>
      </c>
      <c r="AQ31" s="75">
        <v>0</v>
      </c>
      <c r="AR31" s="148">
        <f t="shared" si="20"/>
        <v>0</v>
      </c>
      <c r="AS31" s="75">
        <v>0</v>
      </c>
      <c r="AT31" s="148">
        <f t="shared" ref="AT31:AT36" si="21">AS31/K31</f>
        <v>0</v>
      </c>
      <c r="AU31" s="27" t="s">
        <v>161</v>
      </c>
      <c r="AV31" s="27" t="s">
        <v>97</v>
      </c>
      <c r="AW31" s="26" t="s">
        <v>93</v>
      </c>
      <c r="AX31" s="26" t="s">
        <v>94</v>
      </c>
      <c r="AY31" s="26" t="s">
        <v>157</v>
      </c>
      <c r="AZ31" s="91">
        <v>39346487</v>
      </c>
      <c r="BA31" s="91">
        <v>152346487</v>
      </c>
      <c r="BB31" s="95">
        <v>47600000</v>
      </c>
      <c r="BC31" s="105">
        <f>BB31/BA31</f>
        <v>0.31244566866842161</v>
      </c>
      <c r="BD31" s="91">
        <v>152346487</v>
      </c>
      <c r="BE31" s="95">
        <v>47600000</v>
      </c>
      <c r="BF31" s="292"/>
      <c r="BG31" s="91">
        <v>152346487</v>
      </c>
      <c r="BH31" s="95">
        <v>47600000</v>
      </c>
      <c r="BI31" s="292"/>
      <c r="BJ31" s="125">
        <v>244471698</v>
      </c>
      <c r="BK31" s="126">
        <v>47600000</v>
      </c>
      <c r="BL31" s="303"/>
      <c r="BM31" s="125">
        <v>244471698.25999999</v>
      </c>
      <c r="BN31" s="126">
        <v>47600000</v>
      </c>
      <c r="BO31" s="303"/>
      <c r="BP31" s="54" t="s">
        <v>139</v>
      </c>
      <c r="BQ31" s="163" t="s">
        <v>188</v>
      </c>
      <c r="BR31" s="163" t="s">
        <v>208</v>
      </c>
      <c r="BS31" s="180" t="s">
        <v>243</v>
      </c>
      <c r="BT31" s="180" t="s">
        <v>294</v>
      </c>
      <c r="BU31" s="180" t="s">
        <v>339</v>
      </c>
    </row>
    <row r="32" spans="2:73" s="2" customFormat="1" ht="184.5" customHeight="1" x14ac:dyDescent="0.35">
      <c r="B32" s="403"/>
      <c r="C32" s="403"/>
      <c r="D32" s="403"/>
      <c r="E32" s="405"/>
      <c r="F32" s="405"/>
      <c r="G32" s="403"/>
      <c r="H32" s="28" t="s">
        <v>162</v>
      </c>
      <c r="I32" s="45">
        <v>7</v>
      </c>
      <c r="J32" s="28" t="s">
        <v>163</v>
      </c>
      <c r="K32" s="25">
        <v>48</v>
      </c>
      <c r="L32" s="25">
        <v>12</v>
      </c>
      <c r="M32" s="75">
        <v>12</v>
      </c>
      <c r="N32" s="66">
        <f t="shared" si="14"/>
        <v>1</v>
      </c>
      <c r="O32" s="339"/>
      <c r="P32" s="66">
        <f t="shared" si="15"/>
        <v>0.25</v>
      </c>
      <c r="Q32" s="75">
        <v>12</v>
      </c>
      <c r="R32" s="66">
        <f t="shared" si="16"/>
        <v>1</v>
      </c>
      <c r="S32" s="339"/>
      <c r="T32" s="66">
        <f>Q32/K32</f>
        <v>0.25</v>
      </c>
      <c r="U32" s="75">
        <f>Q32</f>
        <v>12</v>
      </c>
      <c r="V32" s="66">
        <f>U32/L32</f>
        <v>1</v>
      </c>
      <c r="W32" s="339"/>
      <c r="X32" s="75">
        <v>12</v>
      </c>
      <c r="Y32" s="66">
        <f>X32/L32</f>
        <v>1</v>
      </c>
      <c r="Z32" s="339"/>
      <c r="AA32" s="66">
        <f t="shared" si="17"/>
        <v>0.25</v>
      </c>
      <c r="AB32" s="75">
        <v>12</v>
      </c>
      <c r="AC32" s="66">
        <f>AB32/L32</f>
        <v>1</v>
      </c>
      <c r="AD32" s="339"/>
      <c r="AE32" s="66">
        <f t="shared" si="18"/>
        <v>0.25</v>
      </c>
      <c r="AF32" s="28" t="s">
        <v>164</v>
      </c>
      <c r="AG32" s="53" t="s">
        <v>165</v>
      </c>
      <c r="AH32" s="26" t="s">
        <v>166</v>
      </c>
      <c r="AI32" s="28" t="s">
        <v>170</v>
      </c>
      <c r="AJ32" s="25">
        <v>12</v>
      </c>
      <c r="AK32" s="75">
        <v>12</v>
      </c>
      <c r="AL32" s="66">
        <f t="shared" si="19"/>
        <v>0.25</v>
      </c>
      <c r="AM32" s="75">
        <v>12</v>
      </c>
      <c r="AN32" s="66">
        <f>AM32/K32</f>
        <v>0.25</v>
      </c>
      <c r="AO32" s="75">
        <f>AM32</f>
        <v>12</v>
      </c>
      <c r="AP32" s="66">
        <f>AO32/K32</f>
        <v>0.25</v>
      </c>
      <c r="AQ32" s="75">
        <f>AO32</f>
        <v>12</v>
      </c>
      <c r="AR32" s="148">
        <f t="shared" si="20"/>
        <v>0.25</v>
      </c>
      <c r="AS32" s="75">
        <f>AQ32</f>
        <v>12</v>
      </c>
      <c r="AT32" s="148">
        <f t="shared" si="21"/>
        <v>0.25</v>
      </c>
      <c r="AU32" s="27" t="s">
        <v>167</v>
      </c>
      <c r="AV32" s="27" t="s">
        <v>97</v>
      </c>
      <c r="AW32" s="26" t="s">
        <v>168</v>
      </c>
      <c r="AX32" s="26" t="s">
        <v>169</v>
      </c>
      <c r="AY32" s="26" t="s">
        <v>165</v>
      </c>
      <c r="AZ32" s="92">
        <v>0</v>
      </c>
      <c r="BA32" s="92">
        <v>0</v>
      </c>
      <c r="BB32" s="92">
        <v>0</v>
      </c>
      <c r="BC32" s="106"/>
      <c r="BD32" s="92">
        <v>0</v>
      </c>
      <c r="BE32" s="92">
        <v>0</v>
      </c>
      <c r="BF32" s="293"/>
      <c r="BG32" s="92">
        <v>0</v>
      </c>
      <c r="BH32" s="92">
        <v>0</v>
      </c>
      <c r="BI32" s="293"/>
      <c r="BJ32" s="152">
        <v>0</v>
      </c>
      <c r="BK32" s="153">
        <v>0</v>
      </c>
      <c r="BL32" s="304"/>
      <c r="BM32" s="152">
        <v>0</v>
      </c>
      <c r="BN32" s="152">
        <v>0</v>
      </c>
      <c r="BO32" s="304"/>
      <c r="BP32" s="54" t="s">
        <v>174</v>
      </c>
      <c r="BQ32" s="163" t="s">
        <v>186</v>
      </c>
      <c r="BR32" s="163" t="s">
        <v>228</v>
      </c>
      <c r="BS32" s="180" t="s">
        <v>259</v>
      </c>
      <c r="BT32" s="180" t="s">
        <v>279</v>
      </c>
      <c r="BU32" s="180" t="s">
        <v>323</v>
      </c>
    </row>
    <row r="33" spans="2:73" s="2" customFormat="1" ht="101.25" customHeight="1" x14ac:dyDescent="0.35">
      <c r="B33" s="400" t="s">
        <v>37</v>
      </c>
      <c r="C33" s="400" t="s">
        <v>38</v>
      </c>
      <c r="D33" s="400" t="s">
        <v>33</v>
      </c>
      <c r="E33" s="322">
        <v>1049212</v>
      </c>
      <c r="F33" s="322">
        <f>+E33*20%</f>
        <v>209842.40000000002</v>
      </c>
      <c r="G33" s="400" t="s">
        <v>79</v>
      </c>
      <c r="H33" s="47" t="s">
        <v>36</v>
      </c>
      <c r="I33" s="48">
        <v>0</v>
      </c>
      <c r="J33" s="47" t="s">
        <v>80</v>
      </c>
      <c r="K33" s="49">
        <v>2400</v>
      </c>
      <c r="L33" s="49">
        <v>2400</v>
      </c>
      <c r="M33" s="77">
        <f>88+316</f>
        <v>404</v>
      </c>
      <c r="N33" s="67">
        <f t="shared" si="14"/>
        <v>0.16833333333333333</v>
      </c>
      <c r="O33" s="284">
        <f>(N33+N34+N35+N36)/4</f>
        <v>0.19339005665270032</v>
      </c>
      <c r="P33" s="68">
        <f t="shared" si="15"/>
        <v>0.16833333333333333</v>
      </c>
      <c r="Q33" s="77">
        <f>M33+389</f>
        <v>793</v>
      </c>
      <c r="R33" s="67">
        <f t="shared" si="16"/>
        <v>0.33041666666666669</v>
      </c>
      <c r="S33" s="284">
        <f>(R33+R34+R35+R36)/4</f>
        <v>0.27964799322271316</v>
      </c>
      <c r="T33" s="68">
        <f>Q33/K33</f>
        <v>0.33041666666666669</v>
      </c>
      <c r="U33" s="116">
        <f>Q33+502</f>
        <v>1295</v>
      </c>
      <c r="V33" s="67">
        <f>U33/L33</f>
        <v>0.5395833333333333</v>
      </c>
      <c r="W33" s="284">
        <f>(V33+V34+V35+V36)/4</f>
        <v>0.33565434460696991</v>
      </c>
      <c r="X33" s="116">
        <f>U33+302+316</f>
        <v>1913</v>
      </c>
      <c r="Y33" s="67">
        <f>X33/L33</f>
        <v>0.79708333333333337</v>
      </c>
      <c r="Z33" s="284">
        <f>(Y33+Y34+Y35+Y36)/4</f>
        <v>0.46105946477985027</v>
      </c>
      <c r="AA33" s="188">
        <f t="shared" si="17"/>
        <v>0.79708333333333337</v>
      </c>
      <c r="AB33" s="116">
        <f>1597+316+449</f>
        <v>2362</v>
      </c>
      <c r="AC33" s="188">
        <f>AB33/L33</f>
        <v>0.98416666666666663</v>
      </c>
      <c r="AD33" s="284">
        <f>(AC33+AC34+AC35+AC36)/4</f>
        <v>0.51054901028710487</v>
      </c>
      <c r="AE33" s="188">
        <f t="shared" si="18"/>
        <v>0.98416666666666663</v>
      </c>
      <c r="AF33" s="322" t="s">
        <v>34</v>
      </c>
      <c r="AG33" s="321">
        <v>20200130010036</v>
      </c>
      <c r="AH33" s="322" t="s">
        <v>35</v>
      </c>
      <c r="AI33" s="323" t="s">
        <v>117</v>
      </c>
      <c r="AJ33" s="49">
        <v>2400</v>
      </c>
      <c r="AK33" s="76">
        <f>341+63</f>
        <v>404</v>
      </c>
      <c r="AL33" s="68">
        <f t="shared" si="19"/>
        <v>0.16833333333333333</v>
      </c>
      <c r="AM33" s="77">
        <f>AK33+389</f>
        <v>793</v>
      </c>
      <c r="AN33" s="68">
        <f>AM33/K33</f>
        <v>0.33041666666666669</v>
      </c>
      <c r="AO33" s="78">
        <f>AM33+502</f>
        <v>1295</v>
      </c>
      <c r="AP33" s="68">
        <f>AO33/K33</f>
        <v>0.5395833333333333</v>
      </c>
      <c r="AQ33" s="78">
        <f>1597+316</f>
        <v>1913</v>
      </c>
      <c r="AR33" s="189">
        <f t="shared" si="20"/>
        <v>0.79708333333333337</v>
      </c>
      <c r="AS33" s="78">
        <f>1597+316+449</f>
        <v>2362</v>
      </c>
      <c r="AT33" s="189">
        <f>AS33/K33</f>
        <v>0.98416666666666663</v>
      </c>
      <c r="AU33" s="50" t="s">
        <v>161</v>
      </c>
      <c r="AV33" s="50" t="s">
        <v>97</v>
      </c>
      <c r="AW33" s="322" t="s">
        <v>127</v>
      </c>
      <c r="AX33" s="322" t="s">
        <v>128</v>
      </c>
      <c r="AY33" s="322" t="s">
        <v>158</v>
      </c>
      <c r="AZ33" s="393">
        <v>7038713887</v>
      </c>
      <c r="BA33" s="343">
        <v>6971483887</v>
      </c>
      <c r="BB33" s="340">
        <v>2034133620.6700001</v>
      </c>
      <c r="BC33" s="315">
        <f>BB33/BA33</f>
        <v>0.29177914682742495</v>
      </c>
      <c r="BD33" s="324">
        <v>6971483887</v>
      </c>
      <c r="BE33" s="324">
        <v>3377458905</v>
      </c>
      <c r="BF33" s="315">
        <f>BE33/BD33</f>
        <v>0.48446772017906836</v>
      </c>
      <c r="BG33" s="324">
        <v>6971483887</v>
      </c>
      <c r="BH33" s="324">
        <v>3598321683</v>
      </c>
      <c r="BI33" s="315">
        <f>BH33/BG33</f>
        <v>0.5161486049921068</v>
      </c>
      <c r="BJ33" s="307">
        <v>12535061800</v>
      </c>
      <c r="BK33" s="307">
        <v>3812000722</v>
      </c>
      <c r="BL33" s="305">
        <f>BK33/BJ33</f>
        <v>0.30410705450211661</v>
      </c>
      <c r="BM33" s="307">
        <v>12535061800</v>
      </c>
      <c r="BN33" s="307">
        <v>3935210804.3499999</v>
      </c>
      <c r="BO33" s="305">
        <f>BN33/BM33</f>
        <v>0.31393629063320611</v>
      </c>
      <c r="BP33" s="356" t="s">
        <v>140</v>
      </c>
      <c r="BQ33" s="283" t="s">
        <v>187</v>
      </c>
      <c r="BR33" s="118" t="s">
        <v>229</v>
      </c>
      <c r="BS33" s="182" t="s">
        <v>258</v>
      </c>
      <c r="BT33" s="182" t="s">
        <v>302</v>
      </c>
      <c r="BU33" s="182" t="s">
        <v>321</v>
      </c>
    </row>
    <row r="34" spans="2:73" s="2" customFormat="1" ht="97.5" customHeight="1" x14ac:dyDescent="0.35">
      <c r="B34" s="400"/>
      <c r="C34" s="400"/>
      <c r="D34" s="400"/>
      <c r="E34" s="322"/>
      <c r="F34" s="322"/>
      <c r="G34" s="400"/>
      <c r="H34" s="47" t="s">
        <v>82</v>
      </c>
      <c r="I34" s="48">
        <v>0</v>
      </c>
      <c r="J34" s="47" t="s">
        <v>81</v>
      </c>
      <c r="K34" s="49">
        <v>209842.40000000002</v>
      </c>
      <c r="L34" s="49">
        <v>209842</v>
      </c>
      <c r="M34" s="78">
        <f>748+18+4+104+557+58+20+44</f>
        <v>1553</v>
      </c>
      <c r="N34" s="67">
        <f t="shared" si="14"/>
        <v>7.400806320946236E-3</v>
      </c>
      <c r="O34" s="285"/>
      <c r="P34" s="68">
        <f t="shared" si="15"/>
        <v>7.4007922135850513E-3</v>
      </c>
      <c r="Q34" s="78">
        <f>M34+1896</f>
        <v>3449</v>
      </c>
      <c r="R34" s="67">
        <f t="shared" si="16"/>
        <v>1.6436175789403457E-2</v>
      </c>
      <c r="S34" s="285"/>
      <c r="T34" s="68">
        <f>Q34/K34</f>
        <v>1.6436144458889145E-2</v>
      </c>
      <c r="U34" s="116">
        <f>Q34+3118</f>
        <v>6567</v>
      </c>
      <c r="V34" s="67">
        <f>U34/K34</f>
        <v>3.1294914659763702E-2</v>
      </c>
      <c r="W34" s="285"/>
      <c r="X34" s="116">
        <f>U34+1806+1522</f>
        <v>9895</v>
      </c>
      <c r="Y34" s="67">
        <f>X34/L34</f>
        <v>4.715452578606761E-2</v>
      </c>
      <c r="Z34" s="285"/>
      <c r="AA34" s="188">
        <f t="shared" si="17"/>
        <v>4.7154435900466252E-2</v>
      </c>
      <c r="AB34" s="116">
        <f>8373+1522+2282</f>
        <v>12177</v>
      </c>
      <c r="AC34" s="188">
        <f>AB34/L34</f>
        <v>5.8029374481752938E-2</v>
      </c>
      <c r="AD34" s="285"/>
      <c r="AE34" s="188">
        <f t="shared" si="18"/>
        <v>5.8029263866597021E-2</v>
      </c>
      <c r="AF34" s="322"/>
      <c r="AG34" s="321"/>
      <c r="AH34" s="322"/>
      <c r="AI34" s="323"/>
      <c r="AJ34" s="49">
        <v>209842</v>
      </c>
      <c r="AK34" s="85">
        <v>1553</v>
      </c>
      <c r="AL34" s="68">
        <f t="shared" si="19"/>
        <v>7.4007922135850513E-3</v>
      </c>
      <c r="AM34" s="78">
        <f>AK34+1896</f>
        <v>3449</v>
      </c>
      <c r="AN34" s="68">
        <f>AM34/K34</f>
        <v>1.6436144458889145E-2</v>
      </c>
      <c r="AO34" s="78">
        <f>AM34+3118</f>
        <v>6567</v>
      </c>
      <c r="AP34" s="68">
        <f>AO34/K34</f>
        <v>3.1294914659763702E-2</v>
      </c>
      <c r="AQ34" s="78">
        <f>8373+1522</f>
        <v>9895</v>
      </c>
      <c r="AR34" s="189">
        <f t="shared" si="20"/>
        <v>4.7154435900466252E-2</v>
      </c>
      <c r="AS34" s="78">
        <f>8373+1522+2282</f>
        <v>12177</v>
      </c>
      <c r="AT34" s="189">
        <f t="shared" si="21"/>
        <v>5.8029263866597021E-2</v>
      </c>
      <c r="AU34" s="50" t="s">
        <v>161</v>
      </c>
      <c r="AV34" s="50" t="s">
        <v>115</v>
      </c>
      <c r="AW34" s="322"/>
      <c r="AX34" s="322"/>
      <c r="AY34" s="322"/>
      <c r="AZ34" s="393"/>
      <c r="BA34" s="344"/>
      <c r="BB34" s="341"/>
      <c r="BC34" s="316"/>
      <c r="BD34" s="325"/>
      <c r="BE34" s="325"/>
      <c r="BF34" s="316"/>
      <c r="BG34" s="325"/>
      <c r="BH34" s="325"/>
      <c r="BI34" s="316"/>
      <c r="BJ34" s="308"/>
      <c r="BK34" s="308"/>
      <c r="BL34" s="306"/>
      <c r="BM34" s="308"/>
      <c r="BN34" s="308"/>
      <c r="BO34" s="306"/>
      <c r="BP34" s="356"/>
      <c r="BQ34" s="283"/>
      <c r="BR34" s="168" t="s">
        <v>230</v>
      </c>
      <c r="BS34" s="183" t="s">
        <v>270</v>
      </c>
      <c r="BT34" s="183" t="s">
        <v>303</v>
      </c>
      <c r="BU34" s="183" t="s">
        <v>322</v>
      </c>
    </row>
    <row r="35" spans="2:73" s="2" customFormat="1" ht="406.5" x14ac:dyDescent="0.35">
      <c r="B35" s="400"/>
      <c r="C35" s="400"/>
      <c r="D35" s="400"/>
      <c r="E35" s="322"/>
      <c r="F35" s="322"/>
      <c r="G35" s="400"/>
      <c r="H35" s="47" t="s">
        <v>84</v>
      </c>
      <c r="I35" s="48">
        <v>83</v>
      </c>
      <c r="J35" s="47" t="s">
        <v>83</v>
      </c>
      <c r="K35" s="49">
        <v>110</v>
      </c>
      <c r="L35" s="49">
        <v>92</v>
      </c>
      <c r="M35" s="76">
        <v>55</v>
      </c>
      <c r="N35" s="67">
        <f t="shared" si="14"/>
        <v>0.59782608695652173</v>
      </c>
      <c r="O35" s="285"/>
      <c r="P35" s="68">
        <f t="shared" si="15"/>
        <v>0.5</v>
      </c>
      <c r="Q35" s="77">
        <f xml:space="preserve"> 55+16</f>
        <v>71</v>
      </c>
      <c r="R35" s="67">
        <f t="shared" si="16"/>
        <v>0.77173913043478259</v>
      </c>
      <c r="S35" s="285"/>
      <c r="T35" s="68">
        <v>1</v>
      </c>
      <c r="U35" s="117">
        <f>Q35</f>
        <v>71</v>
      </c>
      <c r="V35" s="67">
        <f>U35/L35</f>
        <v>0.77173913043478259</v>
      </c>
      <c r="W35" s="285"/>
      <c r="X35" s="117">
        <f>U35+27</f>
        <v>98</v>
      </c>
      <c r="Y35" s="67">
        <v>1</v>
      </c>
      <c r="Z35" s="285"/>
      <c r="AA35" s="188">
        <f t="shared" si="17"/>
        <v>0.89090909090909087</v>
      </c>
      <c r="AB35" s="117">
        <f>X35+41</f>
        <v>139</v>
      </c>
      <c r="AC35" s="188">
        <v>1</v>
      </c>
      <c r="AD35" s="285"/>
      <c r="AE35" s="188">
        <v>1</v>
      </c>
      <c r="AF35" s="322"/>
      <c r="AG35" s="321"/>
      <c r="AH35" s="322"/>
      <c r="AI35" s="323"/>
      <c r="AJ35" s="49">
        <v>92</v>
      </c>
      <c r="AK35" s="76">
        <v>55</v>
      </c>
      <c r="AL35" s="68">
        <f t="shared" si="19"/>
        <v>0.5</v>
      </c>
      <c r="AM35" s="77">
        <f>55+16</f>
        <v>71</v>
      </c>
      <c r="AN35" s="68">
        <f>AM35/AJ35</f>
        <v>0.77173913043478259</v>
      </c>
      <c r="AO35" s="77">
        <f>AM35</f>
        <v>71</v>
      </c>
      <c r="AP35" s="68">
        <f>AO35/AJ35</f>
        <v>0.77173913043478259</v>
      </c>
      <c r="AQ35" s="77">
        <f>71+27</f>
        <v>98</v>
      </c>
      <c r="AR35" s="189">
        <f t="shared" si="20"/>
        <v>0.89090909090909087</v>
      </c>
      <c r="AS35" s="77">
        <f>71+27+41</f>
        <v>139</v>
      </c>
      <c r="AT35" s="189">
        <v>1</v>
      </c>
      <c r="AU35" s="50" t="s">
        <v>161</v>
      </c>
      <c r="AV35" s="50" t="s">
        <v>115</v>
      </c>
      <c r="AW35" s="322"/>
      <c r="AX35" s="322"/>
      <c r="AY35" s="322"/>
      <c r="AZ35" s="393"/>
      <c r="BA35" s="344"/>
      <c r="BB35" s="341"/>
      <c r="BC35" s="316"/>
      <c r="BD35" s="325"/>
      <c r="BE35" s="325"/>
      <c r="BF35" s="316"/>
      <c r="BG35" s="325"/>
      <c r="BH35" s="325"/>
      <c r="BI35" s="316"/>
      <c r="BJ35" s="308"/>
      <c r="BK35" s="308"/>
      <c r="BL35" s="306"/>
      <c r="BM35" s="308"/>
      <c r="BN35" s="308"/>
      <c r="BO35" s="306"/>
      <c r="BP35" s="356"/>
      <c r="BQ35" s="283"/>
      <c r="BR35" s="119" t="s">
        <v>231</v>
      </c>
      <c r="BS35" s="183" t="s">
        <v>272</v>
      </c>
      <c r="BT35" s="115" t="s">
        <v>301</v>
      </c>
      <c r="BU35" s="183" t="s">
        <v>336</v>
      </c>
    </row>
    <row r="36" spans="2:73" s="2" customFormat="1" ht="70.5" thickBot="1" x14ac:dyDescent="0.4">
      <c r="B36" s="400"/>
      <c r="C36" s="400"/>
      <c r="D36" s="400"/>
      <c r="E36" s="322"/>
      <c r="F36" s="322"/>
      <c r="G36" s="400"/>
      <c r="H36" s="47" t="s">
        <v>86</v>
      </c>
      <c r="I36" s="48">
        <v>9</v>
      </c>
      <c r="J36" s="47" t="s">
        <v>85</v>
      </c>
      <c r="K36" s="49">
        <v>10</v>
      </c>
      <c r="L36" s="49">
        <v>3</v>
      </c>
      <c r="M36" s="76">
        <v>0</v>
      </c>
      <c r="N36" s="67">
        <f t="shared" si="14"/>
        <v>0</v>
      </c>
      <c r="O36" s="285"/>
      <c r="P36" s="68">
        <f t="shared" si="15"/>
        <v>0</v>
      </c>
      <c r="Q36" s="76">
        <v>0</v>
      </c>
      <c r="R36" s="67">
        <f t="shared" si="16"/>
        <v>0</v>
      </c>
      <c r="S36" s="285"/>
      <c r="T36" s="68">
        <f>Q36/K36</f>
        <v>0</v>
      </c>
      <c r="U36" s="117">
        <v>0</v>
      </c>
      <c r="V36" s="67">
        <f>U36/L36</f>
        <v>0</v>
      </c>
      <c r="W36" s="285"/>
      <c r="X36" s="117">
        <v>0</v>
      </c>
      <c r="Y36" s="67">
        <f>X36/L36</f>
        <v>0</v>
      </c>
      <c r="Z36" s="285"/>
      <c r="AA36" s="188">
        <f t="shared" si="17"/>
        <v>0</v>
      </c>
      <c r="AB36" s="117">
        <v>0</v>
      </c>
      <c r="AC36" s="188">
        <f>AB36/L36</f>
        <v>0</v>
      </c>
      <c r="AD36" s="285"/>
      <c r="AE36" s="68">
        <f t="shared" si="18"/>
        <v>0</v>
      </c>
      <c r="AF36" s="322"/>
      <c r="AG36" s="321"/>
      <c r="AH36" s="322"/>
      <c r="AI36" s="323"/>
      <c r="AJ36" s="49">
        <v>3</v>
      </c>
      <c r="AK36" s="76">
        <v>0</v>
      </c>
      <c r="AL36" s="68">
        <f t="shared" si="19"/>
        <v>0</v>
      </c>
      <c r="AM36" s="76">
        <v>0</v>
      </c>
      <c r="AN36" s="68">
        <f>AM36/K36</f>
        <v>0</v>
      </c>
      <c r="AO36" s="113">
        <v>0</v>
      </c>
      <c r="AP36" s="68">
        <f>AO36/K36</f>
        <v>0</v>
      </c>
      <c r="AQ36" s="113">
        <v>0</v>
      </c>
      <c r="AR36" s="189">
        <f t="shared" si="20"/>
        <v>0</v>
      </c>
      <c r="AS36" s="113">
        <v>0</v>
      </c>
      <c r="AT36" s="190">
        <f t="shared" si="21"/>
        <v>0</v>
      </c>
      <c r="AU36" s="50" t="s">
        <v>161</v>
      </c>
      <c r="AV36" s="50" t="s">
        <v>115</v>
      </c>
      <c r="AW36" s="322"/>
      <c r="AX36" s="322"/>
      <c r="AY36" s="322"/>
      <c r="AZ36" s="393"/>
      <c r="BA36" s="345"/>
      <c r="BB36" s="342"/>
      <c r="BC36" s="316"/>
      <c r="BD36" s="326"/>
      <c r="BE36" s="326"/>
      <c r="BF36" s="316"/>
      <c r="BG36" s="326"/>
      <c r="BH36" s="326"/>
      <c r="BI36" s="316"/>
      <c r="BJ36" s="309"/>
      <c r="BK36" s="309"/>
      <c r="BL36" s="306"/>
      <c r="BM36" s="309"/>
      <c r="BN36" s="309"/>
      <c r="BO36" s="306"/>
      <c r="BP36" s="356"/>
      <c r="BQ36" s="283"/>
      <c r="BR36" s="181" t="s">
        <v>232</v>
      </c>
      <c r="BS36" s="115" t="s">
        <v>232</v>
      </c>
      <c r="BT36" s="183" t="s">
        <v>300</v>
      </c>
      <c r="BU36" s="183" t="s">
        <v>338</v>
      </c>
    </row>
    <row r="37" spans="2:73" ht="193.5" customHeight="1" thickBot="1" x14ac:dyDescent="0.4">
      <c r="N37" s="214" t="s">
        <v>193</v>
      </c>
      <c r="O37" s="215">
        <f>+AVERAGE(O6:O36)</f>
        <v>0.13377656883166025</v>
      </c>
      <c r="P37" s="79"/>
      <c r="R37" s="111" t="s">
        <v>256</v>
      </c>
      <c r="S37" s="112">
        <f>(SUM(S6:S36)/7)</f>
        <v>0.22169545801635795</v>
      </c>
      <c r="T37" s="79"/>
      <c r="V37" s="210" t="s">
        <v>255</v>
      </c>
      <c r="W37" s="211">
        <f>(SUM(W6:W36)/7)</f>
        <v>0.24362894903164176</v>
      </c>
      <c r="Y37" s="212" t="s">
        <v>291</v>
      </c>
      <c r="Z37" s="213">
        <f>(SUM(Z6:Z36)/7)</f>
        <v>0.32674740606555508</v>
      </c>
      <c r="AA37" s="79"/>
      <c r="AC37" s="208" t="s">
        <v>315</v>
      </c>
      <c r="AD37" s="209">
        <f>(SUM(AD6:AD36)/7)</f>
        <v>0.3454905733285854</v>
      </c>
      <c r="AE37" s="79"/>
      <c r="AK37" s="200" t="s">
        <v>198</v>
      </c>
      <c r="AL37" s="201">
        <f>(SUM(AL6:AL36)/31)</f>
        <v>8.0161850374126584E-2</v>
      </c>
      <c r="AM37" s="109" t="s">
        <v>199</v>
      </c>
      <c r="AN37" s="110">
        <f>(SUM(AN6:AN36)/31)</f>
        <v>0.14078947136624864</v>
      </c>
      <c r="AO37" s="202" t="s">
        <v>257</v>
      </c>
      <c r="AP37" s="203">
        <f>(SUM(AP6:AP36)/31)</f>
        <v>0.16062065727427643</v>
      </c>
      <c r="AQ37" s="204" t="s">
        <v>284</v>
      </c>
      <c r="AR37" s="205">
        <f>(SUM(AR6:AR36)/31)</f>
        <v>0.21754013725939797</v>
      </c>
      <c r="AS37" s="206" t="s">
        <v>317</v>
      </c>
      <c r="AT37" s="207">
        <f>(SUM(AT6:AT36)/31)</f>
        <v>0.23494788667532696</v>
      </c>
      <c r="BA37" s="84">
        <f>SUM(BA6:BA36)</f>
        <v>26762792757</v>
      </c>
      <c r="BB37" s="99">
        <f>SUM(BB6:BB36)</f>
        <v>7712064380.6700001</v>
      </c>
      <c r="BC37" s="198">
        <f>BB37/BA37</f>
        <v>0.28816366254051923</v>
      </c>
      <c r="BD37" s="84">
        <f>SUM(BD6:BD36)</f>
        <v>26762792757</v>
      </c>
      <c r="BE37" s="84">
        <f>SUM(BE6:BE36)</f>
        <v>9251685665</v>
      </c>
      <c r="BF37" s="108">
        <f>BE37/BD37</f>
        <v>0.34569208636046234</v>
      </c>
      <c r="BG37" s="159">
        <f>SUM(BG6:BG36)</f>
        <v>26762792757</v>
      </c>
      <c r="BH37" s="159">
        <f>SUM(BH6:BH36)</f>
        <v>9472548443</v>
      </c>
      <c r="BI37" s="192">
        <f>BH37/BG37</f>
        <v>0.35394469213316265</v>
      </c>
      <c r="BJ37" s="160">
        <f t="shared" ref="BJ37" si="22">SUM(BJ6:BJ36)</f>
        <v>33926243231</v>
      </c>
      <c r="BK37" s="159">
        <f>SUM(BK6:BK36)</f>
        <v>9941294808</v>
      </c>
      <c r="BL37" s="194">
        <f>BK37/BJ37</f>
        <v>0.2930266914704005</v>
      </c>
      <c r="BM37" s="216">
        <f>SUM(BM6:BM36)</f>
        <v>33926243231.759998</v>
      </c>
      <c r="BN37" s="217">
        <f>SUM(BN6:BN36)</f>
        <v>11087534606.35</v>
      </c>
      <c r="BO37" s="196">
        <f>+BN37/BM37</f>
        <v>0.32681291973908927</v>
      </c>
      <c r="BQ37" s="96"/>
    </row>
    <row r="38" spans="2:73" s="3" customFormat="1" ht="186.75" customHeight="1" thickBot="1" x14ac:dyDescent="0.4">
      <c r="K38" s="4"/>
      <c r="L38" s="4"/>
      <c r="M38" s="4"/>
      <c r="N38" s="4"/>
      <c r="O38" s="4"/>
      <c r="P38" s="4"/>
      <c r="Q38" s="4"/>
      <c r="R38" s="4"/>
      <c r="S38" s="4"/>
      <c r="T38" s="4"/>
      <c r="U38" s="4"/>
      <c r="V38" s="4"/>
      <c r="W38" s="4"/>
      <c r="X38" s="4"/>
      <c r="Y38" s="4"/>
      <c r="Z38" s="4"/>
      <c r="AA38" s="4"/>
      <c r="AB38" s="4"/>
      <c r="AC38" s="4"/>
      <c r="AD38" s="4"/>
      <c r="AE38" s="4"/>
      <c r="AI38" s="6"/>
      <c r="AJ38" s="4"/>
      <c r="AK38" s="4"/>
      <c r="AL38" s="4"/>
      <c r="AM38" s="4"/>
      <c r="AN38" s="4"/>
      <c r="AO38" s="4"/>
      <c r="AP38" s="4"/>
      <c r="AQ38" s="4"/>
      <c r="AR38" s="4"/>
      <c r="AS38" s="4"/>
      <c r="AT38" s="4"/>
      <c r="AU38" s="4"/>
      <c r="AV38" s="4"/>
      <c r="AW38" s="4"/>
      <c r="AZ38" s="4"/>
      <c r="BA38" s="4"/>
      <c r="BB38" s="4"/>
      <c r="BC38" s="199" t="s">
        <v>196</v>
      </c>
      <c r="BD38" s="4"/>
      <c r="BE38" s="4"/>
      <c r="BF38" s="158" t="s">
        <v>209</v>
      </c>
      <c r="BG38" s="4"/>
      <c r="BH38" s="4"/>
      <c r="BI38" s="193" t="s">
        <v>251</v>
      </c>
      <c r="BJ38" s="121"/>
      <c r="BK38" s="121"/>
      <c r="BL38" s="195" t="s">
        <v>285</v>
      </c>
      <c r="BM38" s="157"/>
      <c r="BN38" s="157"/>
      <c r="BO38" s="197" t="s">
        <v>316</v>
      </c>
      <c r="BP38" s="4"/>
      <c r="BQ38" s="9"/>
      <c r="BR38" s="9"/>
      <c r="BS38" s="9"/>
      <c r="BT38" s="4"/>
      <c r="BU38" s="4"/>
    </row>
    <row r="39" spans="2:73" s="3" customFormat="1" x14ac:dyDescent="0.35">
      <c r="K39" s="4"/>
      <c r="L39" s="4"/>
      <c r="M39" s="4"/>
      <c r="N39" s="4"/>
      <c r="O39" s="4"/>
      <c r="P39" s="4"/>
      <c r="Q39" s="4"/>
      <c r="R39" s="4"/>
      <c r="S39" s="4"/>
      <c r="T39" s="4"/>
      <c r="U39" s="4"/>
      <c r="V39" s="4"/>
      <c r="W39" s="4"/>
      <c r="X39" s="4"/>
      <c r="Y39" s="4"/>
      <c r="Z39" s="4"/>
      <c r="AA39" s="4"/>
      <c r="AB39" s="4"/>
      <c r="AC39" s="4"/>
      <c r="AD39" s="4"/>
      <c r="AE39" s="4"/>
      <c r="AI39" s="6"/>
      <c r="AJ39" s="4"/>
      <c r="AK39" s="4"/>
      <c r="AL39" s="4"/>
      <c r="AM39" s="4"/>
      <c r="AN39" s="4"/>
      <c r="AO39" s="4"/>
      <c r="AP39" s="4"/>
      <c r="AQ39" s="4"/>
      <c r="AR39" s="4"/>
      <c r="AS39" s="4"/>
      <c r="AT39" s="4"/>
      <c r="AU39" s="4"/>
      <c r="AV39" s="4"/>
      <c r="AW39" s="4"/>
      <c r="AZ39" s="4"/>
      <c r="BA39" s="4"/>
      <c r="BB39" s="4"/>
      <c r="BC39" s="4"/>
      <c r="BD39" s="4"/>
      <c r="BE39" s="4"/>
      <c r="BF39" s="4"/>
      <c r="BG39" s="4"/>
      <c r="BH39" s="4"/>
      <c r="BI39" s="107"/>
      <c r="BJ39" s="107"/>
      <c r="BK39" s="107"/>
      <c r="BL39" s="107"/>
      <c r="BM39" s="107"/>
      <c r="BN39" s="107"/>
      <c r="BO39" s="107"/>
      <c r="BP39" s="4"/>
      <c r="BQ39" s="9"/>
      <c r="BR39" s="9"/>
      <c r="BS39" s="9"/>
      <c r="BT39" s="4"/>
      <c r="BU39" s="4"/>
    </row>
    <row r="40" spans="2:73" s="3" customFormat="1" x14ac:dyDescent="0.35">
      <c r="K40" s="4"/>
      <c r="L40" s="4"/>
      <c r="M40" s="4"/>
      <c r="N40" s="4"/>
      <c r="O40" s="4"/>
      <c r="P40" s="4"/>
      <c r="Q40" s="4"/>
      <c r="R40" s="4"/>
      <c r="S40" s="4"/>
      <c r="T40" s="4"/>
      <c r="U40" s="4"/>
      <c r="V40" s="4"/>
      <c r="W40" s="4"/>
      <c r="X40" s="4"/>
      <c r="Y40" s="4"/>
      <c r="Z40" s="4"/>
      <c r="AA40" s="4"/>
      <c r="AB40" s="4"/>
      <c r="AC40" s="4"/>
      <c r="AD40" s="4"/>
      <c r="AE40" s="4"/>
      <c r="AI40" s="6"/>
      <c r="AJ40" s="4"/>
      <c r="AK40" s="4"/>
      <c r="AL40" s="4"/>
      <c r="AM40" s="4"/>
      <c r="AN40" s="4"/>
      <c r="AO40" s="4"/>
      <c r="AP40" s="4"/>
      <c r="AQ40" s="4"/>
      <c r="AR40" s="4"/>
      <c r="AS40" s="4"/>
      <c r="AT40" s="4"/>
      <c r="AU40" s="4"/>
      <c r="AV40" s="4"/>
      <c r="AW40" s="4"/>
      <c r="AZ40" s="4"/>
      <c r="BA40" s="4"/>
      <c r="BB40" s="4"/>
      <c r="BC40" s="4"/>
      <c r="BD40" s="4"/>
      <c r="BE40" s="4"/>
      <c r="BF40" s="4"/>
      <c r="BG40" s="4"/>
      <c r="BH40" s="4"/>
      <c r="BI40" s="4"/>
      <c r="BJ40" s="4"/>
      <c r="BK40" s="4"/>
      <c r="BL40" s="4"/>
      <c r="BM40" s="4"/>
      <c r="BN40" s="4"/>
      <c r="BO40" s="4"/>
      <c r="BP40" s="4"/>
      <c r="BQ40" s="9"/>
      <c r="BR40" s="9"/>
      <c r="BS40" s="9"/>
      <c r="BT40" s="154"/>
      <c r="BU40" s="4"/>
    </row>
    <row r="41" spans="2:73" s="3" customFormat="1" x14ac:dyDescent="0.35">
      <c r="K41" s="4"/>
      <c r="L41" s="4"/>
      <c r="M41" s="4"/>
      <c r="N41" s="4"/>
      <c r="O41" s="4"/>
      <c r="P41" s="4"/>
      <c r="Q41" s="4"/>
      <c r="R41" s="4"/>
      <c r="S41" s="4"/>
      <c r="T41" s="4"/>
      <c r="U41" s="4"/>
      <c r="V41" s="4"/>
      <c r="W41" s="4"/>
      <c r="X41" s="4"/>
      <c r="Y41" s="4"/>
      <c r="Z41" s="4"/>
      <c r="AA41" s="4"/>
      <c r="AB41" s="4"/>
      <c r="AC41" s="4"/>
      <c r="AD41" s="4"/>
      <c r="AE41" s="4"/>
      <c r="AI41" s="6"/>
      <c r="AJ41" s="4"/>
      <c r="AK41" s="4"/>
      <c r="AL41" s="4"/>
      <c r="AM41" s="4"/>
      <c r="AN41" s="4"/>
      <c r="AO41" s="4"/>
      <c r="AP41" s="4"/>
      <c r="AQ41" s="4"/>
      <c r="AR41" s="4"/>
      <c r="AS41" s="4"/>
      <c r="AT41" s="4"/>
      <c r="AU41" s="4"/>
      <c r="AV41" s="4"/>
      <c r="AW41" s="4"/>
      <c r="AZ41" s="4"/>
      <c r="BA41" s="4"/>
      <c r="BB41" s="4"/>
      <c r="BC41" s="4"/>
      <c r="BD41" s="4"/>
      <c r="BE41" s="4"/>
      <c r="BF41" s="4"/>
      <c r="BG41" s="4"/>
      <c r="BH41" s="4"/>
      <c r="BI41" s="4"/>
      <c r="BJ41" s="4"/>
      <c r="BK41" s="4"/>
      <c r="BL41" s="4"/>
      <c r="BM41" s="4"/>
      <c r="BN41" s="4"/>
      <c r="BO41" s="4"/>
      <c r="BP41" s="4"/>
      <c r="BQ41" s="9"/>
      <c r="BR41" s="9"/>
      <c r="BS41" s="9"/>
      <c r="BT41" s="4"/>
      <c r="BU41" s="4"/>
    </row>
    <row r="42" spans="2:73" s="3" customFormat="1" x14ac:dyDescent="0.35">
      <c r="K42" s="4"/>
      <c r="L42" s="4"/>
      <c r="M42" s="4"/>
      <c r="N42" s="4"/>
      <c r="O42" s="4"/>
      <c r="P42" s="4"/>
      <c r="Q42" s="4"/>
      <c r="R42" s="4"/>
      <c r="S42" s="4"/>
      <c r="T42" s="4"/>
      <c r="U42" s="4"/>
      <c r="V42" s="4"/>
      <c r="W42" s="4"/>
      <c r="X42" s="4"/>
      <c r="Y42" s="4"/>
      <c r="Z42" s="4"/>
      <c r="AA42" s="4"/>
      <c r="AB42" s="4"/>
      <c r="AC42" s="4"/>
      <c r="AD42" s="4"/>
      <c r="AE42" s="4"/>
      <c r="AI42" s="6"/>
      <c r="AJ42" s="4"/>
      <c r="AK42" s="4"/>
      <c r="AL42" s="4"/>
      <c r="AM42" s="4"/>
      <c r="AN42" s="4"/>
      <c r="AO42" s="4"/>
      <c r="AP42" s="4"/>
      <c r="AQ42" s="4"/>
      <c r="AR42" s="4"/>
      <c r="AS42" s="4"/>
      <c r="AT42" s="4"/>
      <c r="AU42" s="4"/>
      <c r="AV42" s="4"/>
      <c r="AW42" s="4"/>
      <c r="AZ42" s="4"/>
      <c r="BA42" s="4"/>
      <c r="BB42" s="4"/>
      <c r="BC42" s="4"/>
      <c r="BD42" s="4"/>
      <c r="BE42" s="4"/>
      <c r="BF42" s="4"/>
      <c r="BG42" s="4"/>
      <c r="BH42" s="4"/>
      <c r="BI42" s="4"/>
      <c r="BJ42" s="4"/>
      <c r="BK42" s="4"/>
      <c r="BL42" s="4"/>
      <c r="BM42" s="4"/>
      <c r="BN42" s="4"/>
      <c r="BO42" s="4"/>
      <c r="BP42" s="4"/>
      <c r="BQ42" s="9"/>
      <c r="BR42" s="9"/>
      <c r="BS42" s="9"/>
      <c r="BT42" s="4"/>
      <c r="BU42" s="4"/>
    </row>
    <row r="43" spans="2:73" s="3" customFormat="1" x14ac:dyDescent="0.35">
      <c r="K43" s="4"/>
      <c r="L43" s="4"/>
      <c r="M43" s="4"/>
      <c r="N43" s="4"/>
      <c r="O43" s="4"/>
      <c r="P43" s="4"/>
      <c r="Q43" s="4"/>
      <c r="R43" s="4"/>
      <c r="S43" s="4"/>
      <c r="T43" s="4"/>
      <c r="U43" s="4"/>
      <c r="V43" s="4"/>
      <c r="W43" s="4"/>
      <c r="X43" s="4"/>
      <c r="Y43" s="4"/>
      <c r="Z43" s="4"/>
      <c r="AA43" s="4"/>
      <c r="AB43" s="4"/>
      <c r="AC43" s="4"/>
      <c r="AD43" s="4"/>
      <c r="AE43" s="4"/>
      <c r="AI43" s="6"/>
      <c r="AJ43" s="4"/>
      <c r="AK43" s="4"/>
      <c r="AL43" s="4"/>
      <c r="AM43" s="4"/>
      <c r="AN43" s="4"/>
      <c r="AO43" s="4"/>
      <c r="AP43" s="4"/>
      <c r="AQ43" s="4"/>
      <c r="AR43" s="4"/>
      <c r="AS43" s="4"/>
      <c r="AT43" s="4"/>
      <c r="AU43" s="4"/>
      <c r="AV43" s="4"/>
      <c r="AW43" s="4"/>
      <c r="AZ43" s="4"/>
      <c r="BA43" s="80"/>
      <c r="BB43" s="83"/>
      <c r="BC43" s="83"/>
      <c r="BD43" s="83"/>
      <c r="BE43" s="83"/>
      <c r="BF43" s="83"/>
      <c r="BG43" s="83"/>
      <c r="BH43" s="83"/>
      <c r="BI43" s="83"/>
      <c r="BJ43" s="83"/>
      <c r="BK43" s="83"/>
      <c r="BL43" s="83"/>
      <c r="BM43" s="83"/>
      <c r="BN43" s="83"/>
      <c r="BO43" s="83"/>
      <c r="BP43" s="4"/>
      <c r="BQ43" s="9"/>
      <c r="BR43" s="9"/>
      <c r="BS43" s="9"/>
      <c r="BT43" s="4"/>
      <c r="BU43" s="4"/>
    </row>
    <row r="44" spans="2:73" s="3" customFormat="1" x14ac:dyDescent="0.35">
      <c r="K44" s="4"/>
      <c r="L44" s="4"/>
      <c r="M44" s="4"/>
      <c r="N44" s="4"/>
      <c r="O44" s="4"/>
      <c r="P44" s="4"/>
      <c r="Q44" s="4"/>
      <c r="R44" s="4"/>
      <c r="S44" s="4"/>
      <c r="T44" s="4"/>
      <c r="U44" s="4"/>
      <c r="V44" s="4"/>
      <c r="W44" s="4"/>
      <c r="X44" s="4"/>
      <c r="Y44" s="4"/>
      <c r="Z44" s="4"/>
      <c r="AA44" s="4"/>
      <c r="AB44" s="4"/>
      <c r="AC44" s="4"/>
      <c r="AD44" s="4"/>
      <c r="AE44" s="4"/>
      <c r="AI44" s="6"/>
      <c r="AJ44" s="4"/>
      <c r="AK44" s="4"/>
      <c r="AL44" s="4"/>
      <c r="AM44" s="4"/>
      <c r="AN44" s="4"/>
      <c r="AO44" s="4"/>
      <c r="AP44" s="4"/>
      <c r="AQ44" s="4"/>
      <c r="AR44" s="4"/>
      <c r="AS44" s="4"/>
      <c r="AT44" s="4"/>
      <c r="AU44" s="4"/>
      <c r="AV44" s="4"/>
      <c r="AW44" s="4"/>
      <c r="AZ44" s="4"/>
      <c r="BA44" s="81"/>
      <c r="BB44" s="82"/>
      <c r="BC44" s="82"/>
      <c r="BD44" s="82"/>
      <c r="BE44" s="82"/>
      <c r="BF44" s="82"/>
      <c r="BG44" s="82"/>
      <c r="BH44" s="82"/>
      <c r="BI44" s="82"/>
      <c r="BJ44" s="82"/>
      <c r="BK44" s="82"/>
      <c r="BL44" s="82"/>
      <c r="BM44" s="82"/>
      <c r="BN44" s="218"/>
      <c r="BO44" s="82"/>
      <c r="BP44" s="4"/>
      <c r="BQ44" s="9"/>
      <c r="BR44" s="9"/>
      <c r="BS44" s="9"/>
      <c r="BT44" s="4"/>
      <c r="BU44" s="4"/>
    </row>
    <row r="45" spans="2:73" s="3" customFormat="1" x14ac:dyDescent="0.35">
      <c r="K45" s="4"/>
      <c r="L45" s="4"/>
      <c r="M45" s="4"/>
      <c r="N45" s="4"/>
      <c r="O45" s="4"/>
      <c r="P45" s="4"/>
      <c r="Q45" s="4"/>
      <c r="R45" s="4"/>
      <c r="S45" s="4"/>
      <c r="T45" s="4"/>
      <c r="U45" s="4"/>
      <c r="V45" s="4"/>
      <c r="W45" s="4"/>
      <c r="X45" s="4"/>
      <c r="Y45" s="4"/>
      <c r="Z45" s="4"/>
      <c r="AA45" s="4"/>
      <c r="AB45" s="4"/>
      <c r="AC45" s="4"/>
      <c r="AD45" s="4"/>
      <c r="AE45" s="4"/>
      <c r="AI45" s="6"/>
      <c r="AJ45" s="4"/>
      <c r="AK45" s="4"/>
      <c r="AL45" s="4"/>
      <c r="AM45" s="4"/>
      <c r="AN45" s="4"/>
      <c r="AO45" s="4"/>
      <c r="AP45" s="4"/>
      <c r="AQ45" s="4"/>
      <c r="AR45" s="4"/>
      <c r="AS45" s="4"/>
      <c r="AT45" s="4"/>
      <c r="AU45" s="4"/>
      <c r="AV45" s="4"/>
      <c r="AW45" s="4"/>
      <c r="AZ45" s="4"/>
      <c r="BA45" s="4"/>
      <c r="BB45" s="4"/>
      <c r="BC45" s="4"/>
      <c r="BD45" s="4"/>
      <c r="BE45" s="4"/>
      <c r="BF45" s="4"/>
      <c r="BG45" s="4"/>
      <c r="BH45" s="4"/>
      <c r="BI45" s="4"/>
      <c r="BJ45" s="4"/>
      <c r="BK45" s="4"/>
      <c r="BL45" s="4"/>
      <c r="BM45" s="4"/>
      <c r="BN45" s="4"/>
      <c r="BO45" s="4"/>
      <c r="BP45" s="4"/>
      <c r="BQ45" s="9"/>
      <c r="BR45" s="9"/>
      <c r="BS45" s="9"/>
      <c r="BT45" s="4"/>
      <c r="BU45" s="4"/>
    </row>
    <row r="46" spans="2:73" s="3" customFormat="1" x14ac:dyDescent="0.35">
      <c r="K46" s="4"/>
      <c r="L46" s="4"/>
      <c r="M46" s="4"/>
      <c r="N46" s="4"/>
      <c r="O46" s="4"/>
      <c r="P46" s="4"/>
      <c r="Q46" s="4"/>
      <c r="R46" s="4"/>
      <c r="S46" s="4"/>
      <c r="T46" s="4"/>
      <c r="U46" s="4"/>
      <c r="V46" s="4"/>
      <c r="W46" s="4"/>
      <c r="X46" s="4"/>
      <c r="Y46" s="4"/>
      <c r="Z46" s="4"/>
      <c r="AA46" s="4"/>
      <c r="AB46" s="4"/>
      <c r="AC46" s="4"/>
      <c r="AD46" s="4"/>
      <c r="AE46" s="4"/>
      <c r="AI46" s="6"/>
      <c r="AJ46" s="4"/>
      <c r="AK46" s="4"/>
      <c r="AL46" s="4"/>
      <c r="AM46" s="4"/>
      <c r="AN46" s="4"/>
      <c r="AO46" s="4"/>
      <c r="AP46" s="4"/>
      <c r="AQ46" s="4"/>
      <c r="AR46" s="4"/>
      <c r="AS46" s="4"/>
      <c r="AT46" s="4"/>
      <c r="AU46" s="4"/>
      <c r="AV46" s="4"/>
      <c r="AW46" s="4"/>
      <c r="AZ46" s="4"/>
      <c r="BA46" s="4"/>
      <c r="BB46" s="4"/>
      <c r="BC46" s="4"/>
      <c r="BD46" s="4"/>
      <c r="BE46" s="4"/>
      <c r="BF46" s="4"/>
      <c r="BG46" s="4"/>
      <c r="BH46" s="4"/>
      <c r="BI46" s="4"/>
      <c r="BJ46" s="4"/>
      <c r="BK46" s="4"/>
      <c r="BL46" s="4"/>
      <c r="BM46" s="4"/>
      <c r="BN46" s="4"/>
      <c r="BO46" s="4"/>
      <c r="BP46" s="4"/>
      <c r="BQ46" s="9"/>
      <c r="BR46" s="9"/>
      <c r="BS46" s="9"/>
      <c r="BT46" s="4"/>
      <c r="BU46" s="4"/>
    </row>
    <row r="47" spans="2:73" s="3" customFormat="1" x14ac:dyDescent="0.35">
      <c r="K47" s="4"/>
      <c r="L47" s="4"/>
      <c r="M47" s="4"/>
      <c r="N47" s="4"/>
      <c r="O47" s="4"/>
      <c r="P47" s="4"/>
      <c r="Q47" s="4"/>
      <c r="R47" s="4"/>
      <c r="S47" s="4"/>
      <c r="T47" s="4"/>
      <c r="U47" s="4"/>
      <c r="V47" s="4"/>
      <c r="W47" s="4"/>
      <c r="X47" s="4"/>
      <c r="Y47" s="4"/>
      <c r="Z47" s="4"/>
      <c r="AA47" s="4"/>
      <c r="AB47" s="4"/>
      <c r="AC47" s="4"/>
      <c r="AD47" s="4"/>
      <c r="AE47" s="4"/>
      <c r="AI47" s="6"/>
      <c r="AJ47" s="4"/>
      <c r="AK47" s="4"/>
      <c r="AL47" s="4"/>
      <c r="AM47" s="4"/>
      <c r="AN47" s="4"/>
      <c r="AO47" s="4"/>
      <c r="AP47" s="4"/>
      <c r="AQ47" s="4"/>
      <c r="AR47" s="4"/>
      <c r="AS47" s="4"/>
      <c r="AT47" s="4"/>
      <c r="AU47" s="4"/>
      <c r="AV47" s="4"/>
      <c r="AW47" s="4"/>
      <c r="AZ47" s="4"/>
      <c r="BA47" s="4"/>
      <c r="BB47" s="4"/>
      <c r="BC47" s="4"/>
      <c r="BD47" s="4"/>
      <c r="BE47" s="4"/>
      <c r="BF47" s="4"/>
      <c r="BG47" s="4"/>
      <c r="BH47" s="4"/>
      <c r="BI47" s="4"/>
      <c r="BJ47" s="4"/>
      <c r="BK47" s="4"/>
      <c r="BL47" s="4"/>
      <c r="BM47" s="4"/>
      <c r="BN47" s="4"/>
      <c r="BO47" s="4"/>
      <c r="BP47" s="4"/>
      <c r="BQ47" s="9"/>
      <c r="BR47" s="9"/>
      <c r="BS47" s="9"/>
      <c r="BT47" s="4"/>
      <c r="BU47" s="4"/>
    </row>
    <row r="48" spans="2:73" s="3" customFormat="1" x14ac:dyDescent="0.35">
      <c r="K48" s="4"/>
      <c r="L48" s="4"/>
      <c r="M48" s="4"/>
      <c r="N48" s="4"/>
      <c r="O48" s="4"/>
      <c r="P48" s="4"/>
      <c r="Q48" s="4"/>
      <c r="R48" s="4"/>
      <c r="S48" s="4"/>
      <c r="T48" s="4"/>
      <c r="U48" s="4"/>
      <c r="V48" s="4"/>
      <c r="W48" s="4"/>
      <c r="X48" s="4"/>
      <c r="Y48" s="4"/>
      <c r="Z48" s="4"/>
      <c r="AA48" s="4"/>
      <c r="AB48" s="4"/>
      <c r="AC48" s="4"/>
      <c r="AD48" s="4"/>
      <c r="AE48" s="4"/>
      <c r="AI48" s="6"/>
      <c r="AJ48" s="4"/>
      <c r="AK48" s="4"/>
      <c r="AL48" s="4"/>
      <c r="AM48" s="4"/>
      <c r="AN48" s="4"/>
      <c r="AO48" s="4"/>
      <c r="AP48" s="4"/>
      <c r="AQ48" s="4"/>
      <c r="AR48" s="4"/>
      <c r="AS48" s="4"/>
      <c r="AT48" s="4"/>
      <c r="AU48" s="4"/>
      <c r="AV48" s="4"/>
      <c r="AW48" s="4"/>
      <c r="AZ48" s="4"/>
      <c r="BA48" s="4"/>
      <c r="BB48" s="4"/>
      <c r="BC48" s="4"/>
      <c r="BD48" s="4"/>
      <c r="BE48" s="4"/>
      <c r="BF48" s="4"/>
      <c r="BG48" s="4"/>
      <c r="BH48" s="4"/>
      <c r="BI48" s="4"/>
      <c r="BJ48" s="4"/>
      <c r="BK48" s="4"/>
      <c r="BL48" s="4"/>
      <c r="BM48" s="4"/>
      <c r="BN48" s="4"/>
      <c r="BO48" s="4"/>
      <c r="BP48" s="4"/>
      <c r="BQ48" s="9"/>
      <c r="BR48" s="9"/>
      <c r="BS48" s="9"/>
      <c r="BT48" s="4"/>
      <c r="BU48" s="4"/>
    </row>
    <row r="49" spans="11:73" s="3" customFormat="1" x14ac:dyDescent="0.35">
      <c r="K49" s="4"/>
      <c r="L49" s="4"/>
      <c r="M49" s="4"/>
      <c r="N49" s="4"/>
      <c r="O49" s="4"/>
      <c r="P49" s="4"/>
      <c r="Q49" s="4"/>
      <c r="R49" s="4"/>
      <c r="S49" s="4"/>
      <c r="T49" s="4"/>
      <c r="U49" s="4"/>
      <c r="V49" s="4"/>
      <c r="W49" s="4"/>
      <c r="X49" s="4"/>
      <c r="Y49" s="4"/>
      <c r="Z49" s="4"/>
      <c r="AA49" s="4"/>
      <c r="AB49" s="4"/>
      <c r="AC49" s="4"/>
      <c r="AD49" s="4"/>
      <c r="AE49" s="4"/>
      <c r="AI49" s="6"/>
      <c r="AJ49" s="4"/>
      <c r="AK49" s="4"/>
      <c r="AL49" s="4"/>
      <c r="AM49" s="4"/>
      <c r="AN49" s="4"/>
      <c r="AO49" s="4"/>
      <c r="AP49" s="4"/>
      <c r="AQ49" s="4"/>
      <c r="AR49" s="4"/>
      <c r="AS49" s="4"/>
      <c r="AT49" s="4"/>
      <c r="AU49" s="4"/>
      <c r="AV49" s="4"/>
      <c r="AW49" s="4"/>
      <c r="AZ49" s="4"/>
      <c r="BA49" s="4"/>
      <c r="BB49" s="4"/>
      <c r="BC49" s="4"/>
      <c r="BD49" s="4"/>
      <c r="BE49" s="4"/>
      <c r="BF49" s="4"/>
      <c r="BG49" s="4"/>
      <c r="BH49" s="4"/>
      <c r="BI49" s="4"/>
      <c r="BJ49" s="4"/>
      <c r="BK49" s="4"/>
      <c r="BL49" s="4"/>
      <c r="BM49" s="4"/>
      <c r="BN49" s="4"/>
      <c r="BO49" s="4"/>
      <c r="BP49" s="4"/>
      <c r="BQ49" s="9"/>
      <c r="BR49" s="9"/>
      <c r="BS49" s="9"/>
      <c r="BT49" s="4"/>
      <c r="BU49" s="4"/>
    </row>
    <row r="50" spans="11:73" s="3" customFormat="1" x14ac:dyDescent="0.35">
      <c r="K50" s="4"/>
      <c r="L50" s="4"/>
      <c r="M50" s="4"/>
      <c r="N50" s="4"/>
      <c r="O50" s="4"/>
      <c r="P50" s="4"/>
      <c r="Q50" s="4"/>
      <c r="R50" s="4"/>
      <c r="S50" s="4"/>
      <c r="T50" s="4"/>
      <c r="U50" s="4"/>
      <c r="V50" s="4"/>
      <c r="W50" s="4"/>
      <c r="X50" s="4"/>
      <c r="Y50" s="4"/>
      <c r="Z50" s="4"/>
      <c r="AA50" s="4"/>
      <c r="AB50" s="4"/>
      <c r="AC50" s="4"/>
      <c r="AD50" s="4"/>
      <c r="AE50" s="4"/>
      <c r="AI50" s="6"/>
      <c r="AJ50" s="4"/>
      <c r="AK50" s="4"/>
      <c r="AL50" s="4"/>
      <c r="AM50" s="4"/>
      <c r="AN50" s="4"/>
      <c r="AO50" s="4"/>
      <c r="AP50" s="4"/>
      <c r="AQ50" s="4"/>
      <c r="AR50" s="4"/>
      <c r="AS50" s="4"/>
      <c r="AT50" s="4"/>
      <c r="AU50" s="4"/>
      <c r="AV50" s="4"/>
      <c r="AW50" s="4"/>
      <c r="AZ50" s="4"/>
      <c r="BA50" s="4"/>
      <c r="BB50" s="4"/>
      <c r="BC50" s="4"/>
      <c r="BD50" s="4"/>
      <c r="BE50" s="4"/>
      <c r="BF50" s="4"/>
      <c r="BG50" s="4"/>
      <c r="BH50" s="4"/>
      <c r="BI50" s="4"/>
      <c r="BJ50" s="4"/>
      <c r="BK50" s="4"/>
      <c r="BL50" s="4"/>
      <c r="BM50" s="4"/>
      <c r="BN50" s="4"/>
      <c r="BO50" s="4"/>
      <c r="BP50" s="4"/>
      <c r="BQ50" s="9"/>
      <c r="BR50" s="9"/>
      <c r="BS50" s="9"/>
      <c r="BT50" s="4"/>
      <c r="BU50" s="4"/>
    </row>
    <row r="51" spans="11:73" s="3" customFormat="1" x14ac:dyDescent="0.35">
      <c r="K51" s="4"/>
      <c r="L51" s="4"/>
      <c r="M51" s="4"/>
      <c r="N51" s="4"/>
      <c r="O51" s="4"/>
      <c r="P51" s="4"/>
      <c r="Q51" s="4"/>
      <c r="R51" s="4"/>
      <c r="S51" s="4"/>
      <c r="T51" s="4"/>
      <c r="U51" s="4"/>
      <c r="V51" s="4"/>
      <c r="W51" s="4"/>
      <c r="X51" s="4"/>
      <c r="Y51" s="4"/>
      <c r="Z51" s="4"/>
      <c r="AA51" s="4"/>
      <c r="AB51" s="4"/>
      <c r="AC51" s="4"/>
      <c r="AD51" s="4"/>
      <c r="AE51" s="4"/>
      <c r="AI51" s="6"/>
      <c r="AJ51" s="4"/>
      <c r="AK51" s="4"/>
      <c r="AL51" s="4"/>
      <c r="AM51" s="4"/>
      <c r="AN51" s="4"/>
      <c r="AO51" s="4"/>
      <c r="AP51" s="4"/>
      <c r="AQ51" s="4"/>
      <c r="AR51" s="4"/>
      <c r="AS51" s="4"/>
      <c r="AT51" s="4"/>
      <c r="AU51" s="4"/>
      <c r="AV51" s="4"/>
      <c r="AW51" s="4"/>
      <c r="AZ51" s="4"/>
      <c r="BA51" s="4"/>
      <c r="BB51" s="4"/>
      <c r="BC51" s="4"/>
      <c r="BD51" s="4"/>
      <c r="BE51" s="4"/>
      <c r="BF51" s="4"/>
      <c r="BG51" s="4"/>
      <c r="BH51" s="4"/>
      <c r="BI51" s="4"/>
      <c r="BJ51" s="4"/>
      <c r="BK51" s="4"/>
      <c r="BL51" s="4"/>
      <c r="BM51" s="4"/>
      <c r="BN51" s="4"/>
      <c r="BO51" s="4"/>
      <c r="BP51" s="4"/>
      <c r="BQ51" s="9"/>
      <c r="BR51" s="9"/>
      <c r="BS51" s="9"/>
      <c r="BT51" s="4"/>
      <c r="BU51" s="4"/>
    </row>
    <row r="52" spans="11:73" s="3" customFormat="1" x14ac:dyDescent="0.35">
      <c r="K52" s="4"/>
      <c r="L52" s="4"/>
      <c r="M52" s="4"/>
      <c r="N52" s="4"/>
      <c r="O52" s="4"/>
      <c r="P52" s="4"/>
      <c r="Q52" s="4"/>
      <c r="R52" s="4"/>
      <c r="S52" s="4"/>
      <c r="T52" s="4"/>
      <c r="U52" s="4"/>
      <c r="V52" s="4"/>
      <c r="W52" s="4"/>
      <c r="X52" s="4"/>
      <c r="Y52" s="4"/>
      <c r="Z52" s="4"/>
      <c r="AA52" s="4"/>
      <c r="AB52" s="4"/>
      <c r="AC52" s="4"/>
      <c r="AD52" s="4"/>
      <c r="AE52" s="4"/>
      <c r="AI52" s="6"/>
      <c r="AJ52" s="4"/>
      <c r="AK52" s="4"/>
      <c r="AL52" s="4"/>
      <c r="AM52" s="4"/>
      <c r="AN52" s="4"/>
      <c r="AO52" s="4"/>
      <c r="AP52" s="4"/>
      <c r="AQ52" s="4"/>
      <c r="AR52" s="4"/>
      <c r="AS52" s="4"/>
      <c r="AT52" s="4"/>
      <c r="AU52" s="4"/>
      <c r="AV52" s="4"/>
      <c r="AW52" s="4"/>
      <c r="AZ52" s="4"/>
      <c r="BA52" s="4"/>
      <c r="BB52" s="4"/>
      <c r="BC52" s="4"/>
      <c r="BD52" s="4"/>
      <c r="BE52" s="4"/>
      <c r="BF52" s="4"/>
      <c r="BG52" s="4"/>
      <c r="BH52" s="4"/>
      <c r="BI52" s="4"/>
      <c r="BJ52" s="4"/>
      <c r="BK52" s="4"/>
      <c r="BL52" s="4"/>
      <c r="BM52" s="4"/>
      <c r="BN52" s="4"/>
      <c r="BO52" s="4"/>
      <c r="BP52" s="4"/>
      <c r="BQ52" s="9"/>
      <c r="BR52" s="9"/>
      <c r="BS52" s="9"/>
      <c r="BT52" s="4"/>
      <c r="BU52" s="4"/>
    </row>
    <row r="53" spans="11:73" s="3" customFormat="1" x14ac:dyDescent="0.35">
      <c r="K53" s="4"/>
      <c r="L53" s="4"/>
      <c r="M53" s="4"/>
      <c r="N53" s="4"/>
      <c r="O53" s="4"/>
      <c r="P53" s="4"/>
      <c r="Q53" s="4"/>
      <c r="R53" s="4"/>
      <c r="S53" s="4"/>
      <c r="T53" s="4"/>
      <c r="U53" s="4"/>
      <c r="V53" s="4"/>
      <c r="W53" s="4"/>
      <c r="X53" s="4"/>
      <c r="Y53" s="4"/>
      <c r="Z53" s="4"/>
      <c r="AA53" s="4"/>
      <c r="AB53" s="4"/>
      <c r="AC53" s="4"/>
      <c r="AD53" s="4"/>
      <c r="AE53" s="4"/>
      <c r="AI53" s="6"/>
      <c r="AJ53" s="4"/>
      <c r="AK53" s="4"/>
      <c r="AL53" s="4"/>
      <c r="AM53" s="4"/>
      <c r="AN53" s="4"/>
      <c r="AO53" s="4"/>
      <c r="AP53" s="4"/>
      <c r="AQ53" s="4"/>
      <c r="AR53" s="4"/>
      <c r="AS53" s="4"/>
      <c r="AT53" s="4"/>
      <c r="AZ53" s="4"/>
      <c r="BA53" s="4"/>
      <c r="BB53" s="4"/>
      <c r="BC53" s="4"/>
      <c r="BD53" s="4"/>
      <c r="BE53" s="4"/>
      <c r="BF53" s="4"/>
      <c r="BJ53" s="4"/>
      <c r="BK53" s="4"/>
      <c r="BL53" s="4"/>
      <c r="BM53" s="4"/>
      <c r="BN53" s="4"/>
      <c r="BO53" s="4"/>
      <c r="BP53" s="4"/>
      <c r="BQ53" s="9"/>
      <c r="BR53" s="9"/>
      <c r="BS53" s="9"/>
      <c r="BT53" s="4"/>
      <c r="BU53" s="4"/>
    </row>
    <row r="54" spans="11:73" s="3" customFormat="1" x14ac:dyDescent="0.35">
      <c r="K54" s="4"/>
      <c r="L54" s="4"/>
      <c r="M54" s="4"/>
      <c r="N54" s="4"/>
      <c r="O54" s="4"/>
      <c r="P54" s="4"/>
      <c r="Q54" s="4"/>
      <c r="R54" s="4"/>
      <c r="S54" s="4"/>
      <c r="T54" s="4"/>
      <c r="U54" s="4"/>
      <c r="V54" s="4"/>
      <c r="W54" s="4"/>
      <c r="X54" s="4"/>
      <c r="Y54" s="4"/>
      <c r="Z54" s="4"/>
      <c r="AA54" s="4"/>
      <c r="AB54" s="4"/>
      <c r="AC54" s="4"/>
      <c r="AD54" s="4"/>
      <c r="AE54" s="4"/>
      <c r="AI54" s="6"/>
      <c r="AJ54" s="4"/>
      <c r="AK54" s="4"/>
      <c r="AL54" s="4"/>
      <c r="AM54" s="4"/>
      <c r="AN54" s="4"/>
      <c r="AO54" s="4"/>
      <c r="AP54" s="4"/>
      <c r="AQ54" s="4"/>
      <c r="AR54" s="4"/>
      <c r="AS54" s="4"/>
      <c r="AT54" s="4"/>
      <c r="AZ54" s="4"/>
      <c r="BA54" s="4"/>
      <c r="BB54" s="4"/>
      <c r="BC54" s="4"/>
      <c r="BD54" s="4"/>
      <c r="BE54" s="4"/>
      <c r="BF54" s="4"/>
      <c r="BJ54" s="4"/>
      <c r="BK54" s="4"/>
      <c r="BL54" s="4"/>
      <c r="BM54" s="4"/>
      <c r="BN54" s="4"/>
      <c r="BO54" s="4"/>
      <c r="BP54" s="4"/>
      <c r="BQ54" s="9"/>
      <c r="BR54" s="9"/>
      <c r="BS54" s="9"/>
      <c r="BT54" s="4"/>
      <c r="BU54" s="4"/>
    </row>
    <row r="55" spans="11:73" s="3" customFormat="1" x14ac:dyDescent="0.35">
      <c r="K55" s="4"/>
      <c r="L55" s="4"/>
      <c r="M55" s="4"/>
      <c r="N55" s="4"/>
      <c r="O55" s="4"/>
      <c r="P55" s="4"/>
      <c r="Q55" s="4"/>
      <c r="R55" s="4"/>
      <c r="S55" s="4"/>
      <c r="T55" s="4"/>
      <c r="U55" s="4"/>
      <c r="V55" s="4"/>
      <c r="W55" s="4"/>
      <c r="X55" s="4"/>
      <c r="Y55" s="4"/>
      <c r="Z55" s="4"/>
      <c r="AA55" s="4"/>
      <c r="AB55" s="4"/>
      <c r="AC55" s="4"/>
      <c r="AD55" s="4"/>
      <c r="AE55" s="4"/>
      <c r="AI55" s="6"/>
      <c r="AJ55" s="4"/>
      <c r="AK55" s="4"/>
      <c r="AL55" s="4"/>
      <c r="AM55" s="4"/>
      <c r="AN55" s="4"/>
      <c r="AO55" s="4"/>
      <c r="AP55" s="4"/>
      <c r="AQ55" s="4"/>
      <c r="AR55" s="4"/>
      <c r="AS55" s="4"/>
      <c r="AT55" s="4"/>
      <c r="AZ55" s="4"/>
      <c r="BA55" s="4"/>
      <c r="BB55" s="4"/>
      <c r="BC55" s="4"/>
      <c r="BD55" s="4"/>
      <c r="BE55" s="4"/>
      <c r="BF55" s="4"/>
      <c r="BJ55" s="4"/>
      <c r="BK55" s="4"/>
      <c r="BL55" s="4"/>
      <c r="BM55" s="4"/>
      <c r="BN55" s="4"/>
      <c r="BO55" s="4"/>
      <c r="BP55" s="4"/>
      <c r="BQ55" s="9"/>
      <c r="BR55" s="9"/>
      <c r="BS55" s="9"/>
      <c r="BT55" s="4"/>
      <c r="BU55" s="4"/>
    </row>
    <row r="56" spans="11:73" x14ac:dyDescent="0.35">
      <c r="BQ56" s="9"/>
      <c r="BR56" s="9"/>
      <c r="BS56" s="9"/>
      <c r="BT56" s="4"/>
      <c r="BU56" s="4"/>
    </row>
    <row r="57" spans="11:73" x14ac:dyDescent="0.35">
      <c r="BQ57" s="9"/>
      <c r="BR57" s="9"/>
      <c r="BS57" s="9"/>
      <c r="BT57" s="4"/>
      <c r="BU57" s="4"/>
    </row>
    <row r="58" spans="11:73" x14ac:dyDescent="0.35">
      <c r="BQ58" s="9"/>
      <c r="BR58" s="9"/>
      <c r="BS58" s="9"/>
      <c r="BT58" s="4"/>
      <c r="BU58" s="4"/>
    </row>
    <row r="59" spans="11:73" x14ac:dyDescent="0.35">
      <c r="BQ59" s="9"/>
      <c r="BR59" s="9"/>
      <c r="BS59" s="9"/>
      <c r="BT59" s="4"/>
      <c r="BU59" s="4"/>
    </row>
    <row r="60" spans="11:73" x14ac:dyDescent="0.35">
      <c r="BQ60" s="9"/>
      <c r="BR60" s="9"/>
      <c r="BS60" s="9"/>
      <c r="BT60" s="4"/>
      <c r="BU60" s="4"/>
    </row>
    <row r="61" spans="11:73" x14ac:dyDescent="0.35">
      <c r="BQ61" s="9"/>
      <c r="BR61" s="9"/>
      <c r="BS61" s="9"/>
      <c r="BT61" s="4"/>
      <c r="BU61" s="4"/>
    </row>
    <row r="62" spans="11:73" x14ac:dyDescent="0.35">
      <c r="BQ62" s="9"/>
      <c r="BR62" s="9"/>
      <c r="BS62" s="9"/>
      <c r="BT62" s="4"/>
      <c r="BU62" s="4"/>
    </row>
    <row r="63" spans="11:73" x14ac:dyDescent="0.35">
      <c r="BQ63" s="9"/>
      <c r="BR63" s="9"/>
      <c r="BS63" s="9"/>
      <c r="BT63" s="4"/>
      <c r="BU63" s="4"/>
    </row>
    <row r="64" spans="11:73" x14ac:dyDescent="0.35">
      <c r="BQ64" s="9"/>
      <c r="BR64" s="9"/>
      <c r="BS64" s="9"/>
      <c r="BT64" s="4"/>
      <c r="BU64" s="4"/>
    </row>
    <row r="65" spans="59:73" x14ac:dyDescent="0.35">
      <c r="BQ65" s="9"/>
      <c r="BR65" s="9"/>
      <c r="BS65" s="9"/>
      <c r="BT65" s="4"/>
      <c r="BU65" s="4"/>
    </row>
    <row r="66" spans="59:73" x14ac:dyDescent="0.35">
      <c r="BQ66" s="9"/>
      <c r="BR66" s="9"/>
      <c r="BS66" s="9"/>
      <c r="BT66" s="4"/>
      <c r="BU66" s="4"/>
    </row>
    <row r="67" spans="59:73" ht="88.5" x14ac:dyDescent="1.1000000000000001">
      <c r="BG67" s="122"/>
      <c r="BQ67" s="9"/>
      <c r="BR67" s="9"/>
      <c r="BS67" s="9"/>
      <c r="BT67" s="4"/>
      <c r="BU67" s="4"/>
    </row>
    <row r="68" spans="59:73" x14ac:dyDescent="0.35">
      <c r="BQ68" s="9"/>
      <c r="BR68" s="9"/>
      <c r="BS68" s="9"/>
      <c r="BT68" s="4"/>
      <c r="BU68" s="4"/>
    </row>
    <row r="69" spans="59:73" x14ac:dyDescent="0.35">
      <c r="BQ69" s="9"/>
      <c r="BR69" s="9"/>
      <c r="BS69" s="9"/>
      <c r="BT69" s="4"/>
      <c r="BU69" s="4"/>
    </row>
    <row r="70" spans="59:73" x14ac:dyDescent="0.35">
      <c r="BQ70" s="9"/>
      <c r="BR70" s="9"/>
      <c r="BS70" s="9"/>
      <c r="BT70" s="4"/>
      <c r="BU70" s="4"/>
    </row>
    <row r="71" spans="59:73" x14ac:dyDescent="0.35">
      <c r="BQ71" s="9"/>
      <c r="BR71" s="9"/>
      <c r="BS71" s="9"/>
      <c r="BT71" s="4"/>
      <c r="BU71" s="4"/>
    </row>
    <row r="72" spans="59:73" x14ac:dyDescent="0.35">
      <c r="BQ72" s="9"/>
      <c r="BR72" s="9"/>
      <c r="BS72" s="9"/>
      <c r="BT72" s="4"/>
      <c r="BU72" s="4"/>
    </row>
    <row r="73" spans="59:73" x14ac:dyDescent="0.35">
      <c r="BQ73" s="9"/>
      <c r="BR73" s="9"/>
      <c r="BS73" s="9"/>
      <c r="BT73" s="4"/>
      <c r="BU73" s="4"/>
    </row>
    <row r="74" spans="59:73" x14ac:dyDescent="0.35">
      <c r="BQ74" s="9"/>
      <c r="BR74" s="9"/>
      <c r="BS74" s="9"/>
      <c r="BT74" s="4"/>
      <c r="BU74" s="4"/>
    </row>
    <row r="75" spans="59:73" x14ac:dyDescent="0.35">
      <c r="BQ75" s="9"/>
      <c r="BR75" s="9"/>
      <c r="BS75" s="9"/>
      <c r="BT75" s="4"/>
      <c r="BU75" s="4"/>
    </row>
    <row r="76" spans="59:73" x14ac:dyDescent="0.35">
      <c r="BQ76" s="9"/>
      <c r="BR76" s="9"/>
      <c r="BS76" s="9"/>
      <c r="BT76" s="4"/>
      <c r="BU76" s="4"/>
    </row>
    <row r="77" spans="59:73" x14ac:dyDescent="0.35">
      <c r="BQ77" s="9"/>
      <c r="BR77" s="9"/>
      <c r="BS77" s="9"/>
      <c r="BT77" s="4"/>
      <c r="BU77" s="4"/>
    </row>
    <row r="78" spans="59:73" x14ac:dyDescent="0.35">
      <c r="BQ78" s="9"/>
      <c r="BR78" s="9"/>
      <c r="BS78" s="9"/>
      <c r="BT78" s="4"/>
      <c r="BU78" s="4"/>
    </row>
    <row r="79" spans="59:73" x14ac:dyDescent="0.35">
      <c r="BQ79" s="9"/>
      <c r="BR79" s="9"/>
      <c r="BS79" s="9"/>
      <c r="BT79" s="4"/>
      <c r="BU79" s="4"/>
    </row>
    <row r="80" spans="59:73" x14ac:dyDescent="0.35">
      <c r="BQ80" s="9"/>
      <c r="BR80" s="9"/>
      <c r="BS80" s="9"/>
      <c r="BT80" s="4"/>
      <c r="BU80" s="4"/>
    </row>
    <row r="81" spans="69:73" x14ac:dyDescent="0.35">
      <c r="BQ81" s="9"/>
      <c r="BR81" s="9"/>
      <c r="BS81" s="9"/>
      <c r="BT81" s="4"/>
      <c r="BU81" s="4"/>
    </row>
    <row r="82" spans="69:73" x14ac:dyDescent="0.35">
      <c r="BQ82" s="9"/>
      <c r="BR82" s="9"/>
      <c r="BS82" s="9"/>
      <c r="BT82" s="4"/>
      <c r="BU82" s="4"/>
    </row>
    <row r="83" spans="69:73" x14ac:dyDescent="0.35">
      <c r="BQ83" s="9"/>
      <c r="BR83" s="9"/>
      <c r="BS83" s="9"/>
      <c r="BT83" s="4"/>
      <c r="BU83" s="4"/>
    </row>
    <row r="84" spans="69:73" x14ac:dyDescent="0.35">
      <c r="BQ84" s="9"/>
      <c r="BR84" s="9"/>
      <c r="BS84" s="9"/>
      <c r="BT84" s="4"/>
      <c r="BU84" s="4"/>
    </row>
    <row r="85" spans="69:73" x14ac:dyDescent="0.35">
      <c r="BQ85" s="9"/>
      <c r="BR85" s="9"/>
      <c r="BS85" s="9"/>
      <c r="BT85" s="4"/>
      <c r="BU85" s="4"/>
    </row>
    <row r="86" spans="69:73" x14ac:dyDescent="0.35">
      <c r="BQ86" s="9"/>
      <c r="BR86" s="9"/>
      <c r="BS86" s="9"/>
      <c r="BT86" s="4"/>
      <c r="BU86" s="4"/>
    </row>
    <row r="87" spans="69:73" x14ac:dyDescent="0.35">
      <c r="BQ87" s="9"/>
      <c r="BR87" s="9"/>
      <c r="BS87" s="9"/>
      <c r="BT87" s="4"/>
      <c r="BU87" s="4"/>
    </row>
    <row r="88" spans="69:73" x14ac:dyDescent="0.35">
      <c r="BQ88" s="9"/>
      <c r="BR88" s="9"/>
      <c r="BS88" s="9"/>
      <c r="BT88" s="4"/>
      <c r="BU88" s="4"/>
    </row>
    <row r="89" spans="69:73" x14ac:dyDescent="0.35">
      <c r="BQ89" s="9"/>
      <c r="BR89" s="9"/>
      <c r="BS89" s="9"/>
      <c r="BT89" s="4"/>
      <c r="BU89" s="4"/>
    </row>
    <row r="90" spans="69:73" x14ac:dyDescent="0.35">
      <c r="BQ90" s="9"/>
      <c r="BR90" s="9"/>
      <c r="BS90" s="9"/>
      <c r="BT90" s="4"/>
      <c r="BU90" s="4"/>
    </row>
    <row r="91" spans="69:73" x14ac:dyDescent="0.35">
      <c r="BQ91" s="9"/>
      <c r="BR91" s="9"/>
      <c r="BS91" s="9"/>
      <c r="BT91" s="4"/>
      <c r="BU91" s="4"/>
    </row>
    <row r="92" spans="69:73" x14ac:dyDescent="0.35">
      <c r="BQ92" s="9"/>
      <c r="BR92" s="9"/>
      <c r="BS92" s="9"/>
      <c r="BT92" s="4"/>
      <c r="BU92" s="4"/>
    </row>
    <row r="93" spans="69:73" x14ac:dyDescent="0.35">
      <c r="BQ93" s="9"/>
      <c r="BR93" s="9"/>
      <c r="BS93" s="9"/>
      <c r="BT93" s="4"/>
      <c r="BU93" s="4"/>
    </row>
    <row r="94" spans="69:73" x14ac:dyDescent="0.35">
      <c r="BQ94" s="9"/>
      <c r="BR94" s="9"/>
      <c r="BS94" s="9"/>
      <c r="BT94" s="4"/>
      <c r="BU94" s="4"/>
    </row>
    <row r="95" spans="69:73" x14ac:dyDescent="0.35">
      <c r="BQ95" s="9"/>
      <c r="BR95" s="9"/>
      <c r="BS95" s="9"/>
      <c r="BT95" s="4"/>
      <c r="BU95" s="4"/>
    </row>
    <row r="96" spans="69:73" x14ac:dyDescent="0.35">
      <c r="BQ96" s="9"/>
      <c r="BR96" s="9"/>
      <c r="BS96" s="9"/>
      <c r="BT96" s="4"/>
      <c r="BU96" s="4"/>
    </row>
    <row r="97" spans="69:73" x14ac:dyDescent="0.35">
      <c r="BQ97" s="9"/>
      <c r="BR97" s="9"/>
      <c r="BS97" s="9"/>
      <c r="BT97" s="4"/>
      <c r="BU97" s="4"/>
    </row>
    <row r="98" spans="69:73" x14ac:dyDescent="0.35">
      <c r="BQ98" s="9"/>
      <c r="BR98" s="9"/>
      <c r="BS98" s="9"/>
      <c r="BT98" s="4"/>
      <c r="BU98" s="4"/>
    </row>
    <row r="99" spans="69:73" x14ac:dyDescent="0.35">
      <c r="BQ99" s="9"/>
      <c r="BR99" s="9"/>
      <c r="BS99" s="9"/>
      <c r="BT99" s="4"/>
      <c r="BU99" s="4"/>
    </row>
    <row r="100" spans="69:73" x14ac:dyDescent="0.35">
      <c r="BQ100" s="9"/>
      <c r="BR100" s="9"/>
      <c r="BS100" s="9"/>
      <c r="BT100" s="4"/>
      <c r="BU100" s="4"/>
    </row>
    <row r="101" spans="69:73" x14ac:dyDescent="0.35">
      <c r="BQ101" s="9"/>
      <c r="BR101" s="9"/>
      <c r="BS101" s="9"/>
      <c r="BT101" s="4"/>
      <c r="BU101" s="4"/>
    </row>
    <row r="102" spans="69:73" x14ac:dyDescent="0.35">
      <c r="BQ102" s="9"/>
      <c r="BR102" s="9"/>
      <c r="BS102" s="9"/>
      <c r="BT102" s="4"/>
      <c r="BU102" s="4"/>
    </row>
    <row r="103" spans="69:73" x14ac:dyDescent="0.35">
      <c r="BQ103" s="9"/>
      <c r="BR103" s="9"/>
      <c r="BS103" s="9"/>
      <c r="BT103" s="4"/>
      <c r="BU103" s="4"/>
    </row>
    <row r="104" spans="69:73" x14ac:dyDescent="0.35">
      <c r="BQ104" s="9"/>
      <c r="BR104" s="9"/>
      <c r="BS104" s="9"/>
      <c r="BT104" s="4"/>
      <c r="BU104" s="4"/>
    </row>
    <row r="105" spans="69:73" x14ac:dyDescent="0.35">
      <c r="BQ105" s="9"/>
      <c r="BR105" s="9"/>
      <c r="BS105" s="9"/>
      <c r="BT105" s="4"/>
      <c r="BU105" s="4"/>
    </row>
    <row r="106" spans="69:73" x14ac:dyDescent="0.35">
      <c r="BQ106" s="9"/>
      <c r="BR106" s="9"/>
      <c r="BS106" s="9"/>
      <c r="BT106" s="4"/>
      <c r="BU106" s="4"/>
    </row>
    <row r="107" spans="69:73" x14ac:dyDescent="0.35">
      <c r="BQ107" s="9"/>
      <c r="BR107" s="9"/>
      <c r="BS107" s="9"/>
      <c r="BT107" s="4"/>
      <c r="BU107" s="4"/>
    </row>
    <row r="108" spans="69:73" x14ac:dyDescent="0.35">
      <c r="BQ108" s="9"/>
      <c r="BR108" s="9"/>
      <c r="BS108" s="9"/>
      <c r="BT108" s="4"/>
      <c r="BU108" s="4"/>
    </row>
    <row r="109" spans="69:73" x14ac:dyDescent="0.35">
      <c r="BQ109" s="9"/>
      <c r="BR109" s="9"/>
      <c r="BS109" s="9"/>
      <c r="BT109" s="4"/>
      <c r="BU109" s="4"/>
    </row>
    <row r="110" spans="69:73" x14ac:dyDescent="0.35">
      <c r="BQ110" s="9"/>
      <c r="BR110" s="9"/>
      <c r="BS110" s="9"/>
      <c r="BT110" s="4"/>
      <c r="BU110" s="4"/>
    </row>
    <row r="111" spans="69:73" x14ac:dyDescent="0.35">
      <c r="BQ111" s="9"/>
      <c r="BR111" s="9"/>
      <c r="BS111" s="9"/>
      <c r="BT111" s="4"/>
      <c r="BU111" s="4"/>
    </row>
    <row r="112" spans="69:73" x14ac:dyDescent="0.35">
      <c r="BQ112" s="9"/>
      <c r="BR112" s="9"/>
      <c r="BS112" s="9"/>
      <c r="BT112" s="4"/>
      <c r="BU112" s="4"/>
    </row>
    <row r="113" spans="69:73" x14ac:dyDescent="0.35">
      <c r="BQ113" s="9"/>
      <c r="BR113" s="9"/>
      <c r="BS113" s="9"/>
      <c r="BT113" s="4"/>
      <c r="BU113" s="4"/>
    </row>
    <row r="114" spans="69:73" x14ac:dyDescent="0.35">
      <c r="BQ114" s="9"/>
      <c r="BR114" s="9"/>
      <c r="BS114" s="9"/>
      <c r="BT114" s="4"/>
      <c r="BU114" s="4"/>
    </row>
    <row r="115" spans="69:73" x14ac:dyDescent="0.35">
      <c r="BQ115" s="9"/>
      <c r="BR115" s="9"/>
      <c r="BS115" s="9"/>
      <c r="BT115" s="4"/>
      <c r="BU115" s="4"/>
    </row>
    <row r="116" spans="69:73" x14ac:dyDescent="0.35">
      <c r="BQ116" s="9"/>
      <c r="BR116" s="9"/>
      <c r="BS116" s="9"/>
      <c r="BT116" s="4"/>
      <c r="BU116" s="4"/>
    </row>
    <row r="117" spans="69:73" x14ac:dyDescent="0.35">
      <c r="BQ117" s="9"/>
      <c r="BR117" s="9"/>
      <c r="BS117" s="9"/>
      <c r="BT117" s="4"/>
      <c r="BU117" s="4"/>
    </row>
    <row r="118" spans="69:73" x14ac:dyDescent="0.35">
      <c r="BQ118" s="9"/>
      <c r="BR118" s="9"/>
      <c r="BS118" s="9"/>
      <c r="BT118" s="4"/>
      <c r="BU118" s="4"/>
    </row>
    <row r="119" spans="69:73" x14ac:dyDescent="0.35">
      <c r="BQ119" s="9"/>
      <c r="BR119" s="9"/>
      <c r="BS119" s="9"/>
      <c r="BT119" s="4"/>
      <c r="BU119" s="4"/>
    </row>
    <row r="120" spans="69:73" x14ac:dyDescent="0.35">
      <c r="BQ120" s="9"/>
      <c r="BR120" s="9"/>
      <c r="BS120" s="9"/>
      <c r="BT120" s="4"/>
      <c r="BU120" s="4"/>
    </row>
    <row r="121" spans="69:73" x14ac:dyDescent="0.35">
      <c r="BQ121" s="9"/>
      <c r="BR121" s="9"/>
      <c r="BS121" s="9"/>
      <c r="BT121" s="4"/>
      <c r="BU121" s="4"/>
    </row>
    <row r="122" spans="69:73" x14ac:dyDescent="0.35">
      <c r="BQ122" s="9"/>
      <c r="BR122" s="9"/>
      <c r="BS122" s="9"/>
      <c r="BT122" s="4"/>
      <c r="BU122" s="4"/>
    </row>
    <row r="123" spans="69:73" x14ac:dyDescent="0.35">
      <c r="BQ123" s="9"/>
      <c r="BR123" s="9"/>
      <c r="BS123" s="9"/>
      <c r="BT123" s="4"/>
      <c r="BU123" s="4"/>
    </row>
    <row r="124" spans="69:73" x14ac:dyDescent="0.35">
      <c r="BQ124" s="9"/>
      <c r="BR124" s="9"/>
      <c r="BS124" s="9"/>
      <c r="BT124" s="4"/>
      <c r="BU124" s="4"/>
    </row>
    <row r="125" spans="69:73" x14ac:dyDescent="0.35">
      <c r="BQ125" s="9"/>
      <c r="BR125" s="9"/>
      <c r="BS125" s="9"/>
      <c r="BT125" s="4"/>
      <c r="BU125" s="4"/>
    </row>
    <row r="126" spans="69:73" x14ac:dyDescent="0.35">
      <c r="BQ126" s="9"/>
      <c r="BR126" s="9"/>
      <c r="BS126" s="9"/>
      <c r="BT126" s="4"/>
      <c r="BU126" s="4"/>
    </row>
    <row r="127" spans="69:73" x14ac:dyDescent="0.35">
      <c r="BQ127" s="9"/>
      <c r="BR127" s="9"/>
      <c r="BS127" s="9"/>
      <c r="BT127" s="4"/>
      <c r="BU127" s="4"/>
    </row>
    <row r="128" spans="69:73" x14ac:dyDescent="0.35">
      <c r="BQ128" s="9"/>
      <c r="BR128" s="9"/>
      <c r="BS128" s="9"/>
      <c r="BT128" s="4"/>
      <c r="BU128" s="4"/>
    </row>
    <row r="129" spans="69:73" x14ac:dyDescent="0.35">
      <c r="BQ129" s="9"/>
      <c r="BR129" s="9"/>
      <c r="BS129" s="9"/>
      <c r="BT129" s="4"/>
      <c r="BU129" s="4"/>
    </row>
    <row r="130" spans="69:73" x14ac:dyDescent="0.35">
      <c r="BQ130" s="9"/>
      <c r="BR130" s="9"/>
      <c r="BS130" s="9"/>
      <c r="BT130" s="4"/>
      <c r="BU130" s="4"/>
    </row>
    <row r="131" spans="69:73" x14ac:dyDescent="0.35">
      <c r="BQ131" s="9"/>
      <c r="BR131" s="9"/>
      <c r="BS131" s="9"/>
      <c r="BT131" s="4"/>
      <c r="BU131" s="4"/>
    </row>
    <row r="132" spans="69:73" x14ac:dyDescent="0.35">
      <c r="BQ132" s="9"/>
      <c r="BR132" s="9"/>
      <c r="BS132" s="9"/>
      <c r="BT132" s="4"/>
      <c r="BU132" s="4"/>
    </row>
    <row r="133" spans="69:73" x14ac:dyDescent="0.35">
      <c r="BQ133" s="9"/>
      <c r="BR133" s="9"/>
      <c r="BS133" s="9"/>
      <c r="BT133" s="4"/>
      <c r="BU133" s="4"/>
    </row>
    <row r="134" spans="69:73" x14ac:dyDescent="0.35">
      <c r="BQ134" s="9"/>
      <c r="BR134" s="9"/>
      <c r="BS134" s="9"/>
      <c r="BT134" s="4"/>
      <c r="BU134" s="4"/>
    </row>
    <row r="135" spans="69:73" x14ac:dyDescent="0.35">
      <c r="BQ135" s="9"/>
      <c r="BR135" s="9"/>
      <c r="BS135" s="9"/>
      <c r="BT135" s="4"/>
      <c r="BU135" s="4"/>
    </row>
    <row r="136" spans="69:73" x14ac:dyDescent="0.35">
      <c r="BQ136" s="9"/>
      <c r="BR136" s="9"/>
      <c r="BS136" s="9"/>
      <c r="BT136" s="4"/>
      <c r="BU136" s="4"/>
    </row>
    <row r="137" spans="69:73" x14ac:dyDescent="0.35">
      <c r="BQ137" s="9"/>
      <c r="BR137" s="9"/>
      <c r="BS137" s="9"/>
      <c r="BT137" s="4"/>
      <c r="BU137" s="4"/>
    </row>
    <row r="138" spans="69:73" x14ac:dyDescent="0.35">
      <c r="BQ138" s="9"/>
      <c r="BR138" s="9"/>
      <c r="BS138" s="9"/>
      <c r="BT138" s="4"/>
      <c r="BU138" s="4"/>
    </row>
    <row r="139" spans="69:73" x14ac:dyDescent="0.35">
      <c r="BQ139" s="9"/>
      <c r="BR139" s="9"/>
      <c r="BS139" s="9"/>
      <c r="BT139" s="4"/>
      <c r="BU139" s="4"/>
    </row>
    <row r="140" spans="69:73" x14ac:dyDescent="0.35">
      <c r="BQ140" s="9"/>
      <c r="BR140" s="9"/>
      <c r="BS140" s="9"/>
      <c r="BT140" s="4"/>
      <c r="BU140" s="4"/>
    </row>
    <row r="141" spans="69:73" x14ac:dyDescent="0.35">
      <c r="BQ141" s="9"/>
      <c r="BR141" s="9"/>
      <c r="BS141" s="9"/>
      <c r="BT141" s="4"/>
      <c r="BU141" s="4"/>
    </row>
    <row r="142" spans="69:73" x14ac:dyDescent="0.35">
      <c r="BQ142" s="9"/>
      <c r="BR142" s="9"/>
      <c r="BS142" s="9"/>
      <c r="BT142" s="4"/>
      <c r="BU142" s="4"/>
    </row>
    <row r="143" spans="69:73" x14ac:dyDescent="0.35">
      <c r="BQ143" s="9"/>
      <c r="BR143" s="9"/>
      <c r="BS143" s="9"/>
      <c r="BT143" s="4"/>
      <c r="BU143" s="4"/>
    </row>
    <row r="144" spans="69:73" x14ac:dyDescent="0.35">
      <c r="BQ144" s="9"/>
      <c r="BR144" s="9"/>
      <c r="BS144" s="9"/>
      <c r="BT144" s="4"/>
      <c r="BU144" s="4"/>
    </row>
    <row r="145" spans="69:73" x14ac:dyDescent="0.35">
      <c r="BQ145" s="9"/>
      <c r="BR145" s="9"/>
      <c r="BS145" s="9"/>
      <c r="BT145" s="4"/>
      <c r="BU145" s="4"/>
    </row>
    <row r="146" spans="69:73" x14ac:dyDescent="0.35">
      <c r="BQ146" s="9"/>
      <c r="BR146" s="9"/>
      <c r="BS146" s="9"/>
      <c r="BT146" s="4"/>
      <c r="BU146" s="4"/>
    </row>
    <row r="147" spans="69:73" x14ac:dyDescent="0.35">
      <c r="BQ147" s="9"/>
      <c r="BR147" s="9"/>
      <c r="BS147" s="9"/>
      <c r="BT147" s="4"/>
      <c r="BU147" s="4"/>
    </row>
    <row r="148" spans="69:73" x14ac:dyDescent="0.35">
      <c r="BQ148" s="9"/>
      <c r="BR148" s="9"/>
      <c r="BS148" s="9"/>
      <c r="BT148" s="4"/>
      <c r="BU148" s="4"/>
    </row>
    <row r="149" spans="69:73" x14ac:dyDescent="0.35">
      <c r="BQ149" s="9"/>
      <c r="BR149" s="9"/>
      <c r="BS149" s="9"/>
      <c r="BT149" s="4"/>
      <c r="BU149" s="4"/>
    </row>
    <row r="150" spans="69:73" x14ac:dyDescent="0.35">
      <c r="BQ150" s="9"/>
      <c r="BR150" s="9"/>
      <c r="BS150" s="9"/>
      <c r="BT150" s="4"/>
      <c r="BU150" s="4"/>
    </row>
    <row r="151" spans="69:73" x14ac:dyDescent="0.35">
      <c r="BQ151" s="9"/>
      <c r="BR151" s="9"/>
      <c r="BS151" s="9"/>
      <c r="BT151" s="4"/>
      <c r="BU151" s="4"/>
    </row>
    <row r="152" spans="69:73" x14ac:dyDescent="0.35">
      <c r="BQ152" s="9"/>
      <c r="BR152" s="9"/>
      <c r="BS152" s="9"/>
      <c r="BT152" s="4"/>
      <c r="BU152" s="4"/>
    </row>
    <row r="153" spans="69:73" x14ac:dyDescent="0.35">
      <c r="BQ153" s="9"/>
      <c r="BR153" s="9"/>
      <c r="BS153" s="9"/>
      <c r="BT153" s="4"/>
      <c r="BU153" s="4"/>
    </row>
    <row r="154" spans="69:73" x14ac:dyDescent="0.35">
      <c r="BQ154" s="9"/>
      <c r="BR154" s="9"/>
      <c r="BS154" s="9"/>
      <c r="BT154" s="4"/>
      <c r="BU154" s="4"/>
    </row>
    <row r="155" spans="69:73" x14ac:dyDescent="0.35">
      <c r="BQ155" s="9"/>
      <c r="BR155" s="9"/>
      <c r="BS155" s="9"/>
      <c r="BT155" s="4"/>
      <c r="BU155" s="4"/>
    </row>
    <row r="156" spans="69:73" x14ac:dyDescent="0.35">
      <c r="BQ156" s="9"/>
      <c r="BR156" s="9"/>
      <c r="BS156" s="9"/>
      <c r="BT156" s="4"/>
      <c r="BU156" s="4"/>
    </row>
    <row r="157" spans="69:73" x14ac:dyDescent="0.35">
      <c r="BQ157" s="9"/>
      <c r="BR157" s="9"/>
      <c r="BS157" s="9"/>
      <c r="BT157" s="4"/>
      <c r="BU157" s="4"/>
    </row>
    <row r="158" spans="69:73" x14ac:dyDescent="0.35">
      <c r="BQ158" s="9"/>
      <c r="BR158" s="9"/>
      <c r="BS158" s="9"/>
      <c r="BT158" s="4"/>
      <c r="BU158" s="4"/>
    </row>
    <row r="159" spans="69:73" x14ac:dyDescent="0.35">
      <c r="BQ159" s="9"/>
      <c r="BR159" s="9"/>
      <c r="BS159" s="9"/>
      <c r="BT159" s="4"/>
      <c r="BU159" s="4"/>
    </row>
    <row r="160" spans="69:73" x14ac:dyDescent="0.35">
      <c r="BQ160" s="9"/>
      <c r="BR160" s="9"/>
      <c r="BS160" s="9"/>
      <c r="BT160" s="4"/>
      <c r="BU160" s="4"/>
    </row>
    <row r="161" spans="69:73" x14ac:dyDescent="0.35">
      <c r="BQ161" s="9"/>
      <c r="BR161" s="9"/>
      <c r="BS161" s="9"/>
      <c r="BT161" s="4"/>
      <c r="BU161" s="4"/>
    </row>
    <row r="162" spans="69:73" x14ac:dyDescent="0.35">
      <c r="BQ162" s="9"/>
      <c r="BR162" s="9"/>
      <c r="BS162" s="9"/>
      <c r="BT162" s="4"/>
      <c r="BU162" s="4"/>
    </row>
    <row r="163" spans="69:73" x14ac:dyDescent="0.35">
      <c r="BQ163" s="9"/>
      <c r="BR163" s="9"/>
      <c r="BS163" s="9"/>
      <c r="BT163" s="4"/>
      <c r="BU163" s="4"/>
    </row>
    <row r="164" spans="69:73" x14ac:dyDescent="0.35">
      <c r="BQ164" s="9"/>
      <c r="BR164" s="9"/>
      <c r="BS164" s="9"/>
      <c r="BT164" s="4"/>
      <c r="BU164" s="4"/>
    </row>
    <row r="165" spans="69:73" x14ac:dyDescent="0.35">
      <c r="BQ165" s="9"/>
      <c r="BR165" s="9"/>
      <c r="BS165" s="9"/>
      <c r="BT165" s="4"/>
      <c r="BU165" s="4"/>
    </row>
    <row r="166" spans="69:73" x14ac:dyDescent="0.35">
      <c r="BQ166" s="9"/>
      <c r="BR166" s="9"/>
      <c r="BS166" s="9"/>
      <c r="BT166" s="4"/>
      <c r="BU166" s="4"/>
    </row>
    <row r="167" spans="69:73" x14ac:dyDescent="0.35">
      <c r="BQ167" s="9"/>
      <c r="BR167" s="9"/>
      <c r="BS167" s="9"/>
      <c r="BT167" s="4"/>
      <c r="BU167" s="4"/>
    </row>
    <row r="168" spans="69:73" x14ac:dyDescent="0.35">
      <c r="BQ168" s="9"/>
      <c r="BR168" s="9"/>
      <c r="BS168" s="9"/>
      <c r="BT168" s="4"/>
      <c r="BU168" s="4"/>
    </row>
    <row r="169" spans="69:73" x14ac:dyDescent="0.35">
      <c r="BQ169" s="9"/>
      <c r="BR169" s="9"/>
      <c r="BS169" s="9"/>
      <c r="BT169" s="4"/>
      <c r="BU169" s="4"/>
    </row>
    <row r="170" spans="69:73" x14ac:dyDescent="0.35">
      <c r="BQ170" s="9"/>
      <c r="BR170" s="9"/>
      <c r="BS170" s="9"/>
      <c r="BT170" s="4"/>
      <c r="BU170" s="4"/>
    </row>
    <row r="171" spans="69:73" x14ac:dyDescent="0.35">
      <c r="BQ171" s="9"/>
      <c r="BR171" s="9"/>
      <c r="BS171" s="9"/>
      <c r="BT171" s="4"/>
      <c r="BU171" s="4"/>
    </row>
    <row r="172" spans="69:73" x14ac:dyDescent="0.35">
      <c r="BQ172" s="9"/>
      <c r="BR172" s="9"/>
      <c r="BS172" s="9"/>
      <c r="BT172" s="4"/>
      <c r="BU172" s="4"/>
    </row>
    <row r="173" spans="69:73" x14ac:dyDescent="0.35">
      <c r="BQ173" s="9"/>
      <c r="BR173" s="9"/>
      <c r="BS173" s="9"/>
      <c r="BT173" s="4"/>
      <c r="BU173" s="4"/>
    </row>
    <row r="174" spans="69:73" x14ac:dyDescent="0.35">
      <c r="BQ174" s="9"/>
      <c r="BR174" s="9"/>
      <c r="BS174" s="9"/>
      <c r="BT174" s="4"/>
      <c r="BU174" s="4"/>
    </row>
    <row r="175" spans="69:73" x14ac:dyDescent="0.35">
      <c r="BQ175" s="9"/>
      <c r="BR175" s="9"/>
      <c r="BS175" s="9"/>
      <c r="BT175" s="4"/>
      <c r="BU175" s="4"/>
    </row>
    <row r="176" spans="69:73" x14ac:dyDescent="0.35">
      <c r="BQ176" s="9"/>
      <c r="BR176" s="9"/>
      <c r="BS176" s="9"/>
      <c r="BT176" s="4"/>
      <c r="BU176" s="4"/>
    </row>
    <row r="177" spans="69:73" x14ac:dyDescent="0.35">
      <c r="BQ177" s="9"/>
      <c r="BR177" s="9"/>
      <c r="BS177" s="9"/>
      <c r="BT177" s="4"/>
      <c r="BU177" s="4"/>
    </row>
    <row r="178" spans="69:73" x14ac:dyDescent="0.35">
      <c r="BQ178" s="9"/>
      <c r="BR178" s="9"/>
      <c r="BS178" s="9"/>
      <c r="BT178" s="4"/>
      <c r="BU178" s="4"/>
    </row>
    <row r="179" spans="69:73" x14ac:dyDescent="0.35">
      <c r="BQ179" s="9"/>
      <c r="BR179" s="9"/>
      <c r="BS179" s="9"/>
      <c r="BT179" s="4"/>
      <c r="BU179" s="4"/>
    </row>
    <row r="180" spans="69:73" x14ac:dyDescent="0.35">
      <c r="BQ180" s="9"/>
      <c r="BR180" s="9"/>
      <c r="BS180" s="9"/>
      <c r="BT180" s="4"/>
      <c r="BU180" s="4"/>
    </row>
    <row r="181" spans="69:73" x14ac:dyDescent="0.35">
      <c r="BQ181" s="9"/>
      <c r="BR181" s="9"/>
      <c r="BS181" s="9"/>
      <c r="BT181" s="4"/>
      <c r="BU181" s="4"/>
    </row>
    <row r="182" spans="69:73" x14ac:dyDescent="0.35">
      <c r="BQ182" s="9"/>
      <c r="BR182" s="9"/>
      <c r="BS182" s="9"/>
      <c r="BT182" s="4"/>
      <c r="BU182" s="4"/>
    </row>
    <row r="183" spans="69:73" x14ac:dyDescent="0.35">
      <c r="BQ183" s="9"/>
      <c r="BR183" s="9"/>
      <c r="BS183" s="9"/>
      <c r="BT183" s="4"/>
      <c r="BU183" s="4"/>
    </row>
    <row r="184" spans="69:73" x14ac:dyDescent="0.35">
      <c r="BQ184" s="9"/>
      <c r="BR184" s="9"/>
      <c r="BS184" s="9"/>
      <c r="BT184" s="4"/>
      <c r="BU184" s="4"/>
    </row>
    <row r="185" spans="69:73" x14ac:dyDescent="0.35">
      <c r="BQ185" s="9"/>
      <c r="BR185" s="9"/>
      <c r="BS185" s="9"/>
      <c r="BT185" s="4"/>
      <c r="BU185" s="4"/>
    </row>
    <row r="186" spans="69:73" x14ac:dyDescent="0.35">
      <c r="BQ186" s="9"/>
      <c r="BR186" s="9"/>
      <c r="BS186" s="9"/>
      <c r="BT186" s="4"/>
      <c r="BU186" s="4"/>
    </row>
    <row r="187" spans="69:73" x14ac:dyDescent="0.35">
      <c r="BQ187" s="9"/>
      <c r="BR187" s="9"/>
      <c r="BS187" s="9"/>
      <c r="BT187" s="4"/>
      <c r="BU187" s="4"/>
    </row>
    <row r="188" spans="69:73" x14ac:dyDescent="0.35">
      <c r="BQ188" s="9"/>
      <c r="BR188" s="9"/>
      <c r="BS188" s="9"/>
      <c r="BT188" s="4"/>
      <c r="BU188" s="4"/>
    </row>
    <row r="189" spans="69:73" x14ac:dyDescent="0.35">
      <c r="BQ189" s="9"/>
      <c r="BR189" s="9"/>
      <c r="BS189" s="9"/>
      <c r="BT189" s="4"/>
      <c r="BU189" s="4"/>
    </row>
    <row r="190" spans="69:73" x14ac:dyDescent="0.35">
      <c r="BQ190" s="9"/>
      <c r="BR190" s="9"/>
      <c r="BS190" s="9"/>
      <c r="BT190" s="4"/>
      <c r="BU190" s="4"/>
    </row>
    <row r="191" spans="69:73" x14ac:dyDescent="0.35">
      <c r="BQ191" s="9"/>
      <c r="BR191" s="9"/>
      <c r="BS191" s="9"/>
      <c r="BT191" s="4"/>
      <c r="BU191" s="4"/>
    </row>
    <row r="192" spans="69:73" x14ac:dyDescent="0.35">
      <c r="BQ192" s="9"/>
      <c r="BR192" s="9"/>
      <c r="BS192" s="9"/>
      <c r="BT192" s="4"/>
      <c r="BU192" s="4"/>
    </row>
    <row r="193" spans="69:73" x14ac:dyDescent="0.35">
      <c r="BQ193" s="9"/>
      <c r="BR193" s="9"/>
      <c r="BS193" s="9"/>
      <c r="BT193" s="4"/>
      <c r="BU193" s="4"/>
    </row>
    <row r="194" spans="69:73" x14ac:dyDescent="0.35">
      <c r="BQ194" s="9"/>
      <c r="BR194" s="9"/>
      <c r="BS194" s="9"/>
      <c r="BT194" s="4"/>
      <c r="BU194" s="4"/>
    </row>
    <row r="195" spans="69:73" x14ac:dyDescent="0.35">
      <c r="BQ195" s="9"/>
      <c r="BR195" s="9"/>
      <c r="BS195" s="9"/>
      <c r="BT195" s="4"/>
      <c r="BU195" s="4"/>
    </row>
    <row r="196" spans="69:73" x14ac:dyDescent="0.35">
      <c r="BQ196" s="9"/>
      <c r="BR196" s="9"/>
      <c r="BS196" s="9"/>
      <c r="BT196" s="4"/>
      <c r="BU196" s="4"/>
    </row>
    <row r="197" spans="69:73" x14ac:dyDescent="0.35">
      <c r="BQ197" s="9"/>
      <c r="BR197" s="9"/>
      <c r="BS197" s="9"/>
      <c r="BT197" s="4"/>
      <c r="BU197" s="4"/>
    </row>
    <row r="198" spans="69:73" x14ac:dyDescent="0.35">
      <c r="BQ198" s="9"/>
      <c r="BR198" s="9"/>
      <c r="BS198" s="9"/>
      <c r="BT198" s="4"/>
      <c r="BU198" s="4"/>
    </row>
    <row r="199" spans="69:73" x14ac:dyDescent="0.35">
      <c r="BQ199" s="9"/>
      <c r="BR199" s="9"/>
      <c r="BS199" s="9"/>
      <c r="BT199" s="4"/>
      <c r="BU199" s="4"/>
    </row>
    <row r="200" spans="69:73" x14ac:dyDescent="0.35">
      <c r="BQ200" s="9"/>
      <c r="BR200" s="9"/>
      <c r="BS200" s="9"/>
      <c r="BT200" s="4"/>
      <c r="BU200" s="4"/>
    </row>
    <row r="201" spans="69:73" x14ac:dyDescent="0.35">
      <c r="BQ201" s="9"/>
      <c r="BR201" s="9"/>
      <c r="BS201" s="9"/>
      <c r="BT201" s="4"/>
      <c r="BU201" s="4"/>
    </row>
    <row r="202" spans="69:73" x14ac:dyDescent="0.35">
      <c r="BQ202" s="9"/>
      <c r="BR202" s="9"/>
      <c r="BS202" s="9"/>
      <c r="BT202" s="4"/>
      <c r="BU202" s="4"/>
    </row>
    <row r="203" spans="69:73" x14ac:dyDescent="0.35">
      <c r="BQ203" s="9"/>
      <c r="BR203" s="9"/>
      <c r="BS203" s="9"/>
      <c r="BT203" s="4"/>
      <c r="BU203" s="4"/>
    </row>
    <row r="204" spans="69:73" x14ac:dyDescent="0.35">
      <c r="BQ204" s="9"/>
      <c r="BR204" s="9"/>
      <c r="BS204" s="9"/>
      <c r="BT204" s="4"/>
      <c r="BU204" s="4"/>
    </row>
    <row r="205" spans="69:73" x14ac:dyDescent="0.35">
      <c r="BQ205" s="9"/>
      <c r="BR205" s="9"/>
      <c r="BS205" s="9"/>
      <c r="BT205" s="4"/>
      <c r="BU205" s="4"/>
    </row>
    <row r="206" spans="69:73" x14ac:dyDescent="0.35">
      <c r="BQ206" s="9"/>
      <c r="BR206" s="9"/>
      <c r="BS206" s="9"/>
      <c r="BT206" s="4"/>
      <c r="BU206" s="4"/>
    </row>
    <row r="207" spans="69:73" x14ac:dyDescent="0.35">
      <c r="BQ207" s="9"/>
      <c r="BR207" s="9"/>
      <c r="BS207" s="9"/>
      <c r="BT207" s="4"/>
      <c r="BU207" s="4"/>
    </row>
    <row r="208" spans="69:73" x14ac:dyDescent="0.35">
      <c r="BQ208" s="9"/>
      <c r="BR208" s="9"/>
      <c r="BS208" s="9"/>
      <c r="BT208" s="4"/>
      <c r="BU208" s="4"/>
    </row>
    <row r="209" spans="69:73" x14ac:dyDescent="0.35">
      <c r="BQ209" s="9"/>
      <c r="BR209" s="9"/>
      <c r="BS209" s="9"/>
      <c r="BT209" s="4"/>
      <c r="BU209" s="4"/>
    </row>
    <row r="210" spans="69:73" x14ac:dyDescent="0.35">
      <c r="BQ210" s="9"/>
      <c r="BR210" s="9"/>
      <c r="BS210" s="9"/>
      <c r="BT210" s="4"/>
      <c r="BU210" s="4"/>
    </row>
    <row r="211" spans="69:73" x14ac:dyDescent="0.35">
      <c r="BQ211" s="9"/>
      <c r="BR211" s="9"/>
      <c r="BS211" s="9"/>
      <c r="BT211" s="4"/>
      <c r="BU211" s="4"/>
    </row>
    <row r="212" spans="69:73" x14ac:dyDescent="0.35">
      <c r="BQ212" s="9"/>
      <c r="BR212" s="9"/>
      <c r="BS212" s="9"/>
      <c r="BT212" s="4"/>
      <c r="BU212" s="4"/>
    </row>
    <row r="213" spans="69:73" x14ac:dyDescent="0.35">
      <c r="BQ213" s="9"/>
      <c r="BR213" s="9"/>
      <c r="BS213" s="9"/>
      <c r="BT213" s="4"/>
      <c r="BU213" s="4"/>
    </row>
    <row r="214" spans="69:73" x14ac:dyDescent="0.35">
      <c r="BQ214" s="9"/>
      <c r="BR214" s="9"/>
      <c r="BS214" s="9"/>
      <c r="BT214" s="4"/>
      <c r="BU214" s="4"/>
    </row>
    <row r="215" spans="69:73" x14ac:dyDescent="0.35">
      <c r="BQ215" s="9"/>
      <c r="BR215" s="9"/>
      <c r="BS215" s="9"/>
      <c r="BT215" s="4"/>
      <c r="BU215" s="4"/>
    </row>
    <row r="216" spans="69:73" x14ac:dyDescent="0.35">
      <c r="BQ216" s="9"/>
      <c r="BR216" s="9"/>
      <c r="BS216" s="9"/>
      <c r="BT216" s="4"/>
      <c r="BU216" s="4"/>
    </row>
    <row r="217" spans="69:73" x14ac:dyDescent="0.35">
      <c r="BQ217" s="9"/>
      <c r="BR217" s="9"/>
      <c r="BS217" s="9"/>
      <c r="BT217" s="4"/>
      <c r="BU217" s="4"/>
    </row>
    <row r="218" spans="69:73" x14ac:dyDescent="0.35">
      <c r="BQ218" s="9"/>
      <c r="BR218" s="9"/>
      <c r="BS218" s="9"/>
      <c r="BT218" s="4"/>
      <c r="BU218" s="4"/>
    </row>
    <row r="219" spans="69:73" x14ac:dyDescent="0.35">
      <c r="BQ219" s="9"/>
      <c r="BR219" s="9"/>
      <c r="BS219" s="9"/>
      <c r="BT219" s="4"/>
      <c r="BU219" s="4"/>
    </row>
    <row r="220" spans="69:73" x14ac:dyDescent="0.35">
      <c r="BQ220" s="9"/>
      <c r="BR220" s="9"/>
      <c r="BS220" s="9"/>
      <c r="BT220" s="4"/>
      <c r="BU220" s="4"/>
    </row>
    <row r="221" spans="69:73" x14ac:dyDescent="0.35">
      <c r="BQ221" s="9"/>
      <c r="BR221" s="9"/>
      <c r="BS221" s="9"/>
      <c r="BT221" s="4"/>
      <c r="BU221" s="4"/>
    </row>
    <row r="222" spans="69:73" x14ac:dyDescent="0.35">
      <c r="BQ222" s="9"/>
      <c r="BR222" s="9"/>
      <c r="BS222" s="9"/>
      <c r="BT222" s="4"/>
      <c r="BU222" s="4"/>
    </row>
    <row r="223" spans="69:73" x14ac:dyDescent="0.35">
      <c r="BQ223" s="9"/>
      <c r="BR223" s="9"/>
      <c r="BS223" s="9"/>
      <c r="BT223" s="4"/>
      <c r="BU223" s="4"/>
    </row>
    <row r="224" spans="69:73" x14ac:dyDescent="0.35">
      <c r="BQ224" s="9"/>
      <c r="BR224" s="9"/>
      <c r="BS224" s="9"/>
      <c r="BT224" s="4"/>
      <c r="BU224" s="4"/>
    </row>
    <row r="225" spans="69:73" x14ac:dyDescent="0.35">
      <c r="BQ225" s="9"/>
      <c r="BR225" s="9"/>
      <c r="BS225" s="9"/>
      <c r="BT225" s="4"/>
      <c r="BU225" s="4"/>
    </row>
    <row r="226" spans="69:73" x14ac:dyDescent="0.35">
      <c r="BQ226" s="9"/>
      <c r="BR226" s="9"/>
      <c r="BS226" s="9"/>
      <c r="BT226" s="4"/>
      <c r="BU226" s="4"/>
    </row>
    <row r="227" spans="69:73" x14ac:dyDescent="0.35">
      <c r="BQ227" s="9"/>
      <c r="BR227" s="9"/>
      <c r="BS227" s="9"/>
      <c r="BT227" s="4"/>
      <c r="BU227" s="4"/>
    </row>
    <row r="228" spans="69:73" x14ac:dyDescent="0.35">
      <c r="BQ228" s="9"/>
      <c r="BR228" s="9"/>
      <c r="BS228" s="9"/>
      <c r="BT228" s="4"/>
      <c r="BU228" s="4"/>
    </row>
    <row r="229" spans="69:73" x14ac:dyDescent="0.35">
      <c r="BQ229" s="9"/>
      <c r="BR229" s="9"/>
      <c r="BS229" s="9"/>
      <c r="BT229" s="4"/>
      <c r="BU229" s="4"/>
    </row>
    <row r="230" spans="69:73" x14ac:dyDescent="0.35">
      <c r="BQ230" s="9"/>
      <c r="BR230" s="9"/>
      <c r="BS230" s="9"/>
      <c r="BT230" s="4"/>
      <c r="BU230" s="4"/>
    </row>
    <row r="231" spans="69:73" x14ac:dyDescent="0.35">
      <c r="BQ231" s="9"/>
      <c r="BR231" s="9"/>
      <c r="BS231" s="9"/>
      <c r="BT231" s="4"/>
      <c r="BU231" s="4"/>
    </row>
    <row r="232" spans="69:73" x14ac:dyDescent="0.35">
      <c r="BQ232" s="9"/>
      <c r="BR232" s="9"/>
      <c r="BS232" s="9"/>
      <c r="BT232" s="4"/>
      <c r="BU232" s="4"/>
    </row>
    <row r="233" spans="69:73" x14ac:dyDescent="0.35">
      <c r="BQ233" s="9"/>
      <c r="BR233" s="9"/>
      <c r="BS233" s="9"/>
      <c r="BT233" s="4"/>
      <c r="BU233" s="4"/>
    </row>
    <row r="234" spans="69:73" x14ac:dyDescent="0.35">
      <c r="BQ234" s="9"/>
      <c r="BR234" s="9"/>
      <c r="BS234" s="9"/>
      <c r="BT234" s="4"/>
      <c r="BU234" s="4"/>
    </row>
    <row r="235" spans="69:73" x14ac:dyDescent="0.35">
      <c r="BQ235" s="9"/>
      <c r="BR235" s="9"/>
      <c r="BS235" s="9"/>
      <c r="BT235" s="4"/>
      <c r="BU235" s="4"/>
    </row>
    <row r="236" spans="69:73" x14ac:dyDescent="0.35">
      <c r="BQ236" s="9"/>
      <c r="BR236" s="9"/>
      <c r="BS236" s="9"/>
      <c r="BT236" s="4"/>
      <c r="BU236" s="4"/>
    </row>
    <row r="237" spans="69:73" x14ac:dyDescent="0.35">
      <c r="BQ237" s="9"/>
      <c r="BR237" s="9"/>
      <c r="BS237" s="9"/>
      <c r="BT237" s="4"/>
      <c r="BU237" s="4"/>
    </row>
    <row r="238" spans="69:73" x14ac:dyDescent="0.35">
      <c r="BQ238" s="9"/>
      <c r="BR238" s="9"/>
      <c r="BS238" s="9"/>
      <c r="BT238" s="4"/>
      <c r="BU238" s="4"/>
    </row>
    <row r="239" spans="69:73" x14ac:dyDescent="0.35">
      <c r="BQ239" s="9"/>
      <c r="BR239" s="9"/>
      <c r="BS239" s="9"/>
      <c r="BT239" s="4"/>
      <c r="BU239" s="4"/>
    </row>
    <row r="240" spans="69:73" x14ac:dyDescent="0.35">
      <c r="BQ240" s="9"/>
      <c r="BR240" s="9"/>
      <c r="BS240" s="9"/>
      <c r="BT240" s="4"/>
      <c r="BU240" s="4"/>
    </row>
    <row r="241" spans="69:73" x14ac:dyDescent="0.35">
      <c r="BQ241" s="9"/>
      <c r="BR241" s="9"/>
      <c r="BS241" s="9"/>
      <c r="BT241" s="4"/>
      <c r="BU241" s="4"/>
    </row>
    <row r="242" spans="69:73" x14ac:dyDescent="0.35">
      <c r="BQ242" s="9"/>
      <c r="BR242" s="9"/>
      <c r="BS242" s="9"/>
      <c r="BT242" s="4"/>
      <c r="BU242" s="4"/>
    </row>
    <row r="243" spans="69:73" x14ac:dyDescent="0.35">
      <c r="BQ243" s="9"/>
      <c r="BR243" s="9"/>
      <c r="BS243" s="9"/>
      <c r="BT243" s="4"/>
      <c r="BU243" s="4"/>
    </row>
    <row r="244" spans="69:73" x14ac:dyDescent="0.35">
      <c r="BQ244" s="9"/>
      <c r="BR244" s="9"/>
      <c r="BS244" s="9"/>
      <c r="BT244" s="4"/>
      <c r="BU244" s="4"/>
    </row>
    <row r="245" spans="69:73" x14ac:dyDescent="0.35">
      <c r="BQ245" s="9"/>
      <c r="BR245" s="9"/>
      <c r="BS245" s="9"/>
      <c r="BT245" s="4"/>
      <c r="BU245" s="4"/>
    </row>
    <row r="246" spans="69:73" x14ac:dyDescent="0.35">
      <c r="BQ246" s="9"/>
      <c r="BR246" s="9"/>
      <c r="BS246" s="9"/>
      <c r="BT246" s="4"/>
      <c r="BU246" s="4"/>
    </row>
    <row r="247" spans="69:73" x14ac:dyDescent="0.35">
      <c r="BQ247" s="9"/>
      <c r="BR247" s="9"/>
      <c r="BS247" s="9"/>
      <c r="BT247" s="4"/>
      <c r="BU247" s="4"/>
    </row>
    <row r="248" spans="69:73" x14ac:dyDescent="0.35">
      <c r="BQ248" s="9"/>
      <c r="BR248" s="9"/>
      <c r="BS248" s="9"/>
      <c r="BT248" s="4"/>
      <c r="BU248" s="4"/>
    </row>
    <row r="249" spans="69:73" x14ac:dyDescent="0.35">
      <c r="BQ249" s="9"/>
      <c r="BR249" s="9"/>
      <c r="BS249" s="9"/>
      <c r="BT249" s="4"/>
      <c r="BU249" s="4"/>
    </row>
    <row r="250" spans="69:73" x14ac:dyDescent="0.35">
      <c r="BQ250" s="9"/>
      <c r="BR250" s="9"/>
      <c r="BS250" s="9"/>
      <c r="BT250" s="4"/>
      <c r="BU250" s="4"/>
    </row>
    <row r="251" spans="69:73" x14ac:dyDescent="0.35">
      <c r="BQ251" s="9"/>
      <c r="BR251" s="9"/>
      <c r="BS251" s="9"/>
      <c r="BT251" s="4"/>
      <c r="BU251" s="4"/>
    </row>
    <row r="252" spans="69:73" x14ac:dyDescent="0.35">
      <c r="BQ252" s="9"/>
      <c r="BR252" s="9"/>
      <c r="BS252" s="9"/>
      <c r="BT252" s="4"/>
      <c r="BU252" s="4"/>
    </row>
    <row r="253" spans="69:73" x14ac:dyDescent="0.35">
      <c r="BQ253" s="9"/>
      <c r="BR253" s="9"/>
      <c r="BS253" s="9"/>
      <c r="BT253" s="4"/>
      <c r="BU253" s="4"/>
    </row>
    <row r="254" spans="69:73" x14ac:dyDescent="0.35">
      <c r="BQ254" s="9"/>
      <c r="BR254" s="9"/>
      <c r="BS254" s="9"/>
      <c r="BT254" s="4"/>
      <c r="BU254" s="4"/>
    </row>
    <row r="255" spans="69:73" x14ac:dyDescent="0.35">
      <c r="BQ255" s="9"/>
      <c r="BR255" s="9"/>
      <c r="BS255" s="9"/>
      <c r="BT255" s="4"/>
      <c r="BU255" s="4"/>
    </row>
    <row r="256" spans="69:73" x14ac:dyDescent="0.35">
      <c r="BQ256" s="9"/>
      <c r="BR256" s="9"/>
      <c r="BS256" s="9"/>
      <c r="BT256" s="4"/>
      <c r="BU256" s="4"/>
    </row>
    <row r="257" spans="69:73" x14ac:dyDescent="0.35">
      <c r="BQ257" s="9"/>
      <c r="BR257" s="9"/>
      <c r="BS257" s="9"/>
      <c r="BT257" s="4"/>
      <c r="BU257" s="4"/>
    </row>
    <row r="258" spans="69:73" x14ac:dyDescent="0.35">
      <c r="BQ258" s="9"/>
      <c r="BR258" s="9"/>
      <c r="BS258" s="9"/>
      <c r="BT258" s="4"/>
      <c r="BU258" s="4"/>
    </row>
    <row r="259" spans="69:73" x14ac:dyDescent="0.35">
      <c r="BQ259" s="9"/>
      <c r="BR259" s="9"/>
      <c r="BS259" s="9"/>
      <c r="BT259" s="4"/>
      <c r="BU259" s="4"/>
    </row>
    <row r="260" spans="69:73" x14ac:dyDescent="0.35">
      <c r="BQ260" s="9"/>
      <c r="BR260" s="9"/>
      <c r="BS260" s="9"/>
      <c r="BT260" s="4"/>
      <c r="BU260" s="4"/>
    </row>
    <row r="261" spans="69:73" x14ac:dyDescent="0.35">
      <c r="BQ261" s="9"/>
      <c r="BR261" s="9"/>
      <c r="BS261" s="9"/>
      <c r="BT261" s="4"/>
      <c r="BU261" s="4"/>
    </row>
    <row r="262" spans="69:73" x14ac:dyDescent="0.35">
      <c r="BQ262" s="9"/>
      <c r="BR262" s="9"/>
      <c r="BS262" s="9"/>
      <c r="BT262" s="4"/>
      <c r="BU262" s="4"/>
    </row>
    <row r="263" spans="69:73" x14ac:dyDescent="0.35">
      <c r="BQ263" s="9"/>
      <c r="BR263" s="9"/>
      <c r="BS263" s="9"/>
      <c r="BT263" s="4"/>
      <c r="BU263" s="4"/>
    </row>
    <row r="264" spans="69:73" x14ac:dyDescent="0.35">
      <c r="BQ264" s="9"/>
      <c r="BR264" s="9"/>
      <c r="BS264" s="9"/>
      <c r="BT264" s="4"/>
      <c r="BU264" s="4"/>
    </row>
    <row r="265" spans="69:73" x14ac:dyDescent="0.35">
      <c r="BQ265" s="9"/>
      <c r="BR265" s="9"/>
      <c r="BS265" s="9"/>
      <c r="BT265" s="4"/>
      <c r="BU265" s="4"/>
    </row>
    <row r="266" spans="69:73" x14ac:dyDescent="0.35">
      <c r="BQ266" s="9"/>
      <c r="BR266" s="9"/>
      <c r="BS266" s="9"/>
      <c r="BT266" s="4"/>
      <c r="BU266" s="4"/>
    </row>
    <row r="267" spans="69:73" x14ac:dyDescent="0.35">
      <c r="BQ267" s="9"/>
      <c r="BR267" s="9"/>
      <c r="BS267" s="9"/>
      <c r="BT267" s="4"/>
      <c r="BU267" s="4"/>
    </row>
    <row r="268" spans="69:73" x14ac:dyDescent="0.35">
      <c r="BQ268" s="9"/>
      <c r="BR268" s="9"/>
      <c r="BS268" s="9"/>
      <c r="BT268" s="4"/>
      <c r="BU268" s="4"/>
    </row>
    <row r="269" spans="69:73" x14ac:dyDescent="0.35">
      <c r="BQ269" s="9"/>
      <c r="BR269" s="9"/>
      <c r="BS269" s="9"/>
      <c r="BT269" s="4"/>
      <c r="BU269" s="4"/>
    </row>
    <row r="270" spans="69:73" x14ac:dyDescent="0.35">
      <c r="BQ270" s="9"/>
      <c r="BR270" s="9"/>
      <c r="BS270" s="9"/>
      <c r="BT270" s="4"/>
      <c r="BU270" s="4"/>
    </row>
    <row r="271" spans="69:73" x14ac:dyDescent="0.35">
      <c r="BQ271" s="9"/>
      <c r="BR271" s="9"/>
      <c r="BS271" s="9"/>
      <c r="BT271" s="4"/>
      <c r="BU271" s="4"/>
    </row>
    <row r="272" spans="69:73" x14ac:dyDescent="0.35">
      <c r="BQ272" s="9"/>
      <c r="BR272" s="9"/>
      <c r="BS272" s="9"/>
      <c r="BT272" s="4"/>
      <c r="BU272" s="4"/>
    </row>
    <row r="273" spans="69:73" x14ac:dyDescent="0.35">
      <c r="BQ273" s="9"/>
      <c r="BR273" s="9"/>
      <c r="BS273" s="9"/>
      <c r="BT273" s="4"/>
      <c r="BU273" s="4"/>
    </row>
    <row r="274" spans="69:73" x14ac:dyDescent="0.35">
      <c r="BQ274" s="9"/>
      <c r="BR274" s="9"/>
      <c r="BS274" s="9"/>
      <c r="BT274" s="4"/>
      <c r="BU274" s="4"/>
    </row>
    <row r="275" spans="69:73" x14ac:dyDescent="0.35">
      <c r="BQ275" s="9"/>
      <c r="BR275" s="9"/>
      <c r="BS275" s="9"/>
      <c r="BT275" s="4"/>
      <c r="BU275" s="4"/>
    </row>
    <row r="276" spans="69:73" x14ac:dyDescent="0.35">
      <c r="BQ276" s="9"/>
      <c r="BR276" s="9"/>
      <c r="BS276" s="9"/>
      <c r="BT276" s="4"/>
      <c r="BU276" s="4"/>
    </row>
    <row r="277" spans="69:73" x14ac:dyDescent="0.35">
      <c r="BQ277" s="9"/>
      <c r="BR277" s="9"/>
      <c r="BS277" s="9"/>
      <c r="BT277" s="4"/>
      <c r="BU277" s="4"/>
    </row>
    <row r="278" spans="69:73" x14ac:dyDescent="0.35">
      <c r="BQ278" s="9"/>
      <c r="BR278" s="9"/>
      <c r="BS278" s="9"/>
      <c r="BT278" s="4"/>
      <c r="BU278" s="4"/>
    </row>
    <row r="279" spans="69:73" x14ac:dyDescent="0.35">
      <c r="BQ279" s="9"/>
      <c r="BR279" s="9"/>
      <c r="BS279" s="9"/>
      <c r="BT279" s="4"/>
      <c r="BU279" s="4"/>
    </row>
    <row r="280" spans="69:73" x14ac:dyDescent="0.35">
      <c r="BQ280" s="9"/>
      <c r="BR280" s="9"/>
      <c r="BS280" s="9"/>
      <c r="BT280" s="4"/>
      <c r="BU280" s="4"/>
    </row>
    <row r="281" spans="69:73" x14ac:dyDescent="0.35">
      <c r="BQ281" s="9"/>
      <c r="BR281" s="9"/>
      <c r="BS281" s="9"/>
      <c r="BT281" s="4"/>
      <c r="BU281" s="4"/>
    </row>
    <row r="282" spans="69:73" x14ac:dyDescent="0.35">
      <c r="BQ282" s="9"/>
      <c r="BR282" s="9"/>
      <c r="BS282" s="9"/>
      <c r="BT282" s="4"/>
      <c r="BU282" s="4"/>
    </row>
    <row r="283" spans="69:73" x14ac:dyDescent="0.35">
      <c r="BQ283" s="9"/>
      <c r="BR283" s="9"/>
      <c r="BS283" s="9"/>
      <c r="BT283" s="4"/>
      <c r="BU283" s="4"/>
    </row>
    <row r="284" spans="69:73" x14ac:dyDescent="0.35">
      <c r="BQ284" s="9"/>
      <c r="BR284" s="9"/>
      <c r="BS284" s="9"/>
      <c r="BT284" s="4"/>
      <c r="BU284" s="4"/>
    </row>
    <row r="285" spans="69:73" x14ac:dyDescent="0.35">
      <c r="BQ285" s="9"/>
      <c r="BR285" s="9"/>
      <c r="BS285" s="9"/>
      <c r="BT285" s="4"/>
      <c r="BU285" s="4"/>
    </row>
    <row r="286" spans="69:73" x14ac:dyDescent="0.35">
      <c r="BQ286" s="9"/>
      <c r="BR286" s="9"/>
      <c r="BS286" s="9"/>
      <c r="BT286" s="4"/>
      <c r="BU286" s="4"/>
    </row>
    <row r="287" spans="69:73" x14ac:dyDescent="0.35">
      <c r="BQ287" s="9"/>
      <c r="BR287" s="9"/>
      <c r="BS287" s="9"/>
      <c r="BT287" s="4"/>
      <c r="BU287" s="4"/>
    </row>
    <row r="288" spans="69:73" x14ac:dyDescent="0.35">
      <c r="BQ288" s="9"/>
      <c r="BR288" s="9"/>
      <c r="BS288" s="9"/>
      <c r="BT288" s="4"/>
      <c r="BU288" s="4"/>
    </row>
    <row r="289" spans="69:73" x14ac:dyDescent="0.35">
      <c r="BQ289" s="9"/>
      <c r="BR289" s="9"/>
      <c r="BS289" s="9"/>
      <c r="BT289" s="4"/>
      <c r="BU289" s="4"/>
    </row>
    <row r="290" spans="69:73" x14ac:dyDescent="0.35">
      <c r="BQ290" s="9"/>
      <c r="BR290" s="9"/>
      <c r="BS290" s="9"/>
      <c r="BT290" s="4"/>
      <c r="BU290" s="4"/>
    </row>
    <row r="291" spans="69:73" x14ac:dyDescent="0.35">
      <c r="BQ291" s="9"/>
      <c r="BR291" s="9"/>
      <c r="BS291" s="9"/>
      <c r="BT291" s="4"/>
      <c r="BU291" s="4"/>
    </row>
    <row r="292" spans="69:73" x14ac:dyDescent="0.35">
      <c r="BQ292" s="9"/>
      <c r="BR292" s="9"/>
      <c r="BS292" s="9"/>
      <c r="BT292" s="4"/>
      <c r="BU292" s="4"/>
    </row>
    <row r="293" spans="69:73" x14ac:dyDescent="0.35">
      <c r="BQ293" s="9"/>
      <c r="BR293" s="9"/>
      <c r="BS293" s="9"/>
      <c r="BT293" s="4"/>
      <c r="BU293" s="4"/>
    </row>
    <row r="294" spans="69:73" x14ac:dyDescent="0.35">
      <c r="BQ294" s="9"/>
      <c r="BR294" s="9"/>
      <c r="BS294" s="9"/>
      <c r="BT294" s="4"/>
      <c r="BU294" s="4"/>
    </row>
    <row r="295" spans="69:73" x14ac:dyDescent="0.35">
      <c r="BQ295" s="9"/>
      <c r="BR295" s="9"/>
      <c r="BS295" s="9"/>
      <c r="BT295" s="4"/>
      <c r="BU295" s="4"/>
    </row>
    <row r="296" spans="69:73" x14ac:dyDescent="0.35">
      <c r="BQ296" s="9"/>
      <c r="BR296" s="9"/>
      <c r="BS296" s="9"/>
      <c r="BT296" s="4"/>
      <c r="BU296" s="4"/>
    </row>
    <row r="297" spans="69:73" x14ac:dyDescent="0.35">
      <c r="BQ297" s="9"/>
      <c r="BR297" s="9"/>
      <c r="BS297" s="9"/>
      <c r="BT297" s="4"/>
      <c r="BU297" s="4"/>
    </row>
    <row r="298" spans="69:73" x14ac:dyDescent="0.35">
      <c r="BQ298" s="9"/>
      <c r="BR298" s="9"/>
      <c r="BS298" s="9"/>
      <c r="BT298" s="4"/>
      <c r="BU298" s="4"/>
    </row>
    <row r="299" spans="69:73" x14ac:dyDescent="0.35">
      <c r="BQ299" s="9"/>
      <c r="BR299" s="9"/>
      <c r="BS299" s="9"/>
      <c r="BT299" s="4"/>
      <c r="BU299" s="4"/>
    </row>
    <row r="300" spans="69:73" x14ac:dyDescent="0.35">
      <c r="BQ300" s="9"/>
      <c r="BR300" s="9"/>
      <c r="BS300" s="9"/>
      <c r="BT300" s="4"/>
      <c r="BU300" s="4"/>
    </row>
    <row r="301" spans="69:73" x14ac:dyDescent="0.35">
      <c r="BQ301" s="9"/>
      <c r="BR301" s="9"/>
      <c r="BS301" s="9"/>
      <c r="BT301" s="4"/>
      <c r="BU301" s="4"/>
    </row>
    <row r="302" spans="69:73" x14ac:dyDescent="0.35">
      <c r="BQ302" s="9"/>
      <c r="BR302" s="9"/>
      <c r="BS302" s="9"/>
      <c r="BT302" s="4"/>
      <c r="BU302" s="4"/>
    </row>
    <row r="303" spans="69:73" x14ac:dyDescent="0.35">
      <c r="BQ303" s="9"/>
      <c r="BR303" s="9"/>
      <c r="BS303" s="9"/>
      <c r="BT303" s="4"/>
      <c r="BU303" s="4"/>
    </row>
    <row r="304" spans="69:73" x14ac:dyDescent="0.35">
      <c r="BQ304" s="9"/>
      <c r="BR304" s="9"/>
      <c r="BS304" s="9"/>
      <c r="BT304" s="4"/>
      <c r="BU304" s="4"/>
    </row>
    <row r="305" spans="69:73" x14ac:dyDescent="0.35">
      <c r="BQ305" s="9"/>
      <c r="BR305" s="9"/>
      <c r="BS305" s="9"/>
      <c r="BT305" s="4"/>
      <c r="BU305" s="4"/>
    </row>
    <row r="306" spans="69:73" x14ac:dyDescent="0.35">
      <c r="BQ306" s="9"/>
      <c r="BR306" s="9"/>
      <c r="BS306" s="9"/>
      <c r="BT306" s="4"/>
      <c r="BU306" s="4"/>
    </row>
    <row r="307" spans="69:73" x14ac:dyDescent="0.35">
      <c r="BQ307" s="9"/>
      <c r="BR307" s="9"/>
      <c r="BS307" s="9"/>
      <c r="BT307" s="4"/>
      <c r="BU307" s="4"/>
    </row>
    <row r="308" spans="69:73" x14ac:dyDescent="0.35">
      <c r="BQ308" s="9"/>
      <c r="BR308" s="9"/>
      <c r="BS308" s="9"/>
      <c r="BT308" s="4"/>
      <c r="BU308" s="4"/>
    </row>
    <row r="309" spans="69:73" x14ac:dyDescent="0.35">
      <c r="BQ309" s="9"/>
      <c r="BR309" s="9"/>
      <c r="BS309" s="9"/>
      <c r="BT309" s="4"/>
      <c r="BU309" s="4"/>
    </row>
    <row r="310" spans="69:73" x14ac:dyDescent="0.35">
      <c r="BQ310" s="9"/>
      <c r="BR310" s="9"/>
      <c r="BS310" s="9"/>
      <c r="BT310" s="4"/>
      <c r="BU310" s="4"/>
    </row>
    <row r="311" spans="69:73" x14ac:dyDescent="0.35">
      <c r="BQ311" s="9"/>
      <c r="BR311" s="9"/>
      <c r="BS311" s="9"/>
      <c r="BT311" s="4"/>
      <c r="BU311" s="4"/>
    </row>
    <row r="312" spans="69:73" x14ac:dyDescent="0.35">
      <c r="BQ312" s="9"/>
      <c r="BR312" s="9"/>
      <c r="BS312" s="9"/>
      <c r="BT312" s="4"/>
      <c r="BU312" s="4"/>
    </row>
    <row r="313" spans="69:73" x14ac:dyDescent="0.35">
      <c r="BQ313" s="9"/>
      <c r="BR313" s="9"/>
      <c r="BS313" s="9"/>
      <c r="BT313" s="4"/>
      <c r="BU313" s="4"/>
    </row>
    <row r="314" spans="69:73" x14ac:dyDescent="0.35">
      <c r="BQ314" s="9"/>
      <c r="BR314" s="9"/>
      <c r="BS314" s="9"/>
      <c r="BT314" s="4"/>
      <c r="BU314" s="4"/>
    </row>
    <row r="315" spans="69:73" x14ac:dyDescent="0.35">
      <c r="BQ315" s="9"/>
      <c r="BR315" s="9"/>
      <c r="BS315" s="9"/>
      <c r="BT315" s="4"/>
      <c r="BU315" s="4"/>
    </row>
    <row r="316" spans="69:73" x14ac:dyDescent="0.35">
      <c r="BQ316" s="9"/>
      <c r="BR316" s="9"/>
      <c r="BS316" s="9"/>
      <c r="BT316" s="4"/>
      <c r="BU316" s="4"/>
    </row>
    <row r="317" spans="69:73" x14ac:dyDescent="0.35">
      <c r="BQ317" s="9"/>
      <c r="BR317" s="9"/>
      <c r="BS317" s="9"/>
      <c r="BT317" s="4"/>
      <c r="BU317" s="4"/>
    </row>
    <row r="318" spans="69:73" x14ac:dyDescent="0.35">
      <c r="BQ318" s="9"/>
      <c r="BR318" s="9"/>
      <c r="BS318" s="9"/>
      <c r="BT318" s="4"/>
      <c r="BU318" s="4"/>
    </row>
    <row r="319" spans="69:73" x14ac:dyDescent="0.35">
      <c r="BQ319" s="9"/>
      <c r="BR319" s="9"/>
      <c r="BS319" s="9"/>
      <c r="BT319" s="4"/>
      <c r="BU319" s="4"/>
    </row>
    <row r="320" spans="69:73" x14ac:dyDescent="0.35">
      <c r="BQ320" s="9"/>
      <c r="BR320" s="9"/>
      <c r="BS320" s="9"/>
      <c r="BT320" s="4"/>
      <c r="BU320" s="4"/>
    </row>
    <row r="321" spans="69:73" x14ac:dyDescent="0.35">
      <c r="BQ321" s="9"/>
      <c r="BR321" s="9"/>
      <c r="BS321" s="9"/>
      <c r="BT321" s="4"/>
      <c r="BU321" s="4"/>
    </row>
    <row r="322" spans="69:73" x14ac:dyDescent="0.35">
      <c r="BQ322" s="9"/>
      <c r="BR322" s="9"/>
      <c r="BS322" s="9"/>
      <c r="BT322" s="4"/>
      <c r="BU322" s="4"/>
    </row>
    <row r="323" spans="69:73" x14ac:dyDescent="0.35">
      <c r="BQ323" s="9"/>
      <c r="BR323" s="9"/>
      <c r="BS323" s="9"/>
      <c r="BT323" s="4"/>
      <c r="BU323" s="4"/>
    </row>
    <row r="324" spans="69:73" x14ac:dyDescent="0.35">
      <c r="BQ324" s="9"/>
      <c r="BR324" s="9"/>
      <c r="BS324" s="9"/>
      <c r="BT324" s="4"/>
      <c r="BU324" s="4"/>
    </row>
    <row r="325" spans="69:73" x14ac:dyDescent="0.35">
      <c r="BQ325" s="9"/>
      <c r="BR325" s="9"/>
      <c r="BS325" s="9"/>
      <c r="BT325" s="4"/>
      <c r="BU325" s="4"/>
    </row>
    <row r="326" spans="69:73" x14ac:dyDescent="0.35">
      <c r="BQ326" s="9"/>
      <c r="BR326" s="9"/>
      <c r="BS326" s="9"/>
      <c r="BT326" s="4"/>
      <c r="BU326" s="4"/>
    </row>
    <row r="327" spans="69:73" x14ac:dyDescent="0.35">
      <c r="BQ327" s="9"/>
      <c r="BR327" s="9"/>
      <c r="BS327" s="9"/>
      <c r="BT327" s="4"/>
      <c r="BU327" s="4"/>
    </row>
    <row r="328" spans="69:73" x14ac:dyDescent="0.35">
      <c r="BQ328" s="9"/>
      <c r="BR328" s="9"/>
      <c r="BS328" s="9"/>
      <c r="BT328" s="4"/>
      <c r="BU328" s="4"/>
    </row>
    <row r="329" spans="69:73" x14ac:dyDescent="0.35">
      <c r="BQ329" s="9"/>
      <c r="BR329" s="9"/>
      <c r="BS329" s="9"/>
      <c r="BT329" s="4"/>
      <c r="BU329" s="4"/>
    </row>
    <row r="330" spans="69:73" x14ac:dyDescent="0.35">
      <c r="BQ330" s="9"/>
      <c r="BR330" s="9"/>
      <c r="BS330" s="9"/>
      <c r="BT330" s="4"/>
      <c r="BU330" s="4"/>
    </row>
    <row r="331" spans="69:73" x14ac:dyDescent="0.35">
      <c r="BQ331" s="9"/>
      <c r="BR331" s="9"/>
      <c r="BS331" s="9"/>
      <c r="BT331" s="4"/>
      <c r="BU331" s="4"/>
    </row>
    <row r="332" spans="69:73" x14ac:dyDescent="0.35">
      <c r="BQ332" s="9"/>
      <c r="BR332" s="9"/>
      <c r="BS332" s="9"/>
      <c r="BT332" s="4"/>
      <c r="BU332" s="4"/>
    </row>
    <row r="333" spans="69:73" x14ac:dyDescent="0.35">
      <c r="BQ333" s="9"/>
      <c r="BR333" s="9"/>
      <c r="BS333" s="9"/>
      <c r="BT333" s="4"/>
      <c r="BU333" s="4"/>
    </row>
    <row r="334" spans="69:73" x14ac:dyDescent="0.35">
      <c r="BQ334" s="9"/>
      <c r="BR334" s="9"/>
      <c r="BS334" s="9"/>
      <c r="BT334" s="4"/>
      <c r="BU334" s="4"/>
    </row>
    <row r="335" spans="69:73" x14ac:dyDescent="0.35">
      <c r="BQ335" s="9"/>
      <c r="BR335" s="9"/>
      <c r="BS335" s="9"/>
      <c r="BT335" s="4"/>
      <c r="BU335" s="4"/>
    </row>
    <row r="336" spans="69:73" x14ac:dyDescent="0.35">
      <c r="BQ336" s="9"/>
      <c r="BR336" s="9"/>
      <c r="BS336" s="9"/>
      <c r="BT336" s="4"/>
      <c r="BU336" s="4"/>
    </row>
    <row r="337" spans="69:73" x14ac:dyDescent="0.35">
      <c r="BQ337" s="9"/>
      <c r="BR337" s="9"/>
      <c r="BS337" s="9"/>
      <c r="BT337" s="4"/>
      <c r="BU337" s="4"/>
    </row>
    <row r="338" spans="69:73" x14ac:dyDescent="0.35">
      <c r="BQ338" s="9"/>
      <c r="BR338" s="9"/>
      <c r="BS338" s="9"/>
      <c r="BT338" s="4"/>
      <c r="BU338" s="4"/>
    </row>
    <row r="339" spans="69:73" x14ac:dyDescent="0.35">
      <c r="BQ339" s="9"/>
      <c r="BR339" s="9"/>
      <c r="BS339" s="9"/>
      <c r="BT339" s="4"/>
      <c r="BU339" s="4"/>
    </row>
    <row r="340" spans="69:73" x14ac:dyDescent="0.35">
      <c r="BQ340" s="9"/>
      <c r="BR340" s="9"/>
      <c r="BS340" s="9"/>
      <c r="BT340" s="4"/>
      <c r="BU340" s="4"/>
    </row>
    <row r="341" spans="69:73" x14ac:dyDescent="0.35">
      <c r="BQ341" s="9"/>
      <c r="BR341" s="9"/>
      <c r="BS341" s="9"/>
      <c r="BT341" s="4"/>
      <c r="BU341" s="4"/>
    </row>
    <row r="342" spans="69:73" x14ac:dyDescent="0.35">
      <c r="BQ342" s="9"/>
      <c r="BR342" s="9"/>
      <c r="BS342" s="9"/>
      <c r="BT342" s="4"/>
      <c r="BU342" s="4"/>
    </row>
    <row r="343" spans="69:73" x14ac:dyDescent="0.35">
      <c r="BQ343" s="9"/>
      <c r="BR343" s="9"/>
      <c r="BS343" s="9"/>
      <c r="BT343" s="4"/>
      <c r="BU343" s="4"/>
    </row>
    <row r="344" spans="69:73" x14ac:dyDescent="0.35">
      <c r="BQ344" s="9"/>
      <c r="BR344" s="9"/>
      <c r="BS344" s="9"/>
      <c r="BT344" s="4"/>
      <c r="BU344" s="4"/>
    </row>
    <row r="345" spans="69:73" x14ac:dyDescent="0.35">
      <c r="BQ345" s="9"/>
      <c r="BR345" s="9"/>
      <c r="BS345" s="9"/>
      <c r="BT345" s="4"/>
      <c r="BU345" s="4"/>
    </row>
    <row r="346" spans="69:73" x14ac:dyDescent="0.35">
      <c r="BQ346" s="9"/>
      <c r="BR346" s="9"/>
      <c r="BS346" s="9"/>
      <c r="BT346" s="4"/>
      <c r="BU346" s="4"/>
    </row>
    <row r="347" spans="69:73" x14ac:dyDescent="0.35">
      <c r="BQ347" s="9"/>
      <c r="BR347" s="9"/>
      <c r="BS347" s="9"/>
      <c r="BT347" s="4"/>
      <c r="BU347" s="4"/>
    </row>
    <row r="348" spans="69:73" x14ac:dyDescent="0.35">
      <c r="BQ348" s="9"/>
      <c r="BR348" s="9"/>
      <c r="BS348" s="9"/>
      <c r="BT348" s="4"/>
      <c r="BU348" s="4"/>
    </row>
    <row r="349" spans="69:73" x14ac:dyDescent="0.35">
      <c r="BQ349" s="9"/>
      <c r="BR349" s="9"/>
      <c r="BS349" s="9"/>
      <c r="BT349" s="4"/>
      <c r="BU349" s="4"/>
    </row>
    <row r="350" spans="69:73" x14ac:dyDescent="0.35">
      <c r="BQ350" s="9"/>
      <c r="BR350" s="9"/>
      <c r="BS350" s="9"/>
      <c r="BT350" s="4"/>
      <c r="BU350" s="4"/>
    </row>
    <row r="351" spans="69:73" x14ac:dyDescent="0.35">
      <c r="BQ351" s="9"/>
      <c r="BR351" s="9"/>
      <c r="BS351" s="9"/>
      <c r="BT351" s="4"/>
      <c r="BU351" s="4"/>
    </row>
    <row r="352" spans="69:73" x14ac:dyDescent="0.35">
      <c r="BQ352" s="9"/>
      <c r="BR352" s="9"/>
      <c r="BS352" s="9"/>
      <c r="BT352" s="4"/>
      <c r="BU352" s="4"/>
    </row>
    <row r="353" spans="69:73" x14ac:dyDescent="0.35">
      <c r="BQ353" s="9"/>
      <c r="BR353" s="9"/>
      <c r="BS353" s="9"/>
      <c r="BT353" s="4"/>
      <c r="BU353" s="4"/>
    </row>
    <row r="354" spans="69:73" x14ac:dyDescent="0.35">
      <c r="BQ354" s="9"/>
      <c r="BR354" s="9"/>
      <c r="BS354" s="9"/>
      <c r="BT354" s="4"/>
      <c r="BU354" s="4"/>
    </row>
    <row r="355" spans="69:73" x14ac:dyDescent="0.35">
      <c r="BQ355" s="9"/>
      <c r="BR355" s="9"/>
      <c r="BS355" s="9"/>
      <c r="BT355" s="4"/>
      <c r="BU355" s="4"/>
    </row>
    <row r="356" spans="69:73" x14ac:dyDescent="0.35">
      <c r="BQ356" s="9"/>
      <c r="BR356" s="9"/>
      <c r="BS356" s="9"/>
      <c r="BT356" s="4"/>
      <c r="BU356" s="4"/>
    </row>
    <row r="357" spans="69:73" x14ac:dyDescent="0.35">
      <c r="BQ357" s="9"/>
      <c r="BR357" s="9"/>
      <c r="BS357" s="9"/>
      <c r="BT357" s="4"/>
      <c r="BU357" s="4"/>
    </row>
    <row r="358" spans="69:73" x14ac:dyDescent="0.35">
      <c r="BQ358" s="9"/>
      <c r="BR358" s="9"/>
      <c r="BS358" s="9"/>
      <c r="BT358" s="4"/>
      <c r="BU358" s="4"/>
    </row>
    <row r="359" spans="69:73" x14ac:dyDescent="0.35">
      <c r="BQ359" s="9"/>
      <c r="BR359" s="9"/>
      <c r="BS359" s="9"/>
      <c r="BT359" s="4"/>
      <c r="BU359" s="4"/>
    </row>
    <row r="360" spans="69:73" x14ac:dyDescent="0.35">
      <c r="BQ360" s="9"/>
      <c r="BR360" s="9"/>
      <c r="BS360" s="9"/>
      <c r="BT360" s="4"/>
      <c r="BU360" s="4"/>
    </row>
    <row r="361" spans="69:73" x14ac:dyDescent="0.35">
      <c r="BQ361" s="9"/>
      <c r="BR361" s="9"/>
      <c r="BS361" s="9"/>
      <c r="BT361" s="4"/>
      <c r="BU361" s="4"/>
    </row>
    <row r="362" spans="69:73" x14ac:dyDescent="0.35">
      <c r="BQ362" s="9"/>
      <c r="BR362" s="9"/>
      <c r="BS362" s="9"/>
      <c r="BT362" s="4"/>
      <c r="BU362" s="4"/>
    </row>
    <row r="363" spans="69:73" x14ac:dyDescent="0.35">
      <c r="BQ363" s="9"/>
      <c r="BR363" s="9"/>
      <c r="BS363" s="9"/>
      <c r="BT363" s="4"/>
      <c r="BU363" s="4"/>
    </row>
    <row r="364" spans="69:73" x14ac:dyDescent="0.35">
      <c r="BQ364" s="9"/>
      <c r="BR364" s="9"/>
      <c r="BS364" s="9"/>
      <c r="BT364" s="4"/>
      <c r="BU364" s="4"/>
    </row>
    <row r="365" spans="69:73" x14ac:dyDescent="0.35">
      <c r="BQ365" s="9"/>
      <c r="BR365" s="9"/>
      <c r="BS365" s="9"/>
      <c r="BT365" s="4"/>
      <c r="BU365" s="4"/>
    </row>
    <row r="366" spans="69:73" x14ac:dyDescent="0.35">
      <c r="BQ366" s="9"/>
      <c r="BR366" s="9"/>
      <c r="BS366" s="9"/>
      <c r="BT366" s="4"/>
      <c r="BU366" s="4"/>
    </row>
    <row r="367" spans="69:73" x14ac:dyDescent="0.35">
      <c r="BQ367" s="9"/>
      <c r="BR367" s="9"/>
      <c r="BS367" s="9"/>
      <c r="BT367" s="4"/>
      <c r="BU367" s="4"/>
    </row>
    <row r="368" spans="69:73" x14ac:dyDescent="0.35">
      <c r="BQ368" s="9"/>
      <c r="BR368" s="9"/>
      <c r="BS368" s="9"/>
      <c r="BT368" s="4"/>
      <c r="BU368" s="4"/>
    </row>
    <row r="369" spans="69:73" x14ac:dyDescent="0.35">
      <c r="BQ369" s="9"/>
      <c r="BR369" s="9"/>
      <c r="BS369" s="9"/>
      <c r="BT369" s="4"/>
      <c r="BU369" s="4"/>
    </row>
    <row r="370" spans="69:73" x14ac:dyDescent="0.35">
      <c r="BQ370" s="9"/>
      <c r="BR370" s="9"/>
      <c r="BS370" s="9"/>
      <c r="BT370" s="4"/>
      <c r="BU370" s="4"/>
    </row>
    <row r="371" spans="69:73" x14ac:dyDescent="0.35">
      <c r="BQ371" s="9"/>
      <c r="BR371" s="9"/>
      <c r="BS371" s="9"/>
      <c r="BT371" s="4"/>
      <c r="BU371" s="4"/>
    </row>
    <row r="372" spans="69:73" x14ac:dyDescent="0.35">
      <c r="BQ372" s="9"/>
      <c r="BR372" s="9"/>
      <c r="BS372" s="9"/>
      <c r="BT372" s="4"/>
      <c r="BU372" s="4"/>
    </row>
    <row r="373" spans="69:73" x14ac:dyDescent="0.35">
      <c r="BQ373" s="9"/>
      <c r="BR373" s="9"/>
      <c r="BS373" s="9"/>
      <c r="BT373" s="4"/>
      <c r="BU373" s="4"/>
    </row>
    <row r="374" spans="69:73" x14ac:dyDescent="0.35">
      <c r="BQ374" s="9"/>
      <c r="BR374" s="9"/>
      <c r="BS374" s="9"/>
      <c r="BT374" s="4"/>
      <c r="BU374" s="4"/>
    </row>
    <row r="375" spans="69:73" x14ac:dyDescent="0.35">
      <c r="BQ375" s="9"/>
      <c r="BR375" s="9"/>
      <c r="BS375" s="9"/>
      <c r="BT375" s="4"/>
      <c r="BU375" s="4"/>
    </row>
    <row r="376" spans="69:73" x14ac:dyDescent="0.35">
      <c r="BQ376" s="9"/>
      <c r="BR376" s="9"/>
      <c r="BS376" s="9"/>
      <c r="BT376" s="4"/>
      <c r="BU376" s="4"/>
    </row>
    <row r="377" spans="69:73" x14ac:dyDescent="0.35">
      <c r="BQ377" s="9"/>
      <c r="BR377" s="9"/>
      <c r="BS377" s="9"/>
      <c r="BT377" s="4"/>
      <c r="BU377" s="4"/>
    </row>
    <row r="378" spans="69:73" x14ac:dyDescent="0.35">
      <c r="BQ378" s="9"/>
      <c r="BR378" s="9"/>
      <c r="BS378" s="9"/>
      <c r="BT378" s="4"/>
      <c r="BU378" s="4"/>
    </row>
    <row r="379" spans="69:73" x14ac:dyDescent="0.35">
      <c r="BQ379" s="9"/>
      <c r="BR379" s="9"/>
      <c r="BS379" s="9"/>
      <c r="BT379" s="4"/>
      <c r="BU379" s="4"/>
    </row>
    <row r="380" spans="69:73" x14ac:dyDescent="0.35">
      <c r="BQ380" s="9"/>
      <c r="BR380" s="9"/>
      <c r="BS380" s="9"/>
      <c r="BT380" s="4"/>
      <c r="BU380" s="4"/>
    </row>
    <row r="381" spans="69:73" x14ac:dyDescent="0.35">
      <c r="BQ381" s="9"/>
      <c r="BR381" s="9"/>
      <c r="BS381" s="9"/>
      <c r="BT381" s="4"/>
      <c r="BU381" s="4"/>
    </row>
    <row r="382" spans="69:73" x14ac:dyDescent="0.35">
      <c r="BQ382" s="9"/>
      <c r="BR382" s="9"/>
      <c r="BS382" s="9"/>
      <c r="BT382" s="4"/>
      <c r="BU382" s="4"/>
    </row>
    <row r="383" spans="69:73" x14ac:dyDescent="0.35">
      <c r="BQ383" s="9"/>
      <c r="BR383" s="9"/>
      <c r="BS383" s="9"/>
      <c r="BT383" s="4"/>
      <c r="BU383" s="4"/>
    </row>
    <row r="384" spans="69:73" x14ac:dyDescent="0.35">
      <c r="BQ384" s="9"/>
      <c r="BR384" s="9"/>
      <c r="BS384" s="9"/>
      <c r="BT384" s="4"/>
      <c r="BU384" s="4"/>
    </row>
    <row r="385" spans="69:73" x14ac:dyDescent="0.35">
      <c r="BQ385" s="9"/>
      <c r="BR385" s="9"/>
      <c r="BS385" s="9"/>
      <c r="BT385" s="4"/>
      <c r="BU385" s="4"/>
    </row>
    <row r="386" spans="69:73" x14ac:dyDescent="0.35">
      <c r="BQ386" s="9"/>
      <c r="BR386" s="9"/>
      <c r="BS386" s="9"/>
      <c r="BT386" s="4"/>
      <c r="BU386" s="4"/>
    </row>
    <row r="387" spans="69:73" x14ac:dyDescent="0.35">
      <c r="BQ387" s="9"/>
      <c r="BR387" s="9"/>
      <c r="BS387" s="9"/>
      <c r="BT387" s="4"/>
      <c r="BU387" s="4"/>
    </row>
    <row r="388" spans="69:73" x14ac:dyDescent="0.35">
      <c r="BQ388" s="9"/>
      <c r="BR388" s="9"/>
      <c r="BS388" s="9"/>
      <c r="BT388" s="4"/>
      <c r="BU388" s="4"/>
    </row>
    <row r="389" spans="69:73" x14ac:dyDescent="0.35">
      <c r="BQ389" s="9"/>
      <c r="BR389" s="9"/>
      <c r="BS389" s="9"/>
      <c r="BT389" s="4"/>
      <c r="BU389" s="4"/>
    </row>
    <row r="390" spans="69:73" x14ac:dyDescent="0.35">
      <c r="BQ390" s="9"/>
      <c r="BR390" s="9"/>
      <c r="BS390" s="9"/>
      <c r="BT390" s="4"/>
      <c r="BU390" s="4"/>
    </row>
    <row r="391" spans="69:73" x14ac:dyDescent="0.35">
      <c r="BQ391" s="9"/>
      <c r="BR391" s="9"/>
      <c r="BS391" s="9"/>
      <c r="BT391" s="4"/>
      <c r="BU391" s="4"/>
    </row>
    <row r="392" spans="69:73" x14ac:dyDescent="0.35">
      <c r="BQ392" s="9"/>
      <c r="BR392" s="9"/>
      <c r="BS392" s="9"/>
      <c r="BT392" s="4"/>
      <c r="BU392" s="4"/>
    </row>
    <row r="393" spans="69:73" x14ac:dyDescent="0.35">
      <c r="BQ393" s="9"/>
      <c r="BR393" s="9"/>
      <c r="BS393" s="9"/>
      <c r="BT393" s="4"/>
      <c r="BU393" s="4"/>
    </row>
    <row r="394" spans="69:73" x14ac:dyDescent="0.35">
      <c r="BQ394" s="9"/>
      <c r="BR394" s="9"/>
      <c r="BS394" s="9"/>
      <c r="BT394" s="4"/>
      <c r="BU394" s="4"/>
    </row>
    <row r="395" spans="69:73" x14ac:dyDescent="0.35">
      <c r="BQ395" s="9"/>
      <c r="BR395" s="9"/>
      <c r="BS395" s="9"/>
      <c r="BT395" s="4"/>
      <c r="BU395" s="4"/>
    </row>
    <row r="396" spans="69:73" x14ac:dyDescent="0.35">
      <c r="BQ396" s="9"/>
      <c r="BR396" s="9"/>
      <c r="BS396" s="9"/>
      <c r="BT396" s="4"/>
      <c r="BU396" s="4"/>
    </row>
    <row r="397" spans="69:73" x14ac:dyDescent="0.35">
      <c r="BQ397" s="9"/>
      <c r="BR397" s="9"/>
      <c r="BS397" s="9"/>
      <c r="BT397" s="4"/>
      <c r="BU397" s="4"/>
    </row>
    <row r="398" spans="69:73" x14ac:dyDescent="0.35">
      <c r="BQ398" s="9"/>
      <c r="BR398" s="9"/>
      <c r="BS398" s="9"/>
      <c r="BT398" s="4"/>
      <c r="BU398" s="4"/>
    </row>
    <row r="399" spans="69:73" x14ac:dyDescent="0.35">
      <c r="BQ399" s="9"/>
      <c r="BR399" s="9"/>
      <c r="BS399" s="9"/>
      <c r="BT399" s="4"/>
      <c r="BU399" s="4"/>
    </row>
    <row r="400" spans="69:73" x14ac:dyDescent="0.35">
      <c r="BQ400" s="9"/>
      <c r="BR400" s="9"/>
      <c r="BS400" s="9"/>
      <c r="BT400" s="4"/>
      <c r="BU400" s="4"/>
    </row>
    <row r="401" spans="69:73" x14ac:dyDescent="0.35">
      <c r="BQ401" s="9"/>
      <c r="BR401" s="9"/>
      <c r="BS401" s="9"/>
      <c r="BT401" s="4"/>
      <c r="BU401" s="4"/>
    </row>
    <row r="402" spans="69:73" x14ac:dyDescent="0.35">
      <c r="BQ402" s="9"/>
      <c r="BR402" s="9"/>
      <c r="BS402" s="9"/>
      <c r="BT402" s="4"/>
      <c r="BU402" s="4"/>
    </row>
    <row r="403" spans="69:73" x14ac:dyDescent="0.35">
      <c r="BQ403" s="9"/>
      <c r="BR403" s="9"/>
      <c r="BS403" s="9"/>
      <c r="BT403" s="4"/>
      <c r="BU403" s="4"/>
    </row>
    <row r="404" spans="69:73" x14ac:dyDescent="0.35">
      <c r="BQ404" s="9"/>
      <c r="BR404" s="9"/>
      <c r="BS404" s="9"/>
      <c r="BT404" s="4"/>
      <c r="BU404" s="4"/>
    </row>
    <row r="405" spans="69:73" x14ac:dyDescent="0.35">
      <c r="BQ405" s="9"/>
      <c r="BR405" s="9"/>
      <c r="BS405" s="9"/>
      <c r="BT405" s="4"/>
      <c r="BU405" s="4"/>
    </row>
    <row r="406" spans="69:73" x14ac:dyDescent="0.35">
      <c r="BQ406" s="9"/>
      <c r="BR406" s="9"/>
      <c r="BS406" s="9"/>
      <c r="BT406" s="4"/>
      <c r="BU406" s="4"/>
    </row>
    <row r="407" spans="69:73" x14ac:dyDescent="0.35">
      <c r="BQ407" s="9"/>
      <c r="BR407" s="9"/>
      <c r="BS407" s="9"/>
      <c r="BT407" s="4"/>
      <c r="BU407" s="4"/>
    </row>
    <row r="408" spans="69:73" x14ac:dyDescent="0.35">
      <c r="BQ408" s="9"/>
      <c r="BR408" s="9"/>
      <c r="BS408" s="9"/>
      <c r="BT408" s="4"/>
      <c r="BU408" s="4"/>
    </row>
    <row r="409" spans="69:73" x14ac:dyDescent="0.35">
      <c r="BQ409" s="9"/>
      <c r="BR409" s="9"/>
      <c r="BS409" s="9"/>
      <c r="BT409" s="4"/>
      <c r="BU409" s="4"/>
    </row>
    <row r="410" spans="69:73" x14ac:dyDescent="0.35">
      <c r="BQ410" s="9"/>
      <c r="BR410" s="9"/>
      <c r="BS410" s="9"/>
      <c r="BT410" s="4"/>
      <c r="BU410" s="4"/>
    </row>
    <row r="411" spans="69:73" x14ac:dyDescent="0.35">
      <c r="BQ411" s="9"/>
      <c r="BR411" s="9"/>
      <c r="BS411" s="9"/>
      <c r="BT411" s="4"/>
      <c r="BU411" s="4"/>
    </row>
    <row r="412" spans="69:73" x14ac:dyDescent="0.35">
      <c r="BQ412" s="9"/>
      <c r="BR412" s="9"/>
      <c r="BS412" s="9"/>
      <c r="BT412" s="4"/>
      <c r="BU412" s="4"/>
    </row>
    <row r="413" spans="69:73" x14ac:dyDescent="0.35">
      <c r="BQ413" s="9"/>
      <c r="BR413" s="9"/>
      <c r="BS413" s="9"/>
      <c r="BT413" s="4"/>
      <c r="BU413" s="4"/>
    </row>
    <row r="414" spans="69:73" x14ac:dyDescent="0.35">
      <c r="BQ414" s="9"/>
      <c r="BR414" s="9"/>
      <c r="BS414" s="9"/>
      <c r="BT414" s="4"/>
      <c r="BU414" s="4"/>
    </row>
    <row r="415" spans="69:73" x14ac:dyDescent="0.35">
      <c r="BQ415" s="9"/>
      <c r="BR415" s="9"/>
      <c r="BS415" s="9"/>
      <c r="BT415" s="4"/>
      <c r="BU415" s="4"/>
    </row>
    <row r="416" spans="69:73" x14ac:dyDescent="0.35">
      <c r="BQ416" s="9"/>
      <c r="BR416" s="9"/>
      <c r="BS416" s="9"/>
      <c r="BT416" s="4"/>
      <c r="BU416" s="4"/>
    </row>
    <row r="417" spans="69:73" x14ac:dyDescent="0.35">
      <c r="BQ417" s="9"/>
      <c r="BR417" s="9"/>
      <c r="BS417" s="9"/>
      <c r="BT417" s="4"/>
      <c r="BU417" s="4"/>
    </row>
    <row r="418" spans="69:73" x14ac:dyDescent="0.35">
      <c r="BQ418" s="9"/>
      <c r="BR418" s="9"/>
      <c r="BS418" s="9"/>
      <c r="BT418" s="4"/>
      <c r="BU418" s="4"/>
    </row>
    <row r="419" spans="69:73" x14ac:dyDescent="0.35">
      <c r="BQ419" s="9"/>
      <c r="BR419" s="9"/>
      <c r="BS419" s="9"/>
      <c r="BT419" s="4"/>
      <c r="BU419" s="4"/>
    </row>
    <row r="420" spans="69:73" x14ac:dyDescent="0.35">
      <c r="BQ420" s="9"/>
      <c r="BR420" s="9"/>
      <c r="BS420" s="9"/>
      <c r="BT420" s="4"/>
      <c r="BU420" s="4"/>
    </row>
    <row r="421" spans="69:73" x14ac:dyDescent="0.35">
      <c r="BQ421" s="9"/>
      <c r="BR421" s="9"/>
      <c r="BS421" s="9"/>
      <c r="BT421" s="4"/>
      <c r="BU421" s="4"/>
    </row>
    <row r="422" spans="69:73" x14ac:dyDescent="0.35">
      <c r="BQ422" s="9"/>
      <c r="BR422" s="9"/>
      <c r="BS422" s="9"/>
      <c r="BT422" s="4"/>
      <c r="BU422" s="4"/>
    </row>
    <row r="423" spans="69:73" x14ac:dyDescent="0.35">
      <c r="BQ423" s="9"/>
      <c r="BR423" s="9"/>
      <c r="BS423" s="9"/>
      <c r="BT423" s="4"/>
      <c r="BU423" s="4"/>
    </row>
    <row r="424" spans="69:73" x14ac:dyDescent="0.35">
      <c r="BQ424" s="9"/>
      <c r="BR424" s="9"/>
      <c r="BS424" s="9"/>
      <c r="BT424" s="4"/>
      <c r="BU424" s="4"/>
    </row>
    <row r="425" spans="69:73" x14ac:dyDescent="0.35">
      <c r="BQ425" s="9"/>
      <c r="BR425" s="9"/>
      <c r="BS425" s="9"/>
      <c r="BT425" s="4"/>
      <c r="BU425" s="4"/>
    </row>
    <row r="426" spans="69:73" x14ac:dyDescent="0.35">
      <c r="BQ426" s="9"/>
      <c r="BR426" s="9"/>
      <c r="BS426" s="9"/>
      <c r="BT426" s="4"/>
      <c r="BU426" s="4"/>
    </row>
    <row r="427" spans="69:73" x14ac:dyDescent="0.35">
      <c r="BQ427" s="9"/>
      <c r="BR427" s="9"/>
      <c r="BS427" s="9"/>
      <c r="BT427" s="4"/>
      <c r="BU427" s="4"/>
    </row>
    <row r="428" spans="69:73" x14ac:dyDescent="0.35">
      <c r="BQ428" s="9"/>
      <c r="BR428" s="9"/>
      <c r="BS428" s="9"/>
      <c r="BT428" s="4"/>
      <c r="BU428" s="4"/>
    </row>
    <row r="429" spans="69:73" x14ac:dyDescent="0.35">
      <c r="BQ429" s="9"/>
      <c r="BR429" s="9"/>
      <c r="BS429" s="9"/>
      <c r="BT429" s="4"/>
      <c r="BU429" s="4"/>
    </row>
    <row r="430" spans="69:73" x14ac:dyDescent="0.35">
      <c r="BQ430" s="9"/>
      <c r="BR430" s="9"/>
      <c r="BS430" s="9"/>
      <c r="BT430" s="4"/>
      <c r="BU430" s="4"/>
    </row>
    <row r="431" spans="69:73" x14ac:dyDescent="0.35">
      <c r="BQ431" s="9"/>
      <c r="BR431" s="9"/>
      <c r="BS431" s="9"/>
      <c r="BT431" s="4"/>
      <c r="BU431" s="4"/>
    </row>
    <row r="432" spans="69:73" x14ac:dyDescent="0.35">
      <c r="BQ432" s="9"/>
      <c r="BR432" s="9"/>
      <c r="BS432" s="9"/>
      <c r="BT432" s="4"/>
      <c r="BU432" s="4"/>
    </row>
    <row r="433" spans="69:73" x14ac:dyDescent="0.35">
      <c r="BQ433" s="9"/>
      <c r="BR433" s="9"/>
      <c r="BS433" s="9"/>
      <c r="BT433" s="4"/>
      <c r="BU433" s="4"/>
    </row>
    <row r="434" spans="69:73" x14ac:dyDescent="0.35">
      <c r="BQ434" s="9"/>
      <c r="BR434" s="9"/>
      <c r="BS434" s="9"/>
      <c r="BT434" s="4"/>
      <c r="BU434" s="4"/>
    </row>
    <row r="435" spans="69:73" x14ac:dyDescent="0.35">
      <c r="BQ435" s="9"/>
      <c r="BR435" s="9"/>
      <c r="BS435" s="9"/>
      <c r="BT435" s="4"/>
      <c r="BU435" s="4"/>
    </row>
    <row r="436" spans="69:73" x14ac:dyDescent="0.35">
      <c r="BQ436" s="9"/>
      <c r="BR436" s="9"/>
      <c r="BS436" s="9"/>
      <c r="BT436" s="4"/>
      <c r="BU436" s="4"/>
    </row>
    <row r="437" spans="69:73" x14ac:dyDescent="0.35">
      <c r="BQ437" s="9"/>
      <c r="BR437" s="9"/>
      <c r="BS437" s="9"/>
      <c r="BT437" s="4"/>
      <c r="BU437" s="4"/>
    </row>
    <row r="438" spans="69:73" x14ac:dyDescent="0.35">
      <c r="BQ438" s="9"/>
      <c r="BR438" s="9"/>
      <c r="BS438" s="9"/>
      <c r="BT438" s="4"/>
      <c r="BU438" s="4"/>
    </row>
    <row r="439" spans="69:73" x14ac:dyDescent="0.35">
      <c r="BQ439" s="9"/>
      <c r="BR439" s="9"/>
      <c r="BS439" s="9"/>
      <c r="BT439" s="4"/>
      <c r="BU439" s="4"/>
    </row>
    <row r="440" spans="69:73" x14ac:dyDescent="0.35">
      <c r="BQ440" s="9"/>
      <c r="BR440" s="9"/>
      <c r="BS440" s="9"/>
      <c r="BT440" s="4"/>
      <c r="BU440" s="4"/>
    </row>
    <row r="441" spans="69:73" x14ac:dyDescent="0.35">
      <c r="BQ441" s="9"/>
      <c r="BR441" s="9"/>
      <c r="BS441" s="9"/>
      <c r="BT441" s="4"/>
      <c r="BU441" s="4"/>
    </row>
    <row r="442" spans="69:73" x14ac:dyDescent="0.35">
      <c r="BQ442" s="9"/>
      <c r="BR442" s="9"/>
      <c r="BS442" s="9"/>
      <c r="BT442" s="4"/>
      <c r="BU442" s="4"/>
    </row>
    <row r="443" spans="69:73" x14ac:dyDescent="0.35">
      <c r="BQ443" s="9"/>
      <c r="BR443" s="9"/>
      <c r="BS443" s="9"/>
      <c r="BT443" s="4"/>
      <c r="BU443" s="4"/>
    </row>
    <row r="444" spans="69:73" x14ac:dyDescent="0.35">
      <c r="BQ444" s="9"/>
      <c r="BR444" s="9"/>
      <c r="BS444" s="9"/>
      <c r="BT444" s="4"/>
      <c r="BU444" s="4"/>
    </row>
    <row r="445" spans="69:73" x14ac:dyDescent="0.35">
      <c r="BQ445" s="9"/>
      <c r="BR445" s="9"/>
      <c r="BS445" s="9"/>
      <c r="BT445" s="4"/>
      <c r="BU445" s="4"/>
    </row>
    <row r="446" spans="69:73" x14ac:dyDescent="0.35">
      <c r="BQ446" s="9"/>
      <c r="BR446" s="9"/>
      <c r="BS446" s="9"/>
      <c r="BT446" s="4"/>
      <c r="BU446" s="4"/>
    </row>
    <row r="447" spans="69:73" x14ac:dyDescent="0.35">
      <c r="BQ447" s="9"/>
      <c r="BR447" s="9"/>
      <c r="BS447" s="9"/>
      <c r="BT447" s="4"/>
      <c r="BU447" s="4"/>
    </row>
    <row r="448" spans="69:73" x14ac:dyDescent="0.35">
      <c r="BQ448" s="9"/>
      <c r="BR448" s="9"/>
      <c r="BS448" s="9"/>
      <c r="BT448" s="4"/>
      <c r="BU448" s="4"/>
    </row>
    <row r="449" spans="69:73" x14ac:dyDescent="0.35">
      <c r="BQ449" s="9"/>
      <c r="BR449" s="9"/>
      <c r="BS449" s="9"/>
      <c r="BT449" s="4"/>
      <c r="BU449" s="4"/>
    </row>
    <row r="450" spans="69:73" x14ac:dyDescent="0.35">
      <c r="BQ450" s="9"/>
      <c r="BR450" s="9"/>
      <c r="BS450" s="9"/>
      <c r="BT450" s="4"/>
      <c r="BU450" s="4"/>
    </row>
    <row r="451" spans="69:73" x14ac:dyDescent="0.35">
      <c r="BQ451" s="9"/>
      <c r="BR451" s="9"/>
      <c r="BS451" s="9"/>
      <c r="BT451" s="4"/>
      <c r="BU451" s="4"/>
    </row>
    <row r="452" spans="69:73" x14ac:dyDescent="0.35">
      <c r="BQ452" s="9"/>
      <c r="BR452" s="9"/>
      <c r="BS452" s="9"/>
      <c r="BT452" s="4"/>
      <c r="BU452" s="4"/>
    </row>
    <row r="453" spans="69:73" x14ac:dyDescent="0.35">
      <c r="BQ453" s="9"/>
      <c r="BR453" s="9"/>
      <c r="BS453" s="9"/>
      <c r="BT453" s="4"/>
      <c r="BU453" s="4"/>
    </row>
    <row r="454" spans="69:73" x14ac:dyDescent="0.35">
      <c r="BQ454" s="9"/>
      <c r="BR454" s="9"/>
      <c r="BS454" s="9"/>
      <c r="BT454" s="4"/>
      <c r="BU454" s="4"/>
    </row>
    <row r="455" spans="69:73" x14ac:dyDescent="0.35">
      <c r="BQ455" s="9"/>
      <c r="BR455" s="9"/>
      <c r="BS455" s="9"/>
      <c r="BT455" s="4"/>
      <c r="BU455" s="4"/>
    </row>
    <row r="456" spans="69:73" x14ac:dyDescent="0.35">
      <c r="BQ456" s="9"/>
      <c r="BR456" s="9"/>
      <c r="BS456" s="9"/>
      <c r="BT456" s="4"/>
      <c r="BU456" s="4"/>
    </row>
    <row r="457" spans="69:73" x14ac:dyDescent="0.35">
      <c r="BQ457" s="9"/>
      <c r="BR457" s="9"/>
      <c r="BS457" s="9"/>
      <c r="BT457" s="4"/>
      <c r="BU457" s="4"/>
    </row>
    <row r="458" spans="69:73" x14ac:dyDescent="0.35">
      <c r="BQ458" s="9"/>
      <c r="BR458" s="9"/>
      <c r="BS458" s="9"/>
      <c r="BT458" s="4"/>
      <c r="BU458" s="4"/>
    </row>
    <row r="459" spans="69:73" x14ac:dyDescent="0.35">
      <c r="BQ459" s="9"/>
      <c r="BR459" s="9"/>
      <c r="BS459" s="9"/>
      <c r="BT459" s="4"/>
      <c r="BU459" s="4"/>
    </row>
    <row r="460" spans="69:73" x14ac:dyDescent="0.35">
      <c r="BQ460" s="9"/>
      <c r="BR460" s="9"/>
      <c r="BS460" s="9"/>
      <c r="BT460" s="4"/>
      <c r="BU460" s="4"/>
    </row>
    <row r="461" spans="69:73" x14ac:dyDescent="0.35">
      <c r="BQ461" s="9"/>
      <c r="BR461" s="9"/>
      <c r="BS461" s="9"/>
      <c r="BT461" s="4"/>
      <c r="BU461" s="4"/>
    </row>
    <row r="462" spans="69:73" x14ac:dyDescent="0.35">
      <c r="BQ462" s="9"/>
      <c r="BR462" s="9"/>
      <c r="BS462" s="9"/>
      <c r="BT462" s="4"/>
      <c r="BU462" s="4"/>
    </row>
    <row r="463" spans="69:73" x14ac:dyDescent="0.35">
      <c r="BQ463" s="9"/>
      <c r="BR463" s="9"/>
      <c r="BS463" s="9"/>
      <c r="BT463" s="4"/>
      <c r="BU463" s="4"/>
    </row>
    <row r="464" spans="69:73" x14ac:dyDescent="0.35">
      <c r="BQ464" s="9"/>
      <c r="BR464" s="9"/>
      <c r="BS464" s="9"/>
      <c r="BT464" s="4"/>
      <c r="BU464" s="4"/>
    </row>
    <row r="465" spans="69:73" x14ac:dyDescent="0.35">
      <c r="BQ465" s="9"/>
      <c r="BR465" s="9"/>
      <c r="BS465" s="9"/>
      <c r="BT465" s="4"/>
      <c r="BU465" s="4"/>
    </row>
    <row r="466" spans="69:73" x14ac:dyDescent="0.35">
      <c r="BQ466" s="9"/>
      <c r="BR466" s="9"/>
      <c r="BS466" s="9"/>
      <c r="BT466" s="4"/>
      <c r="BU466" s="4"/>
    </row>
    <row r="467" spans="69:73" x14ac:dyDescent="0.35">
      <c r="BQ467" s="9"/>
      <c r="BR467" s="9"/>
      <c r="BS467" s="9"/>
      <c r="BT467" s="4"/>
      <c r="BU467" s="4"/>
    </row>
    <row r="468" spans="69:73" x14ac:dyDescent="0.35">
      <c r="BQ468" s="9"/>
      <c r="BR468" s="9"/>
      <c r="BS468" s="9"/>
      <c r="BT468" s="4"/>
      <c r="BU468" s="4"/>
    </row>
    <row r="469" spans="69:73" x14ac:dyDescent="0.35">
      <c r="BQ469" s="9"/>
      <c r="BR469" s="9"/>
      <c r="BS469" s="9"/>
      <c r="BT469" s="4"/>
      <c r="BU469" s="4"/>
    </row>
    <row r="470" spans="69:73" x14ac:dyDescent="0.35">
      <c r="BQ470" s="9"/>
      <c r="BR470" s="9"/>
      <c r="BS470" s="9"/>
      <c r="BT470" s="4"/>
      <c r="BU470" s="4"/>
    </row>
    <row r="471" spans="69:73" x14ac:dyDescent="0.35">
      <c r="BQ471" s="9"/>
      <c r="BR471" s="9"/>
      <c r="BS471" s="9"/>
      <c r="BT471" s="4"/>
      <c r="BU471" s="4"/>
    </row>
    <row r="472" spans="69:73" x14ac:dyDescent="0.35">
      <c r="BQ472" s="9"/>
      <c r="BR472" s="9"/>
      <c r="BS472" s="9"/>
      <c r="BT472" s="4"/>
      <c r="BU472" s="4"/>
    </row>
    <row r="473" spans="69:73" x14ac:dyDescent="0.35">
      <c r="BQ473" s="9"/>
      <c r="BR473" s="9"/>
      <c r="BS473" s="9"/>
      <c r="BT473" s="4"/>
      <c r="BU473" s="4"/>
    </row>
    <row r="474" spans="69:73" x14ac:dyDescent="0.35">
      <c r="BQ474" s="9"/>
      <c r="BR474" s="9"/>
      <c r="BS474" s="9"/>
      <c r="BT474" s="4"/>
      <c r="BU474" s="4"/>
    </row>
    <row r="475" spans="69:73" x14ac:dyDescent="0.35">
      <c r="BQ475" s="9"/>
      <c r="BR475" s="9"/>
      <c r="BS475" s="9"/>
      <c r="BT475" s="4"/>
      <c r="BU475" s="4"/>
    </row>
    <row r="476" spans="69:73" x14ac:dyDescent="0.35">
      <c r="BQ476" s="9"/>
      <c r="BR476" s="9"/>
      <c r="BS476" s="9"/>
      <c r="BT476" s="4"/>
      <c r="BU476" s="4"/>
    </row>
    <row r="477" spans="69:73" x14ac:dyDescent="0.35">
      <c r="BQ477" s="9"/>
      <c r="BR477" s="9"/>
      <c r="BS477" s="9"/>
      <c r="BT477" s="4"/>
      <c r="BU477" s="4"/>
    </row>
    <row r="478" spans="69:73" x14ac:dyDescent="0.35">
      <c r="BQ478" s="9"/>
      <c r="BR478" s="9"/>
      <c r="BS478" s="9"/>
      <c r="BT478" s="4"/>
      <c r="BU478" s="4"/>
    </row>
    <row r="479" spans="69:73" x14ac:dyDescent="0.35">
      <c r="BQ479" s="9"/>
      <c r="BR479" s="9"/>
      <c r="BS479" s="9"/>
      <c r="BT479" s="4"/>
      <c r="BU479" s="4"/>
    </row>
    <row r="480" spans="69:73" x14ac:dyDescent="0.35">
      <c r="BQ480" s="9"/>
      <c r="BR480" s="9"/>
      <c r="BS480" s="9"/>
      <c r="BT480" s="4"/>
      <c r="BU480" s="4"/>
    </row>
    <row r="481" spans="69:73" x14ac:dyDescent="0.35">
      <c r="BQ481" s="9"/>
      <c r="BR481" s="9"/>
      <c r="BS481" s="9"/>
      <c r="BT481" s="4"/>
      <c r="BU481" s="4"/>
    </row>
    <row r="482" spans="69:73" x14ac:dyDescent="0.35">
      <c r="BQ482" s="9"/>
      <c r="BR482" s="9"/>
      <c r="BS482" s="9"/>
      <c r="BT482" s="4"/>
      <c r="BU482" s="4"/>
    </row>
    <row r="483" spans="69:73" x14ac:dyDescent="0.35">
      <c r="BQ483" s="9"/>
      <c r="BR483" s="9"/>
      <c r="BS483" s="9"/>
      <c r="BT483" s="4"/>
      <c r="BU483" s="4"/>
    </row>
    <row r="484" spans="69:73" x14ac:dyDescent="0.35">
      <c r="BQ484" s="9"/>
      <c r="BR484" s="9"/>
      <c r="BS484" s="9"/>
      <c r="BT484" s="4"/>
      <c r="BU484" s="4"/>
    </row>
    <row r="485" spans="69:73" x14ac:dyDescent="0.35">
      <c r="BQ485" s="9"/>
      <c r="BR485" s="9"/>
      <c r="BS485" s="9"/>
      <c r="BT485" s="4"/>
      <c r="BU485" s="4"/>
    </row>
    <row r="486" spans="69:73" x14ac:dyDescent="0.35">
      <c r="BQ486" s="9"/>
      <c r="BR486" s="9"/>
      <c r="BS486" s="9"/>
      <c r="BT486" s="4"/>
      <c r="BU486" s="4"/>
    </row>
    <row r="487" spans="69:73" x14ac:dyDescent="0.35">
      <c r="BQ487" s="9"/>
      <c r="BR487" s="9"/>
      <c r="BS487" s="9"/>
      <c r="BT487" s="4"/>
      <c r="BU487" s="4"/>
    </row>
    <row r="488" spans="69:73" x14ac:dyDescent="0.35">
      <c r="BQ488" s="9"/>
      <c r="BR488" s="9"/>
      <c r="BS488" s="9"/>
      <c r="BT488" s="4"/>
      <c r="BU488" s="4"/>
    </row>
    <row r="489" spans="69:73" x14ac:dyDescent="0.35">
      <c r="BQ489" s="9"/>
      <c r="BR489" s="9"/>
      <c r="BS489" s="9"/>
      <c r="BT489" s="4"/>
      <c r="BU489" s="4"/>
    </row>
    <row r="490" spans="69:73" x14ac:dyDescent="0.35">
      <c r="BQ490" s="9"/>
      <c r="BR490" s="9"/>
      <c r="BS490" s="9"/>
      <c r="BT490" s="4"/>
      <c r="BU490" s="4"/>
    </row>
    <row r="491" spans="69:73" x14ac:dyDescent="0.35">
      <c r="BQ491" s="9"/>
      <c r="BR491" s="9"/>
      <c r="BS491" s="9"/>
      <c r="BT491" s="4"/>
      <c r="BU491" s="4"/>
    </row>
    <row r="492" spans="69:73" x14ac:dyDescent="0.35">
      <c r="BQ492" s="9"/>
      <c r="BR492" s="9"/>
      <c r="BS492" s="9"/>
      <c r="BT492" s="4"/>
      <c r="BU492" s="4"/>
    </row>
    <row r="493" spans="69:73" x14ac:dyDescent="0.35">
      <c r="BQ493" s="9"/>
      <c r="BR493" s="9"/>
      <c r="BS493" s="9"/>
      <c r="BT493" s="4"/>
      <c r="BU493" s="4"/>
    </row>
    <row r="494" spans="69:73" x14ac:dyDescent="0.35">
      <c r="BQ494" s="9"/>
      <c r="BR494" s="9"/>
      <c r="BS494" s="9"/>
      <c r="BT494" s="4"/>
      <c r="BU494" s="4"/>
    </row>
    <row r="495" spans="69:73" x14ac:dyDescent="0.35">
      <c r="BQ495" s="9"/>
      <c r="BR495" s="9"/>
      <c r="BS495" s="9"/>
      <c r="BT495" s="4"/>
      <c r="BU495" s="4"/>
    </row>
    <row r="496" spans="69:73" x14ac:dyDescent="0.35">
      <c r="BQ496" s="9"/>
      <c r="BR496" s="9"/>
      <c r="BS496" s="9"/>
      <c r="BT496" s="4"/>
      <c r="BU496" s="4"/>
    </row>
    <row r="497" spans="69:73" x14ac:dyDescent="0.35">
      <c r="BQ497" s="9"/>
      <c r="BR497" s="9"/>
      <c r="BS497" s="9"/>
      <c r="BT497" s="4"/>
      <c r="BU497" s="4"/>
    </row>
    <row r="498" spans="69:73" x14ac:dyDescent="0.35">
      <c r="BQ498" s="9"/>
      <c r="BR498" s="9"/>
      <c r="BS498" s="9"/>
      <c r="BT498" s="4"/>
      <c r="BU498" s="4"/>
    </row>
    <row r="499" spans="69:73" x14ac:dyDescent="0.35">
      <c r="BQ499" s="9"/>
      <c r="BR499" s="9"/>
      <c r="BS499" s="9"/>
      <c r="BT499" s="4"/>
      <c r="BU499" s="4"/>
    </row>
    <row r="500" spans="69:73" x14ac:dyDescent="0.35">
      <c r="BQ500" s="9"/>
      <c r="BR500" s="9"/>
      <c r="BS500" s="9"/>
      <c r="BT500" s="4"/>
      <c r="BU500" s="4"/>
    </row>
    <row r="501" spans="69:73" x14ac:dyDescent="0.35">
      <c r="BQ501" s="9"/>
      <c r="BR501" s="9"/>
      <c r="BS501" s="9"/>
      <c r="BT501" s="4"/>
      <c r="BU501" s="4"/>
    </row>
    <row r="502" spans="69:73" x14ac:dyDescent="0.35">
      <c r="BQ502" s="9"/>
      <c r="BR502" s="9"/>
      <c r="BS502" s="9"/>
      <c r="BT502" s="4"/>
      <c r="BU502" s="4"/>
    </row>
    <row r="503" spans="69:73" x14ac:dyDescent="0.35">
      <c r="BQ503" s="9"/>
      <c r="BR503" s="9"/>
      <c r="BS503" s="9"/>
      <c r="BT503" s="4"/>
      <c r="BU503" s="4"/>
    </row>
    <row r="504" spans="69:73" x14ac:dyDescent="0.35">
      <c r="BQ504" s="9"/>
      <c r="BR504" s="9"/>
      <c r="BS504" s="9"/>
      <c r="BT504" s="4"/>
      <c r="BU504" s="4"/>
    </row>
    <row r="505" spans="69:73" x14ac:dyDescent="0.35">
      <c r="BQ505" s="9"/>
      <c r="BR505" s="9"/>
      <c r="BS505" s="9"/>
      <c r="BT505" s="4"/>
      <c r="BU505" s="4"/>
    </row>
    <row r="506" spans="69:73" x14ac:dyDescent="0.35">
      <c r="BQ506" s="9"/>
      <c r="BR506" s="9"/>
      <c r="BS506" s="9"/>
      <c r="BT506" s="4"/>
      <c r="BU506" s="4"/>
    </row>
    <row r="507" spans="69:73" x14ac:dyDescent="0.35">
      <c r="BQ507" s="9"/>
      <c r="BR507" s="9"/>
      <c r="BS507" s="9"/>
      <c r="BT507" s="4"/>
      <c r="BU507" s="4"/>
    </row>
    <row r="508" spans="69:73" x14ac:dyDescent="0.35">
      <c r="BQ508" s="9"/>
      <c r="BR508" s="9"/>
      <c r="BS508" s="9"/>
      <c r="BT508" s="4"/>
      <c r="BU508" s="4"/>
    </row>
    <row r="509" spans="69:73" x14ac:dyDescent="0.35">
      <c r="BQ509" s="9"/>
      <c r="BR509" s="9"/>
      <c r="BS509" s="9"/>
      <c r="BT509" s="4"/>
      <c r="BU509" s="4"/>
    </row>
    <row r="510" spans="69:73" x14ac:dyDescent="0.35">
      <c r="BQ510" s="9"/>
      <c r="BR510" s="9"/>
      <c r="BS510" s="9"/>
      <c r="BT510" s="4"/>
      <c r="BU510" s="4"/>
    </row>
    <row r="511" spans="69:73" x14ac:dyDescent="0.35">
      <c r="BQ511" s="9"/>
      <c r="BR511" s="9"/>
      <c r="BS511" s="9"/>
      <c r="BT511" s="4"/>
      <c r="BU511" s="4"/>
    </row>
    <row r="512" spans="69:73" x14ac:dyDescent="0.35">
      <c r="BQ512" s="9"/>
      <c r="BR512" s="9"/>
      <c r="BS512" s="9"/>
      <c r="BT512" s="4"/>
      <c r="BU512" s="4"/>
    </row>
    <row r="513" spans="69:73" x14ac:dyDescent="0.35">
      <c r="BQ513" s="9"/>
      <c r="BR513" s="9"/>
      <c r="BS513" s="9"/>
      <c r="BT513" s="4"/>
      <c r="BU513" s="4"/>
    </row>
    <row r="514" spans="69:73" x14ac:dyDescent="0.35">
      <c r="BQ514" s="9"/>
      <c r="BR514" s="9"/>
      <c r="BS514" s="9"/>
      <c r="BT514" s="4"/>
      <c r="BU514" s="4"/>
    </row>
    <row r="515" spans="69:73" x14ac:dyDescent="0.35">
      <c r="BQ515" s="9"/>
      <c r="BR515" s="9"/>
      <c r="BS515" s="9"/>
      <c r="BT515" s="4"/>
      <c r="BU515" s="4"/>
    </row>
    <row r="516" spans="69:73" x14ac:dyDescent="0.35">
      <c r="BQ516" s="9"/>
      <c r="BR516" s="9"/>
      <c r="BS516" s="9"/>
      <c r="BT516" s="4"/>
      <c r="BU516" s="4"/>
    </row>
    <row r="517" spans="69:73" x14ac:dyDescent="0.35">
      <c r="BQ517" s="9"/>
      <c r="BR517" s="9"/>
      <c r="BS517" s="9"/>
      <c r="BT517" s="4"/>
      <c r="BU517" s="4"/>
    </row>
    <row r="518" spans="69:73" x14ac:dyDescent="0.35">
      <c r="BQ518" s="9"/>
      <c r="BR518" s="9"/>
      <c r="BS518" s="9"/>
      <c r="BT518" s="4"/>
      <c r="BU518" s="4"/>
    </row>
    <row r="519" spans="69:73" x14ac:dyDescent="0.35">
      <c r="BQ519" s="9"/>
      <c r="BR519" s="9"/>
      <c r="BS519" s="9"/>
      <c r="BT519" s="4"/>
      <c r="BU519" s="4"/>
    </row>
    <row r="520" spans="69:73" x14ac:dyDescent="0.35">
      <c r="BQ520" s="9"/>
      <c r="BR520" s="9"/>
      <c r="BS520" s="9"/>
      <c r="BT520" s="4"/>
      <c r="BU520" s="4"/>
    </row>
    <row r="521" spans="69:73" x14ac:dyDescent="0.35">
      <c r="BQ521" s="9"/>
      <c r="BR521" s="9"/>
      <c r="BS521" s="9"/>
      <c r="BT521" s="4"/>
      <c r="BU521" s="4"/>
    </row>
    <row r="522" spans="69:73" x14ac:dyDescent="0.35">
      <c r="BQ522" s="9"/>
      <c r="BR522" s="9"/>
      <c r="BS522" s="9"/>
      <c r="BT522" s="4"/>
      <c r="BU522" s="4"/>
    </row>
    <row r="523" spans="69:73" x14ac:dyDescent="0.35">
      <c r="BQ523" s="9"/>
      <c r="BR523" s="9"/>
      <c r="BS523" s="9"/>
      <c r="BT523" s="4"/>
      <c r="BU523" s="4"/>
    </row>
    <row r="524" spans="69:73" x14ac:dyDescent="0.35">
      <c r="BQ524" s="9"/>
      <c r="BR524" s="9"/>
      <c r="BS524" s="9"/>
      <c r="BT524" s="4"/>
      <c r="BU524" s="4"/>
    </row>
    <row r="525" spans="69:73" x14ac:dyDescent="0.35">
      <c r="BQ525" s="9"/>
      <c r="BR525" s="9"/>
      <c r="BS525" s="9"/>
      <c r="BT525" s="4"/>
      <c r="BU525" s="4"/>
    </row>
    <row r="526" spans="69:73" x14ac:dyDescent="0.35">
      <c r="BQ526" s="9"/>
      <c r="BR526" s="9"/>
      <c r="BS526" s="9"/>
      <c r="BT526" s="4"/>
      <c r="BU526" s="4"/>
    </row>
    <row r="527" spans="69:73" x14ac:dyDescent="0.35">
      <c r="BQ527" s="9"/>
      <c r="BR527" s="9"/>
      <c r="BS527" s="9"/>
      <c r="BT527" s="4"/>
      <c r="BU527" s="4"/>
    </row>
    <row r="528" spans="69:73" x14ac:dyDescent="0.35">
      <c r="BQ528" s="9"/>
      <c r="BR528" s="9"/>
      <c r="BS528" s="9"/>
      <c r="BT528" s="4"/>
      <c r="BU528" s="4"/>
    </row>
    <row r="529" spans="69:73" x14ac:dyDescent="0.35">
      <c r="BQ529" s="9"/>
      <c r="BR529" s="9"/>
      <c r="BS529" s="9"/>
      <c r="BT529" s="4"/>
      <c r="BU529" s="4"/>
    </row>
    <row r="530" spans="69:73" x14ac:dyDescent="0.35">
      <c r="BQ530" s="9"/>
      <c r="BR530" s="9"/>
      <c r="BS530" s="9"/>
      <c r="BT530" s="4"/>
      <c r="BU530" s="4"/>
    </row>
    <row r="531" spans="69:73" x14ac:dyDescent="0.35">
      <c r="BQ531" s="9"/>
      <c r="BR531" s="9"/>
      <c r="BS531" s="9"/>
      <c r="BT531" s="4"/>
      <c r="BU531" s="4"/>
    </row>
    <row r="532" spans="69:73" x14ac:dyDescent="0.35">
      <c r="BQ532" s="9"/>
      <c r="BR532" s="9"/>
      <c r="BS532" s="9"/>
      <c r="BT532" s="4"/>
      <c r="BU532" s="4"/>
    </row>
    <row r="533" spans="69:73" x14ac:dyDescent="0.35">
      <c r="BQ533" s="9"/>
      <c r="BR533" s="9"/>
      <c r="BS533" s="9"/>
      <c r="BT533" s="4"/>
      <c r="BU533" s="4"/>
    </row>
    <row r="534" spans="69:73" x14ac:dyDescent="0.35">
      <c r="BQ534" s="9"/>
      <c r="BR534" s="9"/>
      <c r="BS534" s="9"/>
      <c r="BT534" s="4"/>
      <c r="BU534" s="4"/>
    </row>
    <row r="535" spans="69:73" x14ac:dyDescent="0.35">
      <c r="BQ535" s="9"/>
      <c r="BR535" s="9"/>
      <c r="BS535" s="9"/>
      <c r="BT535" s="4"/>
      <c r="BU535" s="4"/>
    </row>
    <row r="536" spans="69:73" x14ac:dyDescent="0.35">
      <c r="BQ536" s="9"/>
      <c r="BR536" s="9"/>
      <c r="BS536" s="9"/>
      <c r="BT536" s="4"/>
      <c r="BU536" s="4"/>
    </row>
    <row r="537" spans="69:73" x14ac:dyDescent="0.35">
      <c r="BQ537" s="9"/>
      <c r="BR537" s="9"/>
      <c r="BS537" s="9"/>
      <c r="BT537" s="4"/>
      <c r="BU537" s="4"/>
    </row>
    <row r="538" spans="69:73" x14ac:dyDescent="0.35">
      <c r="BQ538" s="9"/>
      <c r="BR538" s="9"/>
      <c r="BS538" s="9"/>
      <c r="BT538" s="4"/>
      <c r="BU538" s="4"/>
    </row>
    <row r="539" spans="69:73" x14ac:dyDescent="0.35">
      <c r="BQ539" s="9"/>
      <c r="BR539" s="9"/>
      <c r="BS539" s="9"/>
      <c r="BT539" s="4"/>
      <c r="BU539" s="4"/>
    </row>
    <row r="540" spans="69:73" x14ac:dyDescent="0.35">
      <c r="BQ540" s="9"/>
      <c r="BR540" s="9"/>
      <c r="BS540" s="9"/>
      <c r="BT540" s="4"/>
      <c r="BU540" s="4"/>
    </row>
    <row r="541" spans="69:73" x14ac:dyDescent="0.35">
      <c r="BQ541" s="9"/>
      <c r="BR541" s="9"/>
      <c r="BS541" s="9"/>
      <c r="BT541" s="4"/>
      <c r="BU541" s="4"/>
    </row>
    <row r="542" spans="69:73" x14ac:dyDescent="0.35">
      <c r="BQ542" s="9"/>
      <c r="BR542" s="9"/>
      <c r="BS542" s="9"/>
      <c r="BT542" s="4"/>
      <c r="BU542" s="4"/>
    </row>
    <row r="543" spans="69:73" x14ac:dyDescent="0.35">
      <c r="BQ543" s="9"/>
      <c r="BR543" s="9"/>
      <c r="BS543" s="9"/>
      <c r="BT543" s="4"/>
      <c r="BU543" s="4"/>
    </row>
    <row r="544" spans="69:73" x14ac:dyDescent="0.35">
      <c r="BQ544" s="9"/>
      <c r="BR544" s="9"/>
      <c r="BS544" s="9"/>
      <c r="BT544" s="4"/>
      <c r="BU544" s="4"/>
    </row>
    <row r="545" spans="69:73" x14ac:dyDescent="0.35">
      <c r="BQ545" s="9"/>
      <c r="BR545" s="9"/>
      <c r="BS545" s="9"/>
      <c r="BT545" s="4"/>
      <c r="BU545" s="4"/>
    </row>
    <row r="546" spans="69:73" x14ac:dyDescent="0.35">
      <c r="BQ546" s="9"/>
      <c r="BR546" s="9"/>
      <c r="BS546" s="9"/>
      <c r="BT546" s="4"/>
      <c r="BU546" s="4"/>
    </row>
    <row r="547" spans="69:73" x14ac:dyDescent="0.35">
      <c r="BQ547" s="9"/>
      <c r="BR547" s="9"/>
      <c r="BS547" s="9"/>
      <c r="BT547" s="4"/>
      <c r="BU547" s="4"/>
    </row>
    <row r="548" spans="69:73" x14ac:dyDescent="0.35">
      <c r="BQ548" s="9"/>
      <c r="BR548" s="9"/>
      <c r="BS548" s="9"/>
      <c r="BT548" s="4"/>
      <c r="BU548" s="4"/>
    </row>
    <row r="549" spans="69:73" x14ac:dyDescent="0.35">
      <c r="BQ549" s="9"/>
      <c r="BR549" s="9"/>
      <c r="BS549" s="9"/>
      <c r="BT549" s="4"/>
      <c r="BU549" s="4"/>
    </row>
    <row r="550" spans="69:73" x14ac:dyDescent="0.35">
      <c r="BQ550" s="9"/>
      <c r="BR550" s="9"/>
      <c r="BS550" s="9"/>
      <c r="BT550" s="4"/>
      <c r="BU550" s="4"/>
    </row>
    <row r="551" spans="69:73" x14ac:dyDescent="0.35">
      <c r="BQ551" s="9"/>
      <c r="BR551" s="9"/>
      <c r="BS551" s="9"/>
      <c r="BT551" s="4"/>
      <c r="BU551" s="4"/>
    </row>
    <row r="552" spans="69:73" x14ac:dyDescent="0.35">
      <c r="BQ552" s="9"/>
      <c r="BR552" s="9"/>
      <c r="BS552" s="9"/>
      <c r="BT552" s="4"/>
      <c r="BU552" s="4"/>
    </row>
    <row r="553" spans="69:73" x14ac:dyDescent="0.35">
      <c r="BQ553" s="9"/>
      <c r="BR553" s="9"/>
      <c r="BS553" s="9"/>
      <c r="BT553" s="4"/>
      <c r="BU553" s="4"/>
    </row>
    <row r="554" spans="69:73" x14ac:dyDescent="0.35">
      <c r="BQ554" s="9"/>
      <c r="BR554" s="9"/>
      <c r="BS554" s="9"/>
      <c r="BT554" s="4"/>
      <c r="BU554" s="4"/>
    </row>
    <row r="555" spans="69:73" x14ac:dyDescent="0.35">
      <c r="BQ555" s="9"/>
      <c r="BR555" s="9"/>
      <c r="BS555" s="9"/>
      <c r="BT555" s="4"/>
      <c r="BU555" s="4"/>
    </row>
    <row r="556" spans="69:73" x14ac:dyDescent="0.35">
      <c r="BQ556" s="9"/>
      <c r="BR556" s="9"/>
      <c r="BS556" s="9"/>
      <c r="BT556" s="4"/>
      <c r="BU556" s="4"/>
    </row>
    <row r="557" spans="69:73" x14ac:dyDescent="0.35">
      <c r="BQ557" s="9"/>
      <c r="BR557" s="9"/>
      <c r="BS557" s="9"/>
      <c r="BT557" s="4"/>
      <c r="BU557" s="4"/>
    </row>
    <row r="558" spans="69:73" x14ac:dyDescent="0.35">
      <c r="BQ558" s="9"/>
      <c r="BR558" s="9"/>
      <c r="BS558" s="9"/>
      <c r="BT558" s="4"/>
      <c r="BU558" s="4"/>
    </row>
    <row r="559" spans="69:73" x14ac:dyDescent="0.35">
      <c r="BQ559" s="9"/>
      <c r="BR559" s="9"/>
      <c r="BS559" s="9"/>
      <c r="BT559" s="4"/>
      <c r="BU559" s="4"/>
    </row>
    <row r="560" spans="69:73" x14ac:dyDescent="0.35">
      <c r="BQ560" s="9"/>
      <c r="BR560" s="9"/>
      <c r="BS560" s="9"/>
      <c r="BT560" s="4"/>
      <c r="BU560" s="4"/>
    </row>
    <row r="561" spans="69:73" x14ac:dyDescent="0.35">
      <c r="BQ561" s="9"/>
      <c r="BR561" s="9"/>
      <c r="BS561" s="9"/>
      <c r="BT561" s="4"/>
      <c r="BU561" s="4"/>
    </row>
    <row r="562" spans="69:73" x14ac:dyDescent="0.35">
      <c r="BQ562" s="9"/>
      <c r="BR562" s="9"/>
      <c r="BS562" s="9"/>
      <c r="BT562" s="4"/>
      <c r="BU562" s="4"/>
    </row>
    <row r="563" spans="69:73" x14ac:dyDescent="0.35">
      <c r="BQ563" s="9"/>
      <c r="BR563" s="9"/>
      <c r="BS563" s="9"/>
      <c r="BT563" s="4"/>
      <c r="BU563" s="4"/>
    </row>
    <row r="564" spans="69:73" x14ac:dyDescent="0.35">
      <c r="BQ564" s="9"/>
      <c r="BR564" s="9"/>
      <c r="BS564" s="9"/>
      <c r="BT564" s="4"/>
      <c r="BU564" s="4"/>
    </row>
    <row r="565" spans="69:73" x14ac:dyDescent="0.35">
      <c r="BQ565" s="9"/>
      <c r="BR565" s="9"/>
      <c r="BS565" s="9"/>
      <c r="BT565" s="4"/>
      <c r="BU565" s="4"/>
    </row>
    <row r="566" spans="69:73" x14ac:dyDescent="0.35">
      <c r="BQ566" s="9"/>
      <c r="BR566" s="9"/>
      <c r="BS566" s="9"/>
      <c r="BT566" s="4"/>
      <c r="BU566" s="4"/>
    </row>
    <row r="567" spans="69:73" x14ac:dyDescent="0.35">
      <c r="BQ567" s="9"/>
      <c r="BR567" s="9"/>
      <c r="BS567" s="9"/>
      <c r="BT567" s="4"/>
      <c r="BU567" s="4"/>
    </row>
    <row r="568" spans="69:73" x14ac:dyDescent="0.35">
      <c r="BQ568" s="9"/>
      <c r="BR568" s="9"/>
      <c r="BS568" s="9"/>
      <c r="BT568" s="4"/>
      <c r="BU568" s="4"/>
    </row>
    <row r="569" spans="69:73" x14ac:dyDescent="0.35">
      <c r="BQ569" s="9"/>
      <c r="BR569" s="9"/>
      <c r="BS569" s="9"/>
      <c r="BT569" s="4"/>
      <c r="BU569" s="4"/>
    </row>
    <row r="570" spans="69:73" x14ac:dyDescent="0.35">
      <c r="BQ570" s="9"/>
      <c r="BR570" s="9"/>
      <c r="BS570" s="9"/>
      <c r="BT570" s="4"/>
      <c r="BU570" s="4"/>
    </row>
    <row r="571" spans="69:73" x14ac:dyDescent="0.35">
      <c r="BQ571" s="9"/>
      <c r="BR571" s="9"/>
      <c r="BS571" s="9"/>
      <c r="BT571" s="4"/>
      <c r="BU571" s="4"/>
    </row>
    <row r="572" spans="69:73" x14ac:dyDescent="0.35">
      <c r="BQ572" s="9"/>
      <c r="BR572" s="9"/>
      <c r="BS572" s="9"/>
      <c r="BT572" s="4"/>
      <c r="BU572" s="4"/>
    </row>
    <row r="573" spans="69:73" x14ac:dyDescent="0.35">
      <c r="BQ573" s="9"/>
      <c r="BR573" s="9"/>
      <c r="BS573" s="9"/>
      <c r="BT573" s="4"/>
      <c r="BU573" s="4"/>
    </row>
    <row r="574" spans="69:73" x14ac:dyDescent="0.35">
      <c r="BQ574" s="9"/>
      <c r="BR574" s="9"/>
      <c r="BS574" s="9"/>
      <c r="BT574" s="4"/>
      <c r="BU574" s="4"/>
    </row>
    <row r="575" spans="69:73" x14ac:dyDescent="0.35">
      <c r="BQ575" s="9"/>
      <c r="BR575" s="9"/>
      <c r="BS575" s="9"/>
      <c r="BT575" s="4"/>
      <c r="BU575" s="4"/>
    </row>
    <row r="576" spans="69:73" x14ac:dyDescent="0.35">
      <c r="BQ576" s="9"/>
      <c r="BR576" s="9"/>
      <c r="BS576" s="9"/>
      <c r="BT576" s="4"/>
      <c r="BU576" s="4"/>
    </row>
    <row r="577" spans="69:73" x14ac:dyDescent="0.35">
      <c r="BQ577" s="9"/>
      <c r="BR577" s="9"/>
      <c r="BS577" s="9"/>
      <c r="BT577" s="4"/>
      <c r="BU577" s="4"/>
    </row>
    <row r="578" spans="69:73" x14ac:dyDescent="0.35">
      <c r="BQ578" s="9"/>
      <c r="BR578" s="9"/>
      <c r="BS578" s="9"/>
      <c r="BT578" s="4"/>
      <c r="BU578" s="4"/>
    </row>
    <row r="579" spans="69:73" x14ac:dyDescent="0.35">
      <c r="BQ579" s="9"/>
      <c r="BR579" s="9"/>
      <c r="BS579" s="9"/>
      <c r="BT579" s="4"/>
      <c r="BU579" s="4"/>
    </row>
    <row r="580" spans="69:73" x14ac:dyDescent="0.35">
      <c r="BQ580" s="9"/>
      <c r="BR580" s="9"/>
      <c r="BS580" s="9"/>
      <c r="BT580" s="4"/>
      <c r="BU580" s="4"/>
    </row>
    <row r="581" spans="69:73" x14ac:dyDescent="0.35">
      <c r="BQ581" s="9"/>
      <c r="BR581" s="9"/>
      <c r="BS581" s="9"/>
      <c r="BT581" s="4"/>
      <c r="BU581" s="4"/>
    </row>
    <row r="582" spans="69:73" x14ac:dyDescent="0.35">
      <c r="BQ582" s="9"/>
      <c r="BR582" s="9"/>
      <c r="BS582" s="9"/>
      <c r="BT582" s="4"/>
      <c r="BU582" s="4"/>
    </row>
    <row r="583" spans="69:73" x14ac:dyDescent="0.35">
      <c r="BQ583" s="9"/>
      <c r="BR583" s="9"/>
      <c r="BS583" s="9"/>
      <c r="BT583" s="4"/>
      <c r="BU583" s="4"/>
    </row>
    <row r="584" spans="69:73" x14ac:dyDescent="0.35">
      <c r="BQ584" s="9"/>
      <c r="BR584" s="9"/>
      <c r="BS584" s="9"/>
      <c r="BT584" s="4"/>
      <c r="BU584" s="4"/>
    </row>
    <row r="585" spans="69:73" x14ac:dyDescent="0.35">
      <c r="BQ585" s="9"/>
      <c r="BR585" s="9"/>
      <c r="BS585" s="9"/>
      <c r="BT585" s="4"/>
      <c r="BU585" s="4"/>
    </row>
    <row r="586" spans="69:73" x14ac:dyDescent="0.35">
      <c r="BQ586" s="9"/>
      <c r="BR586" s="9"/>
      <c r="BS586" s="9"/>
      <c r="BT586" s="4"/>
      <c r="BU586" s="4"/>
    </row>
    <row r="587" spans="69:73" x14ac:dyDescent="0.35">
      <c r="BQ587" s="9"/>
      <c r="BR587" s="9"/>
      <c r="BS587" s="9"/>
      <c r="BT587" s="4"/>
      <c r="BU587" s="4"/>
    </row>
    <row r="588" spans="69:73" x14ac:dyDescent="0.35">
      <c r="BQ588" s="9"/>
      <c r="BR588" s="9"/>
      <c r="BS588" s="9"/>
      <c r="BT588" s="4"/>
      <c r="BU588" s="4"/>
    </row>
    <row r="589" spans="69:73" x14ac:dyDescent="0.35">
      <c r="BQ589" s="9"/>
      <c r="BR589" s="9"/>
      <c r="BS589" s="9"/>
      <c r="BT589" s="4"/>
      <c r="BU589" s="4"/>
    </row>
    <row r="590" spans="69:73" x14ac:dyDescent="0.35">
      <c r="BQ590" s="9"/>
      <c r="BR590" s="9"/>
      <c r="BS590" s="9"/>
      <c r="BT590" s="4"/>
      <c r="BU590" s="4"/>
    </row>
    <row r="591" spans="69:73" x14ac:dyDescent="0.35">
      <c r="BQ591" s="9"/>
      <c r="BR591" s="9"/>
      <c r="BS591" s="9"/>
      <c r="BT591" s="4"/>
      <c r="BU591" s="4"/>
    </row>
    <row r="592" spans="69:73" x14ac:dyDescent="0.35">
      <c r="BQ592" s="9"/>
      <c r="BR592" s="9"/>
      <c r="BS592" s="9"/>
      <c r="BT592" s="4"/>
      <c r="BU592" s="4"/>
    </row>
    <row r="593" spans="69:73" x14ac:dyDescent="0.35">
      <c r="BQ593" s="9"/>
      <c r="BR593" s="9"/>
      <c r="BS593" s="9"/>
      <c r="BT593" s="4"/>
      <c r="BU593" s="4"/>
    </row>
    <row r="594" spans="69:73" x14ac:dyDescent="0.35">
      <c r="BQ594" s="9"/>
      <c r="BR594" s="9"/>
      <c r="BS594" s="9"/>
      <c r="BT594" s="4"/>
      <c r="BU594" s="4"/>
    </row>
    <row r="595" spans="69:73" x14ac:dyDescent="0.35">
      <c r="BQ595" s="9"/>
      <c r="BR595" s="9"/>
      <c r="BS595" s="9"/>
      <c r="BT595" s="4"/>
      <c r="BU595" s="4"/>
    </row>
    <row r="596" spans="69:73" x14ac:dyDescent="0.35">
      <c r="BQ596" s="9"/>
      <c r="BR596" s="9"/>
      <c r="BS596" s="9"/>
      <c r="BT596" s="4"/>
      <c r="BU596" s="4"/>
    </row>
    <row r="597" spans="69:73" x14ac:dyDescent="0.35">
      <c r="BQ597" s="9"/>
      <c r="BR597" s="9"/>
      <c r="BS597" s="9"/>
      <c r="BT597" s="4"/>
      <c r="BU597" s="4"/>
    </row>
    <row r="598" spans="69:73" x14ac:dyDescent="0.35">
      <c r="BQ598" s="9"/>
      <c r="BR598" s="9"/>
      <c r="BS598" s="9"/>
      <c r="BT598" s="4"/>
      <c r="BU598" s="4"/>
    </row>
    <row r="599" spans="69:73" x14ac:dyDescent="0.35">
      <c r="BQ599" s="9"/>
      <c r="BR599" s="9"/>
      <c r="BS599" s="9"/>
      <c r="BT599" s="4"/>
      <c r="BU599" s="4"/>
    </row>
    <row r="600" spans="69:73" x14ac:dyDescent="0.35">
      <c r="BQ600" s="9"/>
      <c r="BR600" s="9"/>
      <c r="BS600" s="9"/>
      <c r="BT600" s="4"/>
      <c r="BU600" s="4"/>
    </row>
    <row r="601" spans="69:73" x14ac:dyDescent="0.35">
      <c r="BQ601" s="9"/>
      <c r="BR601" s="9"/>
      <c r="BS601" s="9"/>
      <c r="BT601" s="4"/>
      <c r="BU601" s="4"/>
    </row>
    <row r="602" spans="69:73" x14ac:dyDescent="0.35">
      <c r="BQ602" s="9"/>
      <c r="BR602" s="9"/>
      <c r="BS602" s="9"/>
      <c r="BT602" s="4"/>
      <c r="BU602" s="4"/>
    </row>
    <row r="603" spans="69:73" x14ac:dyDescent="0.35">
      <c r="BQ603" s="9"/>
      <c r="BR603" s="9"/>
      <c r="BS603" s="9"/>
      <c r="BT603" s="4"/>
      <c r="BU603" s="4"/>
    </row>
    <row r="604" spans="69:73" x14ac:dyDescent="0.35">
      <c r="BQ604" s="9"/>
      <c r="BR604" s="9"/>
      <c r="BS604" s="9"/>
      <c r="BT604" s="4"/>
      <c r="BU604" s="4"/>
    </row>
    <row r="605" spans="69:73" x14ac:dyDescent="0.35">
      <c r="BQ605" s="9"/>
      <c r="BR605" s="9"/>
      <c r="BS605" s="9"/>
      <c r="BT605" s="4"/>
      <c r="BU605" s="4"/>
    </row>
    <row r="606" spans="69:73" x14ac:dyDescent="0.35">
      <c r="BQ606" s="9"/>
      <c r="BR606" s="9"/>
      <c r="BS606" s="9"/>
      <c r="BT606" s="4"/>
      <c r="BU606" s="4"/>
    </row>
    <row r="607" spans="69:73" x14ac:dyDescent="0.35">
      <c r="BQ607" s="9"/>
      <c r="BR607" s="9"/>
      <c r="BS607" s="9"/>
      <c r="BT607" s="4"/>
      <c r="BU607" s="4"/>
    </row>
    <row r="608" spans="69:73" x14ac:dyDescent="0.35">
      <c r="BQ608" s="9"/>
      <c r="BR608" s="9"/>
      <c r="BS608" s="9"/>
      <c r="BT608" s="4"/>
      <c r="BU608" s="4"/>
    </row>
    <row r="609" spans="69:73" x14ac:dyDescent="0.35">
      <c r="BQ609" s="9"/>
      <c r="BR609" s="9"/>
      <c r="BS609" s="9"/>
      <c r="BT609" s="4"/>
      <c r="BU609" s="4"/>
    </row>
    <row r="610" spans="69:73" x14ac:dyDescent="0.35">
      <c r="BQ610" s="9"/>
      <c r="BR610" s="9"/>
      <c r="BS610" s="9"/>
      <c r="BT610" s="4"/>
      <c r="BU610" s="4"/>
    </row>
    <row r="611" spans="69:73" x14ac:dyDescent="0.35">
      <c r="BQ611" s="9"/>
      <c r="BR611" s="9"/>
      <c r="BS611" s="9"/>
      <c r="BT611" s="4"/>
      <c r="BU611" s="4"/>
    </row>
    <row r="612" spans="69:73" x14ac:dyDescent="0.35">
      <c r="BQ612" s="9"/>
      <c r="BR612" s="9"/>
      <c r="BS612" s="9"/>
      <c r="BT612" s="4"/>
      <c r="BU612" s="4"/>
    </row>
    <row r="613" spans="69:73" x14ac:dyDescent="0.35">
      <c r="BQ613" s="9"/>
      <c r="BR613" s="9"/>
      <c r="BS613" s="9"/>
      <c r="BT613" s="4"/>
      <c r="BU613" s="4"/>
    </row>
    <row r="614" spans="69:73" x14ac:dyDescent="0.35">
      <c r="BQ614" s="9"/>
      <c r="BR614" s="9"/>
      <c r="BS614" s="9"/>
      <c r="BT614" s="4"/>
      <c r="BU614" s="4"/>
    </row>
    <row r="615" spans="69:73" x14ac:dyDescent="0.35">
      <c r="BQ615" s="9"/>
      <c r="BR615" s="9"/>
      <c r="BS615" s="9"/>
      <c r="BT615" s="4"/>
      <c r="BU615" s="4"/>
    </row>
    <row r="616" spans="69:73" x14ac:dyDescent="0.35">
      <c r="BQ616" s="9"/>
      <c r="BR616" s="9"/>
      <c r="BS616" s="9"/>
      <c r="BT616" s="4"/>
      <c r="BU616" s="4"/>
    </row>
    <row r="617" spans="69:73" x14ac:dyDescent="0.35">
      <c r="BQ617" s="9"/>
      <c r="BR617" s="9"/>
      <c r="BS617" s="9"/>
      <c r="BT617" s="4"/>
      <c r="BU617" s="4"/>
    </row>
    <row r="618" spans="69:73" x14ac:dyDescent="0.35">
      <c r="BQ618" s="9"/>
      <c r="BR618" s="9"/>
      <c r="BS618" s="9"/>
      <c r="BT618" s="4"/>
      <c r="BU618" s="4"/>
    </row>
    <row r="619" spans="69:73" x14ac:dyDescent="0.35">
      <c r="BQ619" s="9"/>
      <c r="BR619" s="9"/>
      <c r="BS619" s="9"/>
      <c r="BT619" s="4"/>
      <c r="BU619" s="4"/>
    </row>
    <row r="620" spans="69:73" x14ac:dyDescent="0.35">
      <c r="BQ620" s="9"/>
      <c r="BR620" s="9"/>
      <c r="BS620" s="9"/>
      <c r="BT620" s="4"/>
      <c r="BU620" s="4"/>
    </row>
    <row r="621" spans="69:73" x14ac:dyDescent="0.35">
      <c r="BQ621" s="9"/>
      <c r="BR621" s="9"/>
      <c r="BS621" s="9"/>
      <c r="BT621" s="4"/>
      <c r="BU621" s="4"/>
    </row>
    <row r="622" spans="69:73" x14ac:dyDescent="0.35">
      <c r="BQ622" s="9"/>
      <c r="BR622" s="9"/>
      <c r="BS622" s="9"/>
      <c r="BT622" s="4"/>
      <c r="BU622" s="4"/>
    </row>
    <row r="623" spans="69:73" x14ac:dyDescent="0.35">
      <c r="BQ623" s="9"/>
      <c r="BR623" s="9"/>
      <c r="BS623" s="9"/>
      <c r="BT623" s="4"/>
      <c r="BU623" s="4"/>
    </row>
    <row r="624" spans="69:73" x14ac:dyDescent="0.35">
      <c r="BQ624" s="9"/>
      <c r="BR624" s="9"/>
      <c r="BS624" s="9"/>
      <c r="BT624" s="4"/>
      <c r="BU624" s="4"/>
    </row>
    <row r="625" spans="69:73" x14ac:dyDescent="0.35">
      <c r="BQ625" s="9"/>
      <c r="BR625" s="9"/>
      <c r="BS625" s="9"/>
      <c r="BT625" s="4"/>
      <c r="BU625" s="4"/>
    </row>
    <row r="626" spans="69:73" x14ac:dyDescent="0.35">
      <c r="BQ626" s="9"/>
      <c r="BR626" s="9"/>
      <c r="BS626" s="9"/>
      <c r="BT626" s="4"/>
      <c r="BU626" s="4"/>
    </row>
    <row r="627" spans="69:73" x14ac:dyDescent="0.35">
      <c r="BQ627" s="9"/>
      <c r="BR627" s="9"/>
      <c r="BS627" s="9"/>
      <c r="BT627" s="4"/>
      <c r="BU627" s="4"/>
    </row>
    <row r="628" spans="69:73" x14ac:dyDescent="0.35">
      <c r="BQ628" s="9"/>
      <c r="BR628" s="9"/>
      <c r="BS628" s="9"/>
      <c r="BT628" s="4"/>
      <c r="BU628" s="4"/>
    </row>
    <row r="629" spans="69:73" x14ac:dyDescent="0.35">
      <c r="BQ629" s="9"/>
      <c r="BR629" s="9"/>
      <c r="BS629" s="9"/>
      <c r="BT629" s="4"/>
      <c r="BU629" s="4"/>
    </row>
    <row r="630" spans="69:73" x14ac:dyDescent="0.35">
      <c r="BQ630" s="9"/>
      <c r="BR630" s="9"/>
      <c r="BS630" s="9"/>
      <c r="BT630" s="4"/>
      <c r="BU630" s="4"/>
    </row>
    <row r="631" spans="69:73" x14ac:dyDescent="0.35">
      <c r="BQ631" s="9"/>
      <c r="BR631" s="9"/>
      <c r="BS631" s="9"/>
      <c r="BT631" s="4"/>
      <c r="BU631" s="4"/>
    </row>
    <row r="632" spans="69:73" x14ac:dyDescent="0.35">
      <c r="BQ632" s="9"/>
      <c r="BR632" s="9"/>
      <c r="BS632" s="9"/>
      <c r="BT632" s="4"/>
      <c r="BU632" s="4"/>
    </row>
    <row r="633" spans="69:73" x14ac:dyDescent="0.35">
      <c r="BQ633" s="9"/>
      <c r="BR633" s="9"/>
      <c r="BS633" s="9"/>
      <c r="BT633" s="4"/>
      <c r="BU633" s="4"/>
    </row>
    <row r="634" spans="69:73" x14ac:dyDescent="0.35">
      <c r="BQ634" s="9"/>
      <c r="BR634" s="9"/>
      <c r="BS634" s="9"/>
      <c r="BT634" s="4"/>
      <c r="BU634" s="4"/>
    </row>
    <row r="635" spans="69:73" x14ac:dyDescent="0.35">
      <c r="BQ635" s="9"/>
      <c r="BR635" s="9"/>
      <c r="BS635" s="9"/>
      <c r="BT635" s="4"/>
      <c r="BU635" s="4"/>
    </row>
    <row r="636" spans="69:73" x14ac:dyDescent="0.35">
      <c r="BQ636" s="9"/>
      <c r="BR636" s="9"/>
      <c r="BS636" s="9"/>
      <c r="BT636" s="4"/>
      <c r="BU636" s="4"/>
    </row>
    <row r="637" spans="69:73" x14ac:dyDescent="0.35">
      <c r="BQ637" s="9"/>
      <c r="BR637" s="9"/>
      <c r="BS637" s="9"/>
      <c r="BT637" s="4"/>
      <c r="BU637" s="4"/>
    </row>
    <row r="638" spans="69:73" x14ac:dyDescent="0.35">
      <c r="BQ638" s="9"/>
      <c r="BR638" s="9"/>
      <c r="BS638" s="9"/>
      <c r="BT638" s="4"/>
      <c r="BU638" s="4"/>
    </row>
    <row r="639" spans="69:73" x14ac:dyDescent="0.35">
      <c r="BQ639" s="9"/>
      <c r="BR639" s="9"/>
      <c r="BS639" s="9"/>
      <c r="BT639" s="4"/>
      <c r="BU639" s="4"/>
    </row>
    <row r="640" spans="69:73" x14ac:dyDescent="0.35">
      <c r="BQ640" s="9"/>
      <c r="BR640" s="9"/>
      <c r="BS640" s="9"/>
      <c r="BT640" s="4"/>
      <c r="BU640" s="4"/>
    </row>
    <row r="641" spans="69:73" x14ac:dyDescent="0.35">
      <c r="BQ641" s="9"/>
      <c r="BR641" s="9"/>
      <c r="BS641" s="9"/>
      <c r="BT641" s="4"/>
      <c r="BU641" s="4"/>
    </row>
    <row r="642" spans="69:73" x14ac:dyDescent="0.35">
      <c r="BQ642" s="9"/>
      <c r="BR642" s="9"/>
      <c r="BS642" s="9"/>
      <c r="BT642" s="4"/>
      <c r="BU642" s="4"/>
    </row>
    <row r="643" spans="69:73" x14ac:dyDescent="0.35">
      <c r="BQ643" s="9"/>
      <c r="BR643" s="9"/>
      <c r="BS643" s="9"/>
      <c r="BT643" s="4"/>
      <c r="BU643" s="4"/>
    </row>
    <row r="644" spans="69:73" x14ac:dyDescent="0.35">
      <c r="BQ644" s="9"/>
      <c r="BR644" s="9"/>
      <c r="BS644" s="9"/>
      <c r="BT644" s="4"/>
      <c r="BU644" s="4"/>
    </row>
    <row r="645" spans="69:73" x14ac:dyDescent="0.35">
      <c r="BQ645" s="9"/>
      <c r="BR645" s="9"/>
      <c r="BS645" s="9"/>
      <c r="BT645" s="4"/>
      <c r="BU645" s="4"/>
    </row>
    <row r="646" spans="69:73" x14ac:dyDescent="0.35">
      <c r="BQ646" s="9"/>
      <c r="BR646" s="9"/>
      <c r="BS646" s="9"/>
      <c r="BT646" s="4"/>
      <c r="BU646" s="4"/>
    </row>
    <row r="647" spans="69:73" x14ac:dyDescent="0.35">
      <c r="BQ647" s="9"/>
      <c r="BR647" s="9"/>
      <c r="BS647" s="9"/>
      <c r="BT647" s="4"/>
      <c r="BU647" s="4"/>
    </row>
    <row r="648" spans="69:73" x14ac:dyDescent="0.35">
      <c r="BQ648" s="9"/>
      <c r="BR648" s="9"/>
      <c r="BS648" s="9"/>
      <c r="BT648" s="4"/>
      <c r="BU648" s="4"/>
    </row>
    <row r="649" spans="69:73" x14ac:dyDescent="0.35">
      <c r="BQ649" s="9"/>
      <c r="BR649" s="9"/>
      <c r="BS649" s="9"/>
      <c r="BT649" s="4"/>
      <c r="BU649" s="4"/>
    </row>
    <row r="650" spans="69:73" x14ac:dyDescent="0.35">
      <c r="BQ650" s="9"/>
      <c r="BR650" s="9"/>
      <c r="BS650" s="9"/>
      <c r="BT650" s="4"/>
      <c r="BU650" s="4"/>
    </row>
    <row r="651" spans="69:73" x14ac:dyDescent="0.35">
      <c r="BQ651" s="9"/>
      <c r="BR651" s="9"/>
      <c r="BS651" s="9"/>
      <c r="BT651" s="4"/>
      <c r="BU651" s="4"/>
    </row>
    <row r="652" spans="69:73" x14ac:dyDescent="0.35">
      <c r="BQ652" s="9"/>
      <c r="BR652" s="9"/>
      <c r="BS652" s="9"/>
      <c r="BT652" s="4"/>
      <c r="BU652" s="4"/>
    </row>
    <row r="653" spans="69:73" x14ac:dyDescent="0.35">
      <c r="BQ653" s="9"/>
      <c r="BR653" s="9"/>
      <c r="BS653" s="9"/>
      <c r="BT653" s="4"/>
      <c r="BU653" s="4"/>
    </row>
    <row r="654" spans="69:73" x14ac:dyDescent="0.35">
      <c r="BQ654" s="9"/>
      <c r="BR654" s="9"/>
      <c r="BS654" s="9"/>
      <c r="BT654" s="4"/>
      <c r="BU654" s="4"/>
    </row>
    <row r="655" spans="69:73" x14ac:dyDescent="0.35">
      <c r="BQ655" s="9"/>
      <c r="BR655" s="9"/>
      <c r="BS655" s="9"/>
      <c r="BT655" s="4"/>
      <c r="BU655" s="4"/>
    </row>
    <row r="656" spans="69:73" x14ac:dyDescent="0.35">
      <c r="BQ656" s="9"/>
      <c r="BR656" s="9"/>
      <c r="BS656" s="9"/>
      <c r="BT656" s="4"/>
      <c r="BU656" s="4"/>
    </row>
    <row r="657" spans="69:73" x14ac:dyDescent="0.35">
      <c r="BQ657" s="9"/>
      <c r="BR657" s="9"/>
      <c r="BS657" s="9"/>
      <c r="BT657" s="4"/>
      <c r="BU657" s="4"/>
    </row>
    <row r="658" spans="69:73" x14ac:dyDescent="0.35">
      <c r="BQ658" s="9"/>
      <c r="BR658" s="9"/>
      <c r="BS658" s="9"/>
      <c r="BT658" s="4"/>
      <c r="BU658" s="4"/>
    </row>
    <row r="659" spans="69:73" x14ac:dyDescent="0.35">
      <c r="BQ659" s="9"/>
      <c r="BR659" s="9"/>
      <c r="BS659" s="9"/>
      <c r="BT659" s="4"/>
      <c r="BU659" s="4"/>
    </row>
    <row r="660" spans="69:73" x14ac:dyDescent="0.35">
      <c r="BQ660" s="9"/>
      <c r="BR660" s="9"/>
      <c r="BS660" s="9"/>
      <c r="BT660" s="4"/>
      <c r="BU660" s="4"/>
    </row>
    <row r="661" spans="69:73" x14ac:dyDescent="0.35">
      <c r="BQ661" s="9"/>
      <c r="BR661" s="9"/>
      <c r="BS661" s="9"/>
      <c r="BT661" s="4"/>
      <c r="BU661" s="4"/>
    </row>
    <row r="662" spans="69:73" x14ac:dyDescent="0.35">
      <c r="BQ662" s="9"/>
      <c r="BR662" s="9"/>
      <c r="BS662" s="9"/>
      <c r="BT662" s="4"/>
      <c r="BU662" s="4"/>
    </row>
    <row r="663" spans="69:73" x14ac:dyDescent="0.35">
      <c r="BQ663" s="9"/>
      <c r="BR663" s="9"/>
      <c r="BS663" s="9"/>
      <c r="BT663" s="4"/>
      <c r="BU663" s="4"/>
    </row>
    <row r="664" spans="69:73" x14ac:dyDescent="0.35">
      <c r="BQ664" s="9"/>
      <c r="BR664" s="9"/>
      <c r="BS664" s="9"/>
      <c r="BT664" s="4"/>
      <c r="BU664" s="4"/>
    </row>
    <row r="665" spans="69:73" x14ac:dyDescent="0.35">
      <c r="BQ665" s="9"/>
      <c r="BR665" s="9"/>
      <c r="BS665" s="9"/>
      <c r="BT665" s="4"/>
      <c r="BU665" s="4"/>
    </row>
    <row r="666" spans="69:73" x14ac:dyDescent="0.35">
      <c r="BQ666" s="9"/>
      <c r="BR666" s="9"/>
      <c r="BS666" s="9"/>
      <c r="BT666" s="4"/>
      <c r="BU666" s="4"/>
    </row>
    <row r="667" spans="69:73" x14ac:dyDescent="0.35">
      <c r="BQ667" s="9"/>
      <c r="BR667" s="9"/>
      <c r="BS667" s="9"/>
      <c r="BT667" s="4"/>
      <c r="BU667" s="4"/>
    </row>
    <row r="668" spans="69:73" x14ac:dyDescent="0.35">
      <c r="BQ668" s="9"/>
      <c r="BR668" s="9"/>
      <c r="BS668" s="9"/>
      <c r="BT668" s="4"/>
      <c r="BU668" s="4"/>
    </row>
    <row r="669" spans="69:73" x14ac:dyDescent="0.35">
      <c r="BQ669" s="9"/>
      <c r="BR669" s="9"/>
      <c r="BS669" s="9"/>
      <c r="BT669" s="4"/>
      <c r="BU669" s="4"/>
    </row>
    <row r="670" spans="69:73" x14ac:dyDescent="0.35">
      <c r="BQ670" s="9"/>
      <c r="BR670" s="9"/>
      <c r="BS670" s="9"/>
      <c r="BT670" s="4"/>
      <c r="BU670" s="4"/>
    </row>
    <row r="671" spans="69:73" x14ac:dyDescent="0.35">
      <c r="BQ671" s="9"/>
      <c r="BR671" s="9"/>
      <c r="BS671" s="9"/>
      <c r="BT671" s="4"/>
      <c r="BU671" s="4"/>
    </row>
    <row r="672" spans="69:73" x14ac:dyDescent="0.35">
      <c r="BQ672" s="9"/>
      <c r="BR672" s="9"/>
      <c r="BS672" s="9"/>
      <c r="BT672" s="4"/>
      <c r="BU672" s="4"/>
    </row>
    <row r="673" spans="69:73" x14ac:dyDescent="0.35">
      <c r="BQ673" s="9"/>
      <c r="BR673" s="9"/>
      <c r="BS673" s="9"/>
      <c r="BT673" s="4"/>
      <c r="BU673" s="4"/>
    </row>
    <row r="674" spans="69:73" x14ac:dyDescent="0.35">
      <c r="BQ674" s="9"/>
      <c r="BR674" s="9"/>
      <c r="BS674" s="9"/>
      <c r="BT674" s="4"/>
      <c r="BU674" s="4"/>
    </row>
    <row r="675" spans="69:73" x14ac:dyDescent="0.35">
      <c r="BQ675" s="9"/>
      <c r="BR675" s="9"/>
      <c r="BS675" s="9"/>
      <c r="BT675" s="4"/>
      <c r="BU675" s="4"/>
    </row>
    <row r="676" spans="69:73" x14ac:dyDescent="0.35">
      <c r="BQ676" s="9"/>
      <c r="BR676" s="9"/>
      <c r="BS676" s="9"/>
      <c r="BT676" s="4"/>
      <c r="BU676" s="4"/>
    </row>
    <row r="677" spans="69:73" x14ac:dyDescent="0.35">
      <c r="BQ677" s="9"/>
      <c r="BR677" s="9"/>
      <c r="BS677" s="9"/>
      <c r="BT677" s="4"/>
      <c r="BU677" s="4"/>
    </row>
    <row r="678" spans="69:73" x14ac:dyDescent="0.35">
      <c r="BQ678" s="9"/>
      <c r="BR678" s="9"/>
      <c r="BS678" s="9"/>
      <c r="BT678" s="4"/>
      <c r="BU678" s="4"/>
    </row>
    <row r="679" spans="69:73" x14ac:dyDescent="0.35">
      <c r="BQ679" s="9"/>
      <c r="BR679" s="9"/>
      <c r="BS679" s="9"/>
      <c r="BT679" s="4"/>
      <c r="BU679" s="4"/>
    </row>
    <row r="680" spans="69:73" x14ac:dyDescent="0.35">
      <c r="BQ680" s="9"/>
      <c r="BR680" s="9"/>
      <c r="BS680" s="9"/>
      <c r="BT680" s="4"/>
      <c r="BU680" s="4"/>
    </row>
    <row r="681" spans="69:73" x14ac:dyDescent="0.35">
      <c r="BQ681" s="9"/>
      <c r="BR681" s="9"/>
      <c r="BS681" s="9"/>
      <c r="BT681" s="4"/>
      <c r="BU681" s="4"/>
    </row>
    <row r="682" spans="69:73" x14ac:dyDescent="0.35">
      <c r="BQ682" s="9"/>
      <c r="BR682" s="9"/>
      <c r="BS682" s="9"/>
      <c r="BT682" s="4"/>
      <c r="BU682" s="4"/>
    </row>
    <row r="683" spans="69:73" x14ac:dyDescent="0.35">
      <c r="BQ683" s="9"/>
      <c r="BR683" s="9"/>
      <c r="BS683" s="9"/>
      <c r="BT683" s="4"/>
      <c r="BU683" s="4"/>
    </row>
    <row r="684" spans="69:73" x14ac:dyDescent="0.35">
      <c r="BQ684" s="9"/>
      <c r="BR684" s="9"/>
      <c r="BS684" s="9"/>
      <c r="BT684" s="4"/>
      <c r="BU684" s="4"/>
    </row>
    <row r="685" spans="69:73" x14ac:dyDescent="0.35">
      <c r="BQ685" s="9"/>
      <c r="BR685" s="9"/>
      <c r="BS685" s="9"/>
      <c r="BT685" s="4"/>
      <c r="BU685" s="4"/>
    </row>
    <row r="686" spans="69:73" x14ac:dyDescent="0.35">
      <c r="BQ686" s="9"/>
      <c r="BR686" s="9"/>
      <c r="BS686" s="9"/>
      <c r="BT686" s="4"/>
      <c r="BU686" s="4"/>
    </row>
    <row r="687" spans="69:73" x14ac:dyDescent="0.35">
      <c r="BQ687" s="9"/>
      <c r="BR687" s="9"/>
      <c r="BS687" s="9"/>
      <c r="BT687" s="4"/>
      <c r="BU687" s="4"/>
    </row>
    <row r="688" spans="69:73" x14ac:dyDescent="0.35">
      <c r="BQ688" s="9"/>
      <c r="BR688" s="9"/>
      <c r="BS688" s="9"/>
      <c r="BT688" s="4"/>
      <c r="BU688" s="4"/>
    </row>
    <row r="689" spans="69:73" x14ac:dyDescent="0.35">
      <c r="BQ689" s="9"/>
      <c r="BR689" s="9"/>
      <c r="BS689" s="9"/>
      <c r="BT689" s="4"/>
      <c r="BU689" s="4"/>
    </row>
    <row r="690" spans="69:73" x14ac:dyDescent="0.35">
      <c r="BQ690" s="9"/>
      <c r="BR690" s="9"/>
      <c r="BS690" s="9"/>
      <c r="BT690" s="4"/>
      <c r="BU690" s="4"/>
    </row>
    <row r="691" spans="69:73" x14ac:dyDescent="0.35">
      <c r="BQ691" s="9"/>
      <c r="BR691" s="9"/>
      <c r="BS691" s="9"/>
      <c r="BT691" s="4"/>
      <c r="BU691" s="4"/>
    </row>
    <row r="692" spans="69:73" x14ac:dyDescent="0.35">
      <c r="BQ692" s="9"/>
      <c r="BR692" s="9"/>
      <c r="BS692" s="9"/>
      <c r="BT692" s="4"/>
      <c r="BU692" s="4"/>
    </row>
    <row r="693" spans="69:73" x14ac:dyDescent="0.35">
      <c r="BQ693" s="9"/>
      <c r="BR693" s="9"/>
      <c r="BS693" s="9"/>
      <c r="BT693" s="4"/>
      <c r="BU693" s="4"/>
    </row>
    <row r="694" spans="69:73" x14ac:dyDescent="0.35">
      <c r="BQ694" s="9"/>
      <c r="BR694" s="9"/>
      <c r="BS694" s="9"/>
      <c r="BT694" s="4"/>
      <c r="BU694" s="4"/>
    </row>
    <row r="695" spans="69:73" x14ac:dyDescent="0.35">
      <c r="BQ695" s="9"/>
      <c r="BR695" s="9"/>
      <c r="BS695" s="9"/>
      <c r="BT695" s="4"/>
      <c r="BU695" s="4"/>
    </row>
    <row r="696" spans="69:73" x14ac:dyDescent="0.35">
      <c r="BQ696" s="9"/>
      <c r="BR696" s="9"/>
      <c r="BS696" s="9"/>
      <c r="BT696" s="4"/>
      <c r="BU696" s="4"/>
    </row>
    <row r="697" spans="69:73" x14ac:dyDescent="0.35">
      <c r="BQ697" s="9"/>
      <c r="BR697" s="9"/>
      <c r="BS697" s="9"/>
      <c r="BT697" s="4"/>
      <c r="BU697" s="4"/>
    </row>
    <row r="698" spans="69:73" x14ac:dyDescent="0.35">
      <c r="BQ698" s="9"/>
      <c r="BR698" s="9"/>
      <c r="BS698" s="9"/>
      <c r="BT698" s="4"/>
      <c r="BU698" s="4"/>
    </row>
    <row r="699" spans="69:73" x14ac:dyDescent="0.35">
      <c r="BQ699" s="9"/>
      <c r="BR699" s="9"/>
      <c r="BS699" s="9"/>
      <c r="BT699" s="4"/>
      <c r="BU699" s="4"/>
    </row>
    <row r="700" spans="69:73" x14ac:dyDescent="0.35">
      <c r="BQ700" s="9"/>
      <c r="BR700" s="9"/>
      <c r="BS700" s="9"/>
      <c r="BT700" s="4"/>
      <c r="BU700" s="4"/>
    </row>
    <row r="701" spans="69:73" x14ac:dyDescent="0.35">
      <c r="BQ701" s="9"/>
      <c r="BR701" s="9"/>
      <c r="BS701" s="9"/>
      <c r="BT701" s="4"/>
      <c r="BU701" s="4"/>
    </row>
    <row r="702" spans="69:73" x14ac:dyDescent="0.35">
      <c r="BQ702" s="9"/>
      <c r="BR702" s="9"/>
      <c r="BS702" s="9"/>
      <c r="BT702" s="4"/>
      <c r="BU702" s="4"/>
    </row>
    <row r="703" spans="69:73" x14ac:dyDescent="0.35">
      <c r="BQ703" s="9"/>
      <c r="BR703" s="9"/>
      <c r="BS703" s="9"/>
      <c r="BT703" s="4"/>
      <c r="BU703" s="4"/>
    </row>
    <row r="704" spans="69:73" x14ac:dyDescent="0.35">
      <c r="BQ704" s="9"/>
      <c r="BR704" s="9"/>
      <c r="BS704" s="9"/>
      <c r="BT704" s="4"/>
      <c r="BU704" s="4"/>
    </row>
    <row r="705" spans="69:73" x14ac:dyDescent="0.35">
      <c r="BQ705" s="9"/>
      <c r="BR705" s="9"/>
      <c r="BS705" s="9"/>
      <c r="BT705" s="4"/>
      <c r="BU705" s="4"/>
    </row>
    <row r="706" spans="69:73" x14ac:dyDescent="0.35">
      <c r="BQ706" s="9"/>
      <c r="BR706" s="9"/>
      <c r="BS706" s="9"/>
      <c r="BT706" s="4"/>
      <c r="BU706" s="4"/>
    </row>
    <row r="707" spans="69:73" x14ac:dyDescent="0.35">
      <c r="BQ707" s="9"/>
      <c r="BR707" s="9"/>
      <c r="BS707" s="9"/>
      <c r="BT707" s="4"/>
      <c r="BU707" s="4"/>
    </row>
    <row r="708" spans="69:73" x14ac:dyDescent="0.35">
      <c r="BQ708" s="9"/>
      <c r="BR708" s="9"/>
      <c r="BS708" s="9"/>
      <c r="BT708" s="4"/>
      <c r="BU708" s="4"/>
    </row>
    <row r="709" spans="69:73" x14ac:dyDescent="0.35">
      <c r="BQ709" s="9"/>
      <c r="BR709" s="9"/>
      <c r="BS709" s="9"/>
      <c r="BT709" s="4"/>
      <c r="BU709" s="4"/>
    </row>
    <row r="710" spans="69:73" x14ac:dyDescent="0.35">
      <c r="BQ710" s="9"/>
      <c r="BR710" s="9"/>
      <c r="BS710" s="9"/>
      <c r="BT710" s="4"/>
      <c r="BU710" s="4"/>
    </row>
    <row r="711" spans="69:73" x14ac:dyDescent="0.35">
      <c r="BQ711" s="9"/>
      <c r="BR711" s="9"/>
      <c r="BS711" s="9"/>
      <c r="BT711" s="4"/>
      <c r="BU711" s="4"/>
    </row>
    <row r="712" spans="69:73" x14ac:dyDescent="0.35">
      <c r="BQ712" s="9"/>
      <c r="BR712" s="9"/>
      <c r="BS712" s="9"/>
      <c r="BT712" s="4"/>
      <c r="BU712" s="4"/>
    </row>
    <row r="713" spans="69:73" x14ac:dyDescent="0.35">
      <c r="BQ713" s="9"/>
      <c r="BR713" s="9"/>
      <c r="BS713" s="9"/>
      <c r="BT713" s="4"/>
      <c r="BU713" s="4"/>
    </row>
    <row r="714" spans="69:73" x14ac:dyDescent="0.35">
      <c r="BQ714" s="9"/>
      <c r="BR714" s="9"/>
      <c r="BS714" s="9"/>
      <c r="BT714" s="4"/>
      <c r="BU714" s="4"/>
    </row>
    <row r="715" spans="69:73" x14ac:dyDescent="0.35">
      <c r="BQ715" s="9"/>
      <c r="BR715" s="9"/>
      <c r="BS715" s="9"/>
      <c r="BT715" s="4"/>
      <c r="BU715" s="4"/>
    </row>
    <row r="716" spans="69:73" x14ac:dyDescent="0.35">
      <c r="BQ716" s="9"/>
      <c r="BR716" s="9"/>
      <c r="BS716" s="9"/>
      <c r="BT716" s="4"/>
      <c r="BU716" s="4"/>
    </row>
    <row r="717" spans="69:73" x14ac:dyDescent="0.35">
      <c r="BQ717" s="9"/>
      <c r="BR717" s="9"/>
      <c r="BS717" s="9"/>
      <c r="BT717" s="4"/>
      <c r="BU717" s="4"/>
    </row>
    <row r="718" spans="69:73" x14ac:dyDescent="0.35">
      <c r="BQ718" s="9"/>
      <c r="BR718" s="9"/>
      <c r="BS718" s="9"/>
      <c r="BT718" s="4"/>
      <c r="BU718" s="4"/>
    </row>
    <row r="719" spans="69:73" x14ac:dyDescent="0.35">
      <c r="BQ719" s="9"/>
      <c r="BR719" s="9"/>
      <c r="BS719" s="9"/>
      <c r="BT719" s="4"/>
      <c r="BU719" s="4"/>
    </row>
    <row r="720" spans="69:73" x14ac:dyDescent="0.35">
      <c r="BQ720" s="9"/>
      <c r="BR720" s="9"/>
      <c r="BS720" s="9"/>
      <c r="BT720" s="4"/>
      <c r="BU720" s="4"/>
    </row>
    <row r="721" spans="69:73" x14ac:dyDescent="0.35">
      <c r="BQ721" s="9"/>
      <c r="BR721" s="9"/>
      <c r="BS721" s="9"/>
      <c r="BT721" s="4"/>
      <c r="BU721" s="4"/>
    </row>
    <row r="722" spans="69:73" x14ac:dyDescent="0.35">
      <c r="BQ722" s="9"/>
      <c r="BR722" s="9"/>
      <c r="BS722" s="9"/>
      <c r="BT722" s="4"/>
      <c r="BU722" s="4"/>
    </row>
    <row r="723" spans="69:73" x14ac:dyDescent="0.35">
      <c r="BQ723" s="9"/>
      <c r="BR723" s="9"/>
      <c r="BS723" s="9"/>
      <c r="BT723" s="4"/>
      <c r="BU723" s="4"/>
    </row>
    <row r="724" spans="69:73" x14ac:dyDescent="0.35">
      <c r="BQ724" s="9"/>
      <c r="BR724" s="9"/>
      <c r="BS724" s="9"/>
      <c r="BT724" s="4"/>
      <c r="BU724" s="4"/>
    </row>
    <row r="725" spans="69:73" x14ac:dyDescent="0.35">
      <c r="BQ725" s="9"/>
      <c r="BR725" s="9"/>
      <c r="BS725" s="9"/>
      <c r="BT725" s="4"/>
      <c r="BU725" s="4"/>
    </row>
    <row r="726" spans="69:73" x14ac:dyDescent="0.35">
      <c r="BQ726" s="9"/>
      <c r="BR726" s="9"/>
      <c r="BS726" s="9"/>
      <c r="BT726" s="4"/>
      <c r="BU726" s="4"/>
    </row>
    <row r="727" spans="69:73" x14ac:dyDescent="0.35">
      <c r="BQ727" s="9"/>
      <c r="BR727" s="9"/>
      <c r="BS727" s="9"/>
      <c r="BT727" s="4"/>
      <c r="BU727" s="4"/>
    </row>
    <row r="728" spans="69:73" x14ac:dyDescent="0.35">
      <c r="BQ728" s="9"/>
      <c r="BR728" s="9"/>
      <c r="BS728" s="9"/>
      <c r="BT728" s="4"/>
      <c r="BU728" s="4"/>
    </row>
    <row r="729" spans="69:73" x14ac:dyDescent="0.35">
      <c r="BQ729" s="9"/>
      <c r="BR729" s="9"/>
      <c r="BS729" s="9"/>
      <c r="BT729" s="4"/>
      <c r="BU729" s="4"/>
    </row>
    <row r="730" spans="69:73" x14ac:dyDescent="0.35">
      <c r="BQ730" s="9"/>
      <c r="BR730" s="9"/>
      <c r="BS730" s="9"/>
      <c r="BT730" s="4"/>
      <c r="BU730" s="4"/>
    </row>
    <row r="731" spans="69:73" x14ac:dyDescent="0.35">
      <c r="BQ731" s="9"/>
      <c r="BR731" s="9"/>
      <c r="BS731" s="9"/>
      <c r="BT731" s="4"/>
      <c r="BU731" s="4"/>
    </row>
    <row r="732" spans="69:73" x14ac:dyDescent="0.35">
      <c r="BQ732" s="9"/>
      <c r="BR732" s="9"/>
      <c r="BS732" s="9"/>
      <c r="BT732" s="4"/>
      <c r="BU732" s="4"/>
    </row>
    <row r="733" spans="69:73" x14ac:dyDescent="0.35">
      <c r="BQ733" s="9"/>
      <c r="BR733" s="9"/>
      <c r="BS733" s="9"/>
      <c r="BT733" s="4"/>
      <c r="BU733" s="4"/>
    </row>
    <row r="734" spans="69:73" x14ac:dyDescent="0.35">
      <c r="BQ734" s="9"/>
      <c r="BR734" s="9"/>
      <c r="BS734" s="9"/>
      <c r="BT734" s="4"/>
      <c r="BU734" s="4"/>
    </row>
    <row r="735" spans="69:73" x14ac:dyDescent="0.35">
      <c r="BQ735" s="9"/>
      <c r="BR735" s="9"/>
      <c r="BS735" s="9"/>
      <c r="BT735" s="4"/>
      <c r="BU735" s="4"/>
    </row>
    <row r="736" spans="69:73" x14ac:dyDescent="0.35">
      <c r="BQ736" s="9"/>
      <c r="BR736" s="9"/>
      <c r="BS736" s="9"/>
      <c r="BT736" s="4"/>
      <c r="BU736" s="4"/>
    </row>
    <row r="737" spans="69:73" x14ac:dyDescent="0.35">
      <c r="BQ737" s="9"/>
      <c r="BR737" s="9"/>
      <c r="BS737" s="9"/>
      <c r="BT737" s="4"/>
      <c r="BU737" s="4"/>
    </row>
    <row r="738" spans="69:73" x14ac:dyDescent="0.35">
      <c r="BQ738" s="9"/>
      <c r="BR738" s="9"/>
      <c r="BS738" s="9"/>
      <c r="BT738" s="4"/>
      <c r="BU738" s="4"/>
    </row>
    <row r="739" spans="69:73" x14ac:dyDescent="0.35">
      <c r="BQ739" s="9"/>
      <c r="BR739" s="9"/>
      <c r="BS739" s="9"/>
      <c r="BT739" s="4"/>
      <c r="BU739" s="4"/>
    </row>
    <row r="740" spans="69:73" x14ac:dyDescent="0.35">
      <c r="BQ740" s="9"/>
      <c r="BR740" s="9"/>
      <c r="BS740" s="9"/>
      <c r="BT740" s="4"/>
      <c r="BU740" s="4"/>
    </row>
    <row r="741" spans="69:73" x14ac:dyDescent="0.35">
      <c r="BQ741" s="9"/>
      <c r="BR741" s="9"/>
      <c r="BS741" s="9"/>
      <c r="BT741" s="4"/>
      <c r="BU741" s="4"/>
    </row>
    <row r="742" spans="69:73" x14ac:dyDescent="0.35">
      <c r="BQ742" s="9"/>
      <c r="BR742" s="9"/>
      <c r="BS742" s="9"/>
      <c r="BT742" s="4"/>
      <c r="BU742" s="4"/>
    </row>
    <row r="743" spans="69:73" x14ac:dyDescent="0.35">
      <c r="BQ743" s="9"/>
      <c r="BR743" s="9"/>
      <c r="BS743" s="9"/>
      <c r="BT743" s="4"/>
      <c r="BU743" s="4"/>
    </row>
    <row r="744" spans="69:73" x14ac:dyDescent="0.35">
      <c r="BQ744" s="9"/>
      <c r="BR744" s="9"/>
      <c r="BS744" s="9"/>
      <c r="BT744" s="4"/>
      <c r="BU744" s="4"/>
    </row>
    <row r="745" spans="69:73" x14ac:dyDescent="0.35">
      <c r="BQ745" s="9"/>
      <c r="BR745" s="9"/>
      <c r="BS745" s="9"/>
      <c r="BT745" s="4"/>
      <c r="BU745" s="4"/>
    </row>
    <row r="746" spans="69:73" x14ac:dyDescent="0.35">
      <c r="BQ746" s="9"/>
      <c r="BR746" s="9"/>
      <c r="BS746" s="9"/>
      <c r="BT746" s="4"/>
      <c r="BU746" s="4"/>
    </row>
    <row r="747" spans="69:73" x14ac:dyDescent="0.35">
      <c r="BQ747" s="9"/>
      <c r="BR747" s="9"/>
      <c r="BS747" s="9"/>
      <c r="BT747" s="4"/>
      <c r="BU747" s="4"/>
    </row>
    <row r="748" spans="69:73" x14ac:dyDescent="0.35">
      <c r="BQ748" s="9"/>
      <c r="BR748" s="9"/>
      <c r="BS748" s="9"/>
      <c r="BT748" s="4"/>
      <c r="BU748" s="4"/>
    </row>
    <row r="749" spans="69:73" x14ac:dyDescent="0.35">
      <c r="BQ749" s="9"/>
      <c r="BR749" s="9"/>
      <c r="BS749" s="9"/>
      <c r="BT749" s="4"/>
      <c r="BU749" s="4"/>
    </row>
    <row r="750" spans="69:73" x14ac:dyDescent="0.35">
      <c r="BQ750" s="9"/>
      <c r="BR750" s="9"/>
      <c r="BS750" s="9"/>
      <c r="BT750" s="4"/>
      <c r="BU750" s="4"/>
    </row>
    <row r="751" spans="69:73" x14ac:dyDescent="0.35">
      <c r="BQ751" s="9"/>
      <c r="BR751" s="9"/>
      <c r="BS751" s="9"/>
      <c r="BT751" s="4"/>
      <c r="BU751" s="4"/>
    </row>
    <row r="752" spans="69:73" x14ac:dyDescent="0.35">
      <c r="BQ752" s="9"/>
      <c r="BR752" s="9"/>
      <c r="BS752" s="9"/>
      <c r="BT752" s="4"/>
      <c r="BU752" s="4"/>
    </row>
    <row r="753" spans="69:73" x14ac:dyDescent="0.35">
      <c r="BQ753" s="9"/>
      <c r="BR753" s="9"/>
      <c r="BS753" s="9"/>
      <c r="BT753" s="4"/>
      <c r="BU753" s="4"/>
    </row>
    <row r="754" spans="69:73" x14ac:dyDescent="0.35">
      <c r="BQ754" s="9"/>
      <c r="BR754" s="9"/>
      <c r="BS754" s="9"/>
      <c r="BT754" s="4"/>
      <c r="BU754" s="4"/>
    </row>
    <row r="755" spans="69:73" x14ac:dyDescent="0.35">
      <c r="BQ755" s="9"/>
      <c r="BR755" s="9"/>
      <c r="BS755" s="9"/>
      <c r="BT755" s="4"/>
      <c r="BU755" s="4"/>
    </row>
    <row r="756" spans="69:73" x14ac:dyDescent="0.35">
      <c r="BQ756" s="9"/>
      <c r="BR756" s="9"/>
      <c r="BS756" s="9"/>
      <c r="BT756" s="4"/>
      <c r="BU756" s="4"/>
    </row>
    <row r="757" spans="69:73" x14ac:dyDescent="0.35">
      <c r="BQ757" s="9"/>
      <c r="BR757" s="9"/>
      <c r="BS757" s="9"/>
      <c r="BT757" s="4"/>
      <c r="BU757" s="4"/>
    </row>
    <row r="758" spans="69:73" x14ac:dyDescent="0.35">
      <c r="BQ758" s="9"/>
      <c r="BR758" s="9"/>
      <c r="BS758" s="9"/>
      <c r="BT758" s="4"/>
      <c r="BU758" s="4"/>
    </row>
    <row r="759" spans="69:73" x14ac:dyDescent="0.35">
      <c r="BQ759" s="9"/>
      <c r="BR759" s="9"/>
      <c r="BS759" s="9"/>
      <c r="BT759" s="4"/>
      <c r="BU759" s="4"/>
    </row>
    <row r="760" spans="69:73" x14ac:dyDescent="0.35">
      <c r="BQ760" s="9"/>
      <c r="BR760" s="9"/>
      <c r="BS760" s="9"/>
      <c r="BT760" s="4"/>
      <c r="BU760" s="4"/>
    </row>
    <row r="761" spans="69:73" x14ac:dyDescent="0.35">
      <c r="BQ761" s="9"/>
      <c r="BR761" s="9"/>
      <c r="BS761" s="9"/>
      <c r="BT761" s="4"/>
      <c r="BU761" s="4"/>
    </row>
    <row r="762" spans="69:73" x14ac:dyDescent="0.35">
      <c r="BQ762" s="9"/>
      <c r="BR762" s="9"/>
      <c r="BS762" s="9"/>
      <c r="BT762" s="4"/>
      <c r="BU762" s="4"/>
    </row>
    <row r="763" spans="69:73" x14ac:dyDescent="0.35">
      <c r="BQ763" s="9"/>
      <c r="BR763" s="9"/>
      <c r="BS763" s="9"/>
      <c r="BT763" s="4"/>
      <c r="BU763" s="4"/>
    </row>
    <row r="764" spans="69:73" x14ac:dyDescent="0.35">
      <c r="BQ764" s="9"/>
      <c r="BR764" s="9"/>
      <c r="BS764" s="9"/>
      <c r="BT764" s="4"/>
      <c r="BU764" s="4"/>
    </row>
    <row r="765" spans="69:73" x14ac:dyDescent="0.35">
      <c r="BQ765" s="9"/>
      <c r="BR765" s="9"/>
      <c r="BS765" s="9"/>
      <c r="BT765" s="4"/>
      <c r="BU765" s="4"/>
    </row>
    <row r="766" spans="69:73" x14ac:dyDescent="0.35">
      <c r="BQ766" s="9"/>
      <c r="BR766" s="9"/>
      <c r="BS766" s="9"/>
      <c r="BT766" s="4"/>
      <c r="BU766" s="4"/>
    </row>
    <row r="767" spans="69:73" x14ac:dyDescent="0.35">
      <c r="BQ767" s="9"/>
      <c r="BR767" s="9"/>
      <c r="BS767" s="9"/>
      <c r="BT767" s="4"/>
      <c r="BU767" s="4"/>
    </row>
    <row r="768" spans="69:73" x14ac:dyDescent="0.35">
      <c r="BQ768" s="9"/>
      <c r="BR768" s="9"/>
      <c r="BS768" s="9"/>
      <c r="BT768" s="4"/>
      <c r="BU768" s="4"/>
    </row>
    <row r="769" spans="69:73" x14ac:dyDescent="0.35">
      <c r="BQ769" s="9"/>
      <c r="BR769" s="9"/>
      <c r="BS769" s="9"/>
      <c r="BT769" s="4"/>
      <c r="BU769" s="4"/>
    </row>
    <row r="770" spans="69:73" x14ac:dyDescent="0.35">
      <c r="BQ770" s="9"/>
      <c r="BR770" s="9"/>
      <c r="BS770" s="9"/>
      <c r="BT770" s="4"/>
      <c r="BU770" s="4"/>
    </row>
    <row r="771" spans="69:73" x14ac:dyDescent="0.35">
      <c r="BQ771" s="9"/>
      <c r="BR771" s="9"/>
      <c r="BS771" s="9"/>
      <c r="BT771" s="4"/>
      <c r="BU771" s="4"/>
    </row>
    <row r="772" spans="69:73" x14ac:dyDescent="0.35">
      <c r="BQ772" s="9"/>
      <c r="BR772" s="9"/>
      <c r="BS772" s="9"/>
      <c r="BT772" s="4"/>
      <c r="BU772" s="4"/>
    </row>
    <row r="773" spans="69:73" x14ac:dyDescent="0.35">
      <c r="BQ773" s="9"/>
      <c r="BR773" s="9"/>
      <c r="BS773" s="9"/>
      <c r="BT773" s="4"/>
      <c r="BU773" s="4"/>
    </row>
    <row r="774" spans="69:73" x14ac:dyDescent="0.35">
      <c r="BQ774" s="9"/>
      <c r="BR774" s="9"/>
      <c r="BS774" s="9"/>
      <c r="BT774" s="4"/>
      <c r="BU774" s="4"/>
    </row>
    <row r="775" spans="69:73" x14ac:dyDescent="0.35">
      <c r="BQ775" s="9"/>
      <c r="BR775" s="9"/>
      <c r="BS775" s="9"/>
      <c r="BT775" s="4"/>
      <c r="BU775" s="4"/>
    </row>
    <row r="776" spans="69:73" x14ac:dyDescent="0.35">
      <c r="BQ776" s="9"/>
      <c r="BR776" s="9"/>
      <c r="BS776" s="9"/>
      <c r="BT776" s="4"/>
      <c r="BU776" s="4"/>
    </row>
    <row r="777" spans="69:73" x14ac:dyDescent="0.35">
      <c r="BQ777" s="9"/>
      <c r="BR777" s="9"/>
      <c r="BS777" s="9"/>
      <c r="BT777" s="4"/>
      <c r="BU777" s="4"/>
    </row>
    <row r="778" spans="69:73" x14ac:dyDescent="0.35">
      <c r="BQ778" s="9"/>
      <c r="BR778" s="9"/>
      <c r="BS778" s="9"/>
      <c r="BT778" s="4"/>
      <c r="BU778" s="4"/>
    </row>
    <row r="779" spans="69:73" x14ac:dyDescent="0.35">
      <c r="BQ779" s="9"/>
      <c r="BR779" s="9"/>
      <c r="BS779" s="9"/>
      <c r="BT779" s="4"/>
      <c r="BU779" s="4"/>
    </row>
    <row r="780" spans="69:73" x14ac:dyDescent="0.35">
      <c r="BQ780" s="9"/>
      <c r="BR780" s="9"/>
      <c r="BS780" s="9"/>
      <c r="BT780" s="4"/>
      <c r="BU780" s="4"/>
    </row>
    <row r="781" spans="69:73" x14ac:dyDescent="0.35">
      <c r="BQ781" s="9"/>
      <c r="BR781" s="9"/>
      <c r="BS781" s="9"/>
      <c r="BT781" s="4"/>
      <c r="BU781" s="4"/>
    </row>
    <row r="782" spans="69:73" x14ac:dyDescent="0.35">
      <c r="BQ782" s="9"/>
      <c r="BR782" s="9"/>
      <c r="BS782" s="9"/>
      <c r="BT782" s="4"/>
      <c r="BU782" s="4"/>
    </row>
    <row r="783" spans="69:73" x14ac:dyDescent="0.35">
      <c r="BQ783" s="9"/>
      <c r="BR783" s="9"/>
      <c r="BS783" s="9"/>
      <c r="BT783" s="4"/>
      <c r="BU783" s="4"/>
    </row>
    <row r="784" spans="69:73" x14ac:dyDescent="0.35">
      <c r="BQ784" s="9"/>
      <c r="BR784" s="9"/>
      <c r="BS784" s="9"/>
      <c r="BT784" s="4"/>
      <c r="BU784" s="4"/>
    </row>
    <row r="785" spans="69:73" x14ac:dyDescent="0.35">
      <c r="BQ785" s="9"/>
      <c r="BR785" s="9"/>
      <c r="BS785" s="9"/>
      <c r="BT785" s="4"/>
      <c r="BU785" s="4"/>
    </row>
    <row r="786" spans="69:73" x14ac:dyDescent="0.35">
      <c r="BQ786" s="9"/>
      <c r="BR786" s="9"/>
      <c r="BS786" s="9"/>
      <c r="BT786" s="4"/>
      <c r="BU786" s="4"/>
    </row>
    <row r="787" spans="69:73" x14ac:dyDescent="0.35">
      <c r="BQ787" s="9"/>
      <c r="BR787" s="9"/>
      <c r="BS787" s="9"/>
      <c r="BT787" s="4"/>
      <c r="BU787" s="4"/>
    </row>
    <row r="788" spans="69:73" x14ac:dyDescent="0.35">
      <c r="BQ788" s="9"/>
      <c r="BR788" s="9"/>
      <c r="BS788" s="9"/>
      <c r="BT788" s="4"/>
      <c r="BU788" s="4"/>
    </row>
    <row r="789" spans="69:73" x14ac:dyDescent="0.35">
      <c r="BQ789" s="9"/>
      <c r="BR789" s="9"/>
      <c r="BS789" s="9"/>
      <c r="BT789" s="4"/>
      <c r="BU789" s="4"/>
    </row>
    <row r="790" spans="69:73" x14ac:dyDescent="0.35">
      <c r="BQ790" s="9"/>
      <c r="BR790" s="9"/>
      <c r="BS790" s="9"/>
      <c r="BT790" s="4"/>
      <c r="BU790" s="4"/>
    </row>
    <row r="791" spans="69:73" x14ac:dyDescent="0.35">
      <c r="BQ791" s="9"/>
      <c r="BR791" s="9"/>
      <c r="BS791" s="9"/>
      <c r="BT791" s="4"/>
      <c r="BU791" s="4"/>
    </row>
    <row r="792" spans="69:73" x14ac:dyDescent="0.35">
      <c r="BQ792" s="9"/>
      <c r="BR792" s="9"/>
      <c r="BS792" s="9"/>
      <c r="BT792" s="4"/>
      <c r="BU792" s="4"/>
    </row>
    <row r="793" spans="69:73" x14ac:dyDescent="0.35">
      <c r="BQ793" s="9"/>
      <c r="BR793" s="9"/>
      <c r="BS793" s="9"/>
      <c r="BT793" s="4"/>
      <c r="BU793" s="4"/>
    </row>
    <row r="794" spans="69:73" x14ac:dyDescent="0.35">
      <c r="BQ794" s="9"/>
      <c r="BR794" s="9"/>
      <c r="BS794" s="9"/>
      <c r="BT794" s="4"/>
      <c r="BU794" s="4"/>
    </row>
    <row r="795" spans="69:73" x14ac:dyDescent="0.35">
      <c r="BQ795" s="9"/>
      <c r="BR795" s="9"/>
      <c r="BS795" s="9"/>
      <c r="BT795" s="4"/>
      <c r="BU795" s="4"/>
    </row>
    <row r="796" spans="69:73" x14ac:dyDescent="0.35">
      <c r="BQ796" s="9"/>
      <c r="BR796" s="9"/>
      <c r="BS796" s="9"/>
      <c r="BT796" s="4"/>
      <c r="BU796" s="4"/>
    </row>
    <row r="797" spans="69:73" x14ac:dyDescent="0.35">
      <c r="BQ797" s="9"/>
      <c r="BR797" s="9"/>
      <c r="BS797" s="9"/>
      <c r="BT797" s="4"/>
      <c r="BU797" s="4"/>
    </row>
    <row r="798" spans="69:73" x14ac:dyDescent="0.35">
      <c r="BQ798" s="9"/>
      <c r="BR798" s="9"/>
      <c r="BS798" s="9"/>
      <c r="BT798" s="4"/>
      <c r="BU798" s="4"/>
    </row>
    <row r="799" spans="69:73" x14ac:dyDescent="0.35">
      <c r="BQ799" s="9"/>
      <c r="BR799" s="9"/>
      <c r="BS799" s="9"/>
      <c r="BT799" s="4"/>
      <c r="BU799" s="4"/>
    </row>
    <row r="800" spans="69:73" x14ac:dyDescent="0.35">
      <c r="BQ800" s="9"/>
      <c r="BR800" s="9"/>
      <c r="BS800" s="9"/>
      <c r="BT800" s="4"/>
      <c r="BU800" s="4"/>
    </row>
    <row r="801" spans="69:73" x14ac:dyDescent="0.35">
      <c r="BQ801" s="9"/>
      <c r="BR801" s="9"/>
      <c r="BS801" s="9"/>
      <c r="BT801" s="4"/>
      <c r="BU801" s="4"/>
    </row>
    <row r="802" spans="69:73" x14ac:dyDescent="0.35">
      <c r="BQ802" s="9"/>
      <c r="BR802" s="9"/>
      <c r="BS802" s="9"/>
      <c r="BT802" s="4"/>
      <c r="BU802" s="4"/>
    </row>
    <row r="803" spans="69:73" x14ac:dyDescent="0.35">
      <c r="BQ803" s="9"/>
      <c r="BR803" s="9"/>
      <c r="BS803" s="9"/>
      <c r="BT803" s="4"/>
      <c r="BU803" s="4"/>
    </row>
    <row r="804" spans="69:73" x14ac:dyDescent="0.35">
      <c r="BQ804" s="9"/>
      <c r="BR804" s="9"/>
      <c r="BS804" s="9"/>
      <c r="BT804" s="4"/>
      <c r="BU804" s="4"/>
    </row>
    <row r="805" spans="69:73" x14ac:dyDescent="0.35">
      <c r="BQ805" s="9"/>
      <c r="BR805" s="9"/>
      <c r="BS805" s="9"/>
      <c r="BT805" s="4"/>
      <c r="BU805" s="4"/>
    </row>
    <row r="806" spans="69:73" x14ac:dyDescent="0.35">
      <c r="BQ806" s="9"/>
      <c r="BR806" s="9"/>
      <c r="BS806" s="9"/>
      <c r="BT806" s="4"/>
      <c r="BU806" s="4"/>
    </row>
    <row r="807" spans="69:73" x14ac:dyDescent="0.35">
      <c r="BQ807" s="9"/>
      <c r="BR807" s="9"/>
      <c r="BS807" s="9"/>
      <c r="BT807" s="4"/>
      <c r="BU807" s="4"/>
    </row>
    <row r="808" spans="69:73" x14ac:dyDescent="0.35">
      <c r="BQ808" s="9"/>
      <c r="BR808" s="9"/>
      <c r="BS808" s="9"/>
      <c r="BT808" s="4"/>
      <c r="BU808" s="4"/>
    </row>
    <row r="809" spans="69:73" x14ac:dyDescent="0.35">
      <c r="BQ809" s="9"/>
      <c r="BR809" s="9"/>
      <c r="BS809" s="9"/>
      <c r="BT809" s="4"/>
      <c r="BU809" s="4"/>
    </row>
    <row r="810" spans="69:73" x14ac:dyDescent="0.35">
      <c r="BQ810" s="9"/>
      <c r="BR810" s="9"/>
      <c r="BS810" s="9"/>
      <c r="BT810" s="4"/>
      <c r="BU810" s="4"/>
    </row>
    <row r="811" spans="69:73" x14ac:dyDescent="0.35">
      <c r="BQ811" s="9"/>
      <c r="BR811" s="9"/>
      <c r="BS811" s="9"/>
      <c r="BT811" s="4"/>
      <c r="BU811" s="4"/>
    </row>
    <row r="812" spans="69:73" x14ac:dyDescent="0.35">
      <c r="BQ812" s="9"/>
      <c r="BR812" s="9"/>
      <c r="BS812" s="9"/>
      <c r="BT812" s="4"/>
      <c r="BU812" s="4"/>
    </row>
    <row r="813" spans="69:73" x14ac:dyDescent="0.35">
      <c r="BQ813" s="9"/>
      <c r="BR813" s="9"/>
      <c r="BS813" s="9"/>
      <c r="BT813" s="4"/>
      <c r="BU813" s="4"/>
    </row>
    <row r="814" spans="69:73" x14ac:dyDescent="0.35">
      <c r="BQ814" s="9"/>
      <c r="BR814" s="9"/>
      <c r="BS814" s="9"/>
      <c r="BT814" s="4"/>
      <c r="BU814" s="4"/>
    </row>
    <row r="815" spans="69:73" x14ac:dyDescent="0.35">
      <c r="BQ815" s="9"/>
      <c r="BR815" s="9"/>
      <c r="BS815" s="9"/>
      <c r="BT815" s="4"/>
      <c r="BU815" s="4"/>
    </row>
    <row r="816" spans="69:73" x14ac:dyDescent="0.35">
      <c r="BQ816" s="9"/>
      <c r="BR816" s="9"/>
      <c r="BS816" s="9"/>
      <c r="BT816" s="4"/>
      <c r="BU816" s="4"/>
    </row>
    <row r="817" spans="69:73" x14ac:dyDescent="0.35">
      <c r="BQ817" s="9"/>
      <c r="BR817" s="9"/>
      <c r="BS817" s="9"/>
      <c r="BT817" s="4"/>
      <c r="BU817" s="4"/>
    </row>
    <row r="818" spans="69:73" x14ac:dyDescent="0.35">
      <c r="BQ818" s="9"/>
      <c r="BR818" s="9"/>
      <c r="BS818" s="9"/>
      <c r="BT818" s="4"/>
      <c r="BU818" s="4"/>
    </row>
    <row r="819" spans="69:73" x14ac:dyDescent="0.35">
      <c r="BQ819" s="9"/>
      <c r="BR819" s="9"/>
      <c r="BS819" s="9"/>
      <c r="BT819" s="4"/>
      <c r="BU819" s="4"/>
    </row>
    <row r="820" spans="69:73" x14ac:dyDescent="0.35">
      <c r="BQ820" s="9"/>
      <c r="BR820" s="9"/>
      <c r="BS820" s="9"/>
      <c r="BT820" s="4"/>
      <c r="BU820" s="4"/>
    </row>
    <row r="821" spans="69:73" x14ac:dyDescent="0.35">
      <c r="BQ821" s="9"/>
      <c r="BR821" s="9"/>
      <c r="BS821" s="9"/>
      <c r="BT821" s="4"/>
      <c r="BU821" s="4"/>
    </row>
    <row r="822" spans="69:73" x14ac:dyDescent="0.35">
      <c r="BQ822" s="9"/>
      <c r="BR822" s="9"/>
      <c r="BS822" s="9"/>
      <c r="BT822" s="4"/>
      <c r="BU822" s="4"/>
    </row>
    <row r="823" spans="69:73" x14ac:dyDescent="0.35">
      <c r="BQ823" s="9"/>
      <c r="BR823" s="9"/>
      <c r="BS823" s="9"/>
      <c r="BT823" s="4"/>
      <c r="BU823" s="4"/>
    </row>
    <row r="824" spans="69:73" x14ac:dyDescent="0.35">
      <c r="BQ824" s="9"/>
      <c r="BR824" s="9"/>
      <c r="BS824" s="9"/>
      <c r="BT824" s="4"/>
      <c r="BU824" s="4"/>
    </row>
    <row r="825" spans="69:73" x14ac:dyDescent="0.35">
      <c r="BQ825" s="9"/>
      <c r="BR825" s="9"/>
      <c r="BS825" s="9"/>
      <c r="BT825" s="4"/>
      <c r="BU825" s="4"/>
    </row>
    <row r="826" spans="69:73" x14ac:dyDescent="0.35">
      <c r="BQ826" s="9"/>
      <c r="BR826" s="9"/>
      <c r="BS826" s="9"/>
      <c r="BT826" s="4"/>
      <c r="BU826" s="4"/>
    </row>
    <row r="827" spans="69:73" x14ac:dyDescent="0.35">
      <c r="BQ827" s="9"/>
      <c r="BR827" s="9"/>
      <c r="BS827" s="9"/>
      <c r="BT827" s="4"/>
      <c r="BU827" s="4"/>
    </row>
    <row r="828" spans="69:73" x14ac:dyDescent="0.35">
      <c r="BQ828" s="9"/>
      <c r="BR828" s="9"/>
      <c r="BS828" s="9"/>
      <c r="BT828" s="4"/>
      <c r="BU828" s="4"/>
    </row>
    <row r="829" spans="69:73" x14ac:dyDescent="0.35">
      <c r="BQ829" s="9"/>
      <c r="BR829" s="9"/>
      <c r="BS829" s="9"/>
      <c r="BT829" s="4"/>
      <c r="BU829" s="4"/>
    </row>
    <row r="830" spans="69:73" x14ac:dyDescent="0.35">
      <c r="BQ830" s="9"/>
      <c r="BR830" s="9"/>
      <c r="BS830" s="9"/>
      <c r="BT830" s="4"/>
      <c r="BU830" s="4"/>
    </row>
    <row r="831" spans="69:73" x14ac:dyDescent="0.35">
      <c r="BQ831" s="9"/>
      <c r="BR831" s="9"/>
      <c r="BS831" s="9"/>
      <c r="BT831" s="4"/>
      <c r="BU831" s="4"/>
    </row>
    <row r="832" spans="69:73" x14ac:dyDescent="0.35">
      <c r="BQ832" s="9"/>
      <c r="BR832" s="9"/>
      <c r="BS832" s="9"/>
      <c r="BT832" s="4"/>
      <c r="BU832" s="4"/>
    </row>
    <row r="833" spans="69:73" x14ac:dyDescent="0.35">
      <c r="BQ833" s="9"/>
      <c r="BR833" s="9"/>
      <c r="BS833" s="9"/>
      <c r="BT833" s="4"/>
      <c r="BU833" s="4"/>
    </row>
    <row r="834" spans="69:73" x14ac:dyDescent="0.35">
      <c r="BQ834" s="9"/>
      <c r="BR834" s="9"/>
      <c r="BS834" s="9"/>
      <c r="BT834" s="4"/>
      <c r="BU834" s="4"/>
    </row>
    <row r="835" spans="69:73" x14ac:dyDescent="0.35">
      <c r="BQ835" s="9"/>
      <c r="BR835" s="9"/>
      <c r="BS835" s="9"/>
      <c r="BT835" s="4"/>
      <c r="BU835" s="4"/>
    </row>
    <row r="836" spans="69:73" x14ac:dyDescent="0.35">
      <c r="BQ836" s="9"/>
      <c r="BR836" s="9"/>
      <c r="BS836" s="9"/>
      <c r="BT836" s="4"/>
      <c r="BU836" s="4"/>
    </row>
    <row r="837" spans="69:73" x14ac:dyDescent="0.35">
      <c r="BQ837" s="9"/>
      <c r="BR837" s="9"/>
      <c r="BS837" s="9"/>
      <c r="BT837" s="4"/>
      <c r="BU837" s="4"/>
    </row>
    <row r="838" spans="69:73" x14ac:dyDescent="0.35">
      <c r="BQ838" s="9"/>
      <c r="BR838" s="9"/>
      <c r="BS838" s="9"/>
      <c r="BT838" s="4"/>
      <c r="BU838" s="4"/>
    </row>
    <row r="839" spans="69:73" x14ac:dyDescent="0.35">
      <c r="BQ839" s="9"/>
      <c r="BR839" s="9"/>
      <c r="BS839" s="9"/>
      <c r="BT839" s="4"/>
      <c r="BU839" s="4"/>
    </row>
    <row r="840" spans="69:73" x14ac:dyDescent="0.35">
      <c r="BQ840" s="9"/>
      <c r="BR840" s="9"/>
      <c r="BS840" s="9"/>
      <c r="BT840" s="4"/>
      <c r="BU840" s="4"/>
    </row>
    <row r="841" spans="69:73" x14ac:dyDescent="0.35">
      <c r="BQ841" s="9"/>
      <c r="BR841" s="9"/>
      <c r="BS841" s="9"/>
      <c r="BT841" s="4"/>
      <c r="BU841" s="4"/>
    </row>
    <row r="842" spans="69:73" x14ac:dyDescent="0.35">
      <c r="BQ842" s="9"/>
      <c r="BR842" s="9"/>
      <c r="BS842" s="9"/>
      <c r="BT842" s="4"/>
      <c r="BU842" s="4"/>
    </row>
    <row r="843" spans="69:73" x14ac:dyDescent="0.35">
      <c r="BQ843" s="9"/>
      <c r="BR843" s="9"/>
      <c r="BS843" s="9"/>
      <c r="BT843" s="4"/>
      <c r="BU843" s="4"/>
    </row>
    <row r="844" spans="69:73" x14ac:dyDescent="0.35">
      <c r="BQ844" s="9"/>
      <c r="BR844" s="9"/>
      <c r="BS844" s="9"/>
      <c r="BT844" s="4"/>
      <c r="BU844" s="4"/>
    </row>
    <row r="845" spans="69:73" x14ac:dyDescent="0.35">
      <c r="BQ845" s="9"/>
      <c r="BR845" s="9"/>
      <c r="BS845" s="9"/>
      <c r="BT845" s="4"/>
      <c r="BU845" s="4"/>
    </row>
    <row r="846" spans="69:73" x14ac:dyDescent="0.35">
      <c r="BQ846" s="9"/>
      <c r="BR846" s="9"/>
      <c r="BS846" s="9"/>
      <c r="BT846" s="4"/>
      <c r="BU846" s="4"/>
    </row>
    <row r="847" spans="69:73" x14ac:dyDescent="0.35">
      <c r="BQ847" s="9"/>
      <c r="BR847" s="9"/>
      <c r="BS847" s="9"/>
      <c r="BT847" s="4"/>
      <c r="BU847" s="4"/>
    </row>
    <row r="848" spans="69:73" x14ac:dyDescent="0.35">
      <c r="BQ848" s="9"/>
      <c r="BR848" s="9"/>
      <c r="BS848" s="9"/>
      <c r="BT848" s="4"/>
      <c r="BU848" s="4"/>
    </row>
    <row r="849" spans="69:73" x14ac:dyDescent="0.35">
      <c r="BQ849" s="9"/>
      <c r="BR849" s="9"/>
      <c r="BS849" s="9"/>
      <c r="BT849" s="4"/>
      <c r="BU849" s="4"/>
    </row>
    <row r="850" spans="69:73" x14ac:dyDescent="0.35">
      <c r="BQ850" s="9"/>
      <c r="BR850" s="9"/>
      <c r="BS850" s="9"/>
      <c r="BT850" s="4"/>
      <c r="BU850" s="4"/>
    </row>
    <row r="851" spans="69:73" x14ac:dyDescent="0.35">
      <c r="BQ851" s="9"/>
      <c r="BR851" s="9"/>
      <c r="BS851" s="9"/>
      <c r="BT851" s="4"/>
      <c r="BU851" s="4"/>
    </row>
    <row r="852" spans="69:73" x14ac:dyDescent="0.35">
      <c r="BQ852" s="9"/>
      <c r="BR852" s="9"/>
      <c r="BS852" s="9"/>
      <c r="BT852" s="4"/>
      <c r="BU852" s="4"/>
    </row>
    <row r="853" spans="69:73" x14ac:dyDescent="0.35">
      <c r="BQ853" s="9"/>
      <c r="BR853" s="9"/>
      <c r="BS853" s="9"/>
      <c r="BT853" s="4"/>
      <c r="BU853" s="4"/>
    </row>
    <row r="854" spans="69:73" x14ac:dyDescent="0.35">
      <c r="BQ854" s="9"/>
      <c r="BR854" s="9"/>
      <c r="BS854" s="9"/>
      <c r="BT854" s="4"/>
      <c r="BU854" s="4"/>
    </row>
    <row r="855" spans="69:73" x14ac:dyDescent="0.35">
      <c r="BQ855" s="9"/>
      <c r="BR855" s="9"/>
      <c r="BS855" s="9"/>
      <c r="BT855" s="4"/>
      <c r="BU855" s="4"/>
    </row>
    <row r="856" spans="69:73" x14ac:dyDescent="0.35">
      <c r="BQ856" s="9"/>
      <c r="BR856" s="9"/>
      <c r="BS856" s="9"/>
      <c r="BT856" s="4"/>
      <c r="BU856" s="4"/>
    </row>
    <row r="857" spans="69:73" x14ac:dyDescent="0.35">
      <c r="BQ857" s="9"/>
      <c r="BR857" s="9"/>
      <c r="BS857" s="9"/>
      <c r="BT857" s="4"/>
      <c r="BU857" s="4"/>
    </row>
    <row r="858" spans="69:73" x14ac:dyDescent="0.35">
      <c r="BQ858" s="9"/>
      <c r="BR858" s="9"/>
      <c r="BS858" s="9"/>
      <c r="BT858" s="4"/>
      <c r="BU858" s="4"/>
    </row>
    <row r="859" spans="69:73" x14ac:dyDescent="0.35">
      <c r="BQ859" s="9"/>
      <c r="BR859" s="9"/>
      <c r="BS859" s="9"/>
      <c r="BT859" s="4"/>
      <c r="BU859" s="4"/>
    </row>
    <row r="860" spans="69:73" x14ac:dyDescent="0.35">
      <c r="BQ860" s="9"/>
      <c r="BR860" s="9"/>
      <c r="BS860" s="9"/>
      <c r="BT860" s="4"/>
      <c r="BU860" s="4"/>
    </row>
    <row r="861" spans="69:73" x14ac:dyDescent="0.35">
      <c r="BQ861" s="9"/>
      <c r="BR861" s="9"/>
      <c r="BS861" s="9"/>
      <c r="BT861" s="4"/>
      <c r="BU861" s="4"/>
    </row>
    <row r="862" spans="69:73" x14ac:dyDescent="0.35">
      <c r="BQ862" s="9"/>
      <c r="BR862" s="9"/>
      <c r="BS862" s="9"/>
      <c r="BT862" s="4"/>
      <c r="BU862" s="4"/>
    </row>
    <row r="863" spans="69:73" x14ac:dyDescent="0.35">
      <c r="BQ863" s="9"/>
      <c r="BR863" s="9"/>
      <c r="BS863" s="9"/>
      <c r="BT863" s="4"/>
      <c r="BU863" s="4"/>
    </row>
    <row r="864" spans="69:73" x14ac:dyDescent="0.35">
      <c r="BQ864" s="9"/>
      <c r="BR864" s="9"/>
      <c r="BS864" s="9"/>
      <c r="BT864" s="4"/>
      <c r="BU864" s="4"/>
    </row>
    <row r="865" spans="69:73" x14ac:dyDescent="0.35">
      <c r="BQ865" s="9"/>
      <c r="BR865" s="9"/>
      <c r="BS865" s="9"/>
      <c r="BT865" s="4"/>
      <c r="BU865" s="4"/>
    </row>
    <row r="866" spans="69:73" x14ac:dyDescent="0.35">
      <c r="BQ866" s="9"/>
      <c r="BR866" s="9"/>
      <c r="BS866" s="9"/>
      <c r="BT866" s="4"/>
      <c r="BU866" s="4"/>
    </row>
    <row r="867" spans="69:73" x14ac:dyDescent="0.35">
      <c r="BQ867" s="9"/>
      <c r="BR867" s="9"/>
      <c r="BS867" s="9"/>
      <c r="BT867" s="4"/>
      <c r="BU867" s="4"/>
    </row>
    <row r="868" spans="69:73" x14ac:dyDescent="0.35">
      <c r="BQ868" s="9"/>
      <c r="BR868" s="9"/>
      <c r="BS868" s="9"/>
      <c r="BT868" s="4"/>
      <c r="BU868" s="4"/>
    </row>
    <row r="869" spans="69:73" x14ac:dyDescent="0.35">
      <c r="BQ869" s="9"/>
      <c r="BR869" s="9"/>
      <c r="BS869" s="9"/>
      <c r="BT869" s="4"/>
      <c r="BU869" s="4"/>
    </row>
    <row r="870" spans="69:73" x14ac:dyDescent="0.35">
      <c r="BQ870" s="9"/>
      <c r="BR870" s="9"/>
      <c r="BS870" s="9"/>
      <c r="BT870" s="4"/>
      <c r="BU870" s="4"/>
    </row>
    <row r="871" spans="69:73" x14ac:dyDescent="0.35">
      <c r="BQ871" s="9"/>
      <c r="BR871" s="9"/>
      <c r="BS871" s="9"/>
      <c r="BT871" s="4"/>
      <c r="BU871" s="4"/>
    </row>
    <row r="872" spans="69:73" x14ac:dyDescent="0.35">
      <c r="BQ872" s="9"/>
      <c r="BR872" s="9"/>
      <c r="BS872" s="9"/>
      <c r="BT872" s="4"/>
      <c r="BU872" s="4"/>
    </row>
    <row r="873" spans="69:73" x14ac:dyDescent="0.35">
      <c r="BQ873" s="9"/>
      <c r="BR873" s="9"/>
      <c r="BS873" s="9"/>
      <c r="BT873" s="4"/>
      <c r="BU873" s="4"/>
    </row>
    <row r="874" spans="69:73" x14ac:dyDescent="0.35">
      <c r="BQ874" s="9"/>
      <c r="BR874" s="9"/>
      <c r="BS874" s="9"/>
      <c r="BT874" s="4"/>
      <c r="BU874" s="4"/>
    </row>
    <row r="875" spans="69:73" x14ac:dyDescent="0.35">
      <c r="BQ875" s="9"/>
      <c r="BR875" s="9"/>
      <c r="BS875" s="9"/>
      <c r="BT875" s="4"/>
      <c r="BU875" s="4"/>
    </row>
    <row r="876" spans="69:73" x14ac:dyDescent="0.35">
      <c r="BQ876" s="9"/>
      <c r="BR876" s="9"/>
      <c r="BS876" s="9"/>
      <c r="BT876" s="4"/>
      <c r="BU876" s="4"/>
    </row>
    <row r="877" spans="69:73" x14ac:dyDescent="0.35">
      <c r="BQ877" s="9"/>
      <c r="BR877" s="9"/>
      <c r="BS877" s="9"/>
      <c r="BT877" s="4"/>
      <c r="BU877" s="4"/>
    </row>
    <row r="878" spans="69:73" x14ac:dyDescent="0.35">
      <c r="BQ878" s="9"/>
      <c r="BR878" s="9"/>
      <c r="BS878" s="9"/>
      <c r="BT878" s="4"/>
      <c r="BU878" s="4"/>
    </row>
    <row r="879" spans="69:73" x14ac:dyDescent="0.35">
      <c r="BQ879" s="9"/>
      <c r="BR879" s="9"/>
      <c r="BS879" s="9"/>
      <c r="BT879" s="4"/>
      <c r="BU879" s="4"/>
    </row>
    <row r="880" spans="69:73" x14ac:dyDescent="0.35">
      <c r="BQ880" s="9"/>
      <c r="BR880" s="9"/>
      <c r="BS880" s="9"/>
      <c r="BT880" s="4"/>
      <c r="BU880" s="4"/>
    </row>
    <row r="881" spans="69:73" x14ac:dyDescent="0.35">
      <c r="BQ881" s="9"/>
      <c r="BR881" s="9"/>
      <c r="BS881" s="9"/>
      <c r="BT881" s="4"/>
      <c r="BU881" s="4"/>
    </row>
    <row r="882" spans="69:73" x14ac:dyDescent="0.35">
      <c r="BQ882" s="9"/>
      <c r="BR882" s="9"/>
      <c r="BS882" s="9"/>
      <c r="BT882" s="4"/>
      <c r="BU882" s="4"/>
    </row>
    <row r="883" spans="69:73" x14ac:dyDescent="0.35">
      <c r="BQ883" s="9"/>
      <c r="BR883" s="9"/>
      <c r="BS883" s="9"/>
      <c r="BT883" s="4"/>
      <c r="BU883" s="4"/>
    </row>
    <row r="884" spans="69:73" x14ac:dyDescent="0.35">
      <c r="BQ884" s="9"/>
      <c r="BR884" s="9"/>
      <c r="BS884" s="9"/>
      <c r="BT884" s="4"/>
      <c r="BU884" s="4"/>
    </row>
    <row r="885" spans="69:73" x14ac:dyDescent="0.35">
      <c r="BQ885" s="9"/>
      <c r="BR885" s="9"/>
      <c r="BS885" s="9"/>
      <c r="BT885" s="4"/>
      <c r="BU885" s="4"/>
    </row>
    <row r="886" spans="69:73" x14ac:dyDescent="0.35">
      <c r="BQ886" s="9"/>
      <c r="BR886" s="9"/>
      <c r="BS886" s="9"/>
      <c r="BT886" s="4"/>
      <c r="BU886" s="4"/>
    </row>
    <row r="887" spans="69:73" x14ac:dyDescent="0.35">
      <c r="BQ887" s="9"/>
      <c r="BR887" s="9"/>
      <c r="BS887" s="9"/>
      <c r="BT887" s="4"/>
      <c r="BU887" s="4"/>
    </row>
    <row r="888" spans="69:73" x14ac:dyDescent="0.35">
      <c r="BQ888" s="9"/>
      <c r="BR888" s="9"/>
      <c r="BS888" s="9"/>
      <c r="BT888" s="4"/>
      <c r="BU888" s="4"/>
    </row>
    <row r="889" spans="69:73" x14ac:dyDescent="0.35">
      <c r="BQ889" s="9"/>
      <c r="BR889" s="9"/>
      <c r="BS889" s="9"/>
      <c r="BT889" s="4"/>
      <c r="BU889" s="4"/>
    </row>
    <row r="890" spans="69:73" x14ac:dyDescent="0.35">
      <c r="BQ890" s="9"/>
      <c r="BR890" s="9"/>
      <c r="BS890" s="9"/>
      <c r="BT890" s="4"/>
      <c r="BU890" s="4"/>
    </row>
    <row r="891" spans="69:73" x14ac:dyDescent="0.35">
      <c r="BQ891" s="9"/>
      <c r="BR891" s="9"/>
      <c r="BS891" s="9"/>
      <c r="BT891" s="4"/>
      <c r="BU891" s="4"/>
    </row>
    <row r="892" spans="69:73" x14ac:dyDescent="0.35">
      <c r="BQ892" s="9"/>
      <c r="BR892" s="9"/>
      <c r="BS892" s="9"/>
      <c r="BT892" s="4"/>
      <c r="BU892" s="4"/>
    </row>
    <row r="893" spans="69:73" x14ac:dyDescent="0.35">
      <c r="BQ893" s="9"/>
      <c r="BR893" s="9"/>
      <c r="BS893" s="9"/>
      <c r="BT893" s="4"/>
      <c r="BU893" s="4"/>
    </row>
    <row r="894" spans="69:73" x14ac:dyDescent="0.35">
      <c r="BQ894" s="9"/>
      <c r="BR894" s="9"/>
      <c r="BS894" s="9"/>
      <c r="BT894" s="4"/>
      <c r="BU894" s="4"/>
    </row>
    <row r="895" spans="69:73" x14ac:dyDescent="0.35">
      <c r="BQ895" s="9"/>
      <c r="BR895" s="9"/>
      <c r="BS895" s="9"/>
      <c r="BT895" s="4"/>
      <c r="BU895" s="4"/>
    </row>
    <row r="896" spans="69:73" x14ac:dyDescent="0.35">
      <c r="BQ896" s="9"/>
      <c r="BR896" s="9"/>
      <c r="BS896" s="9"/>
      <c r="BT896" s="4"/>
      <c r="BU896" s="4"/>
    </row>
    <row r="897" spans="69:73" x14ac:dyDescent="0.35">
      <c r="BQ897" s="9"/>
      <c r="BR897" s="9"/>
      <c r="BS897" s="9"/>
      <c r="BT897" s="4"/>
      <c r="BU897" s="4"/>
    </row>
    <row r="898" spans="69:73" x14ac:dyDescent="0.35">
      <c r="BQ898" s="9"/>
      <c r="BR898" s="9"/>
      <c r="BS898" s="9"/>
      <c r="BT898" s="4"/>
      <c r="BU898" s="4"/>
    </row>
    <row r="899" spans="69:73" x14ac:dyDescent="0.35">
      <c r="BQ899" s="9"/>
      <c r="BR899" s="9"/>
      <c r="BS899" s="9"/>
      <c r="BT899" s="4"/>
      <c r="BU899" s="4"/>
    </row>
    <row r="900" spans="69:73" x14ac:dyDescent="0.35">
      <c r="BQ900" s="9"/>
      <c r="BR900" s="9"/>
      <c r="BS900" s="9"/>
      <c r="BT900" s="4"/>
      <c r="BU900" s="4"/>
    </row>
    <row r="901" spans="69:73" x14ac:dyDescent="0.35">
      <c r="BQ901" s="9"/>
      <c r="BR901" s="9"/>
      <c r="BS901" s="9"/>
      <c r="BT901" s="4"/>
      <c r="BU901" s="4"/>
    </row>
    <row r="902" spans="69:73" x14ac:dyDescent="0.35">
      <c r="BQ902" s="9"/>
      <c r="BR902" s="9"/>
      <c r="BS902" s="9"/>
      <c r="BT902" s="4"/>
      <c r="BU902" s="4"/>
    </row>
    <row r="903" spans="69:73" x14ac:dyDescent="0.35">
      <c r="BQ903" s="9"/>
      <c r="BR903" s="9"/>
      <c r="BS903" s="9"/>
      <c r="BT903" s="4"/>
      <c r="BU903" s="4"/>
    </row>
    <row r="904" spans="69:73" x14ac:dyDescent="0.35">
      <c r="BQ904" s="9"/>
      <c r="BR904" s="9"/>
      <c r="BS904" s="9"/>
      <c r="BT904" s="4"/>
      <c r="BU904" s="4"/>
    </row>
    <row r="905" spans="69:73" x14ac:dyDescent="0.35">
      <c r="BQ905" s="9"/>
      <c r="BR905" s="9"/>
      <c r="BS905" s="9"/>
      <c r="BT905" s="4"/>
      <c r="BU905" s="4"/>
    </row>
    <row r="906" spans="69:73" x14ac:dyDescent="0.35">
      <c r="BQ906" s="9"/>
      <c r="BR906" s="9"/>
      <c r="BS906" s="9"/>
      <c r="BT906" s="4"/>
      <c r="BU906" s="4"/>
    </row>
    <row r="907" spans="69:73" x14ac:dyDescent="0.35">
      <c r="BQ907" s="9"/>
      <c r="BR907" s="9"/>
      <c r="BS907" s="9"/>
      <c r="BT907" s="4"/>
      <c r="BU907" s="4"/>
    </row>
    <row r="908" spans="69:73" x14ac:dyDescent="0.35">
      <c r="BQ908" s="9"/>
      <c r="BR908" s="9"/>
      <c r="BS908" s="9"/>
      <c r="BT908" s="4"/>
      <c r="BU908" s="4"/>
    </row>
    <row r="909" spans="69:73" x14ac:dyDescent="0.35">
      <c r="BQ909" s="9"/>
      <c r="BR909" s="9"/>
      <c r="BS909" s="9"/>
      <c r="BT909" s="4"/>
      <c r="BU909" s="4"/>
    </row>
    <row r="910" spans="69:73" x14ac:dyDescent="0.35">
      <c r="BQ910" s="9"/>
      <c r="BR910" s="9"/>
      <c r="BS910" s="9"/>
      <c r="BT910" s="4"/>
      <c r="BU910" s="4"/>
    </row>
    <row r="911" spans="69:73" x14ac:dyDescent="0.35">
      <c r="BQ911" s="9"/>
      <c r="BR911" s="9"/>
      <c r="BS911" s="9"/>
      <c r="BT911" s="4"/>
      <c r="BU911" s="4"/>
    </row>
    <row r="912" spans="69:73" x14ac:dyDescent="0.35">
      <c r="BQ912" s="9"/>
      <c r="BR912" s="9"/>
      <c r="BS912" s="9"/>
      <c r="BT912" s="4"/>
      <c r="BU912" s="4"/>
    </row>
    <row r="913" spans="69:73" x14ac:dyDescent="0.35">
      <c r="BQ913" s="9"/>
      <c r="BR913" s="9"/>
      <c r="BS913" s="9"/>
      <c r="BT913" s="4"/>
      <c r="BU913" s="4"/>
    </row>
    <row r="914" spans="69:73" x14ac:dyDescent="0.35">
      <c r="BQ914" s="9"/>
      <c r="BR914" s="9"/>
      <c r="BS914" s="9"/>
      <c r="BT914" s="4"/>
      <c r="BU914" s="4"/>
    </row>
    <row r="915" spans="69:73" x14ac:dyDescent="0.35">
      <c r="BQ915" s="9"/>
      <c r="BR915" s="9"/>
      <c r="BS915" s="9"/>
      <c r="BT915" s="4"/>
      <c r="BU915" s="4"/>
    </row>
    <row r="916" spans="69:73" x14ac:dyDescent="0.35">
      <c r="BQ916" s="9"/>
      <c r="BR916" s="9"/>
      <c r="BS916" s="9"/>
      <c r="BT916" s="4"/>
      <c r="BU916" s="4"/>
    </row>
    <row r="917" spans="69:73" x14ac:dyDescent="0.35">
      <c r="BQ917" s="9"/>
      <c r="BR917" s="9"/>
      <c r="BS917" s="9"/>
      <c r="BT917" s="4"/>
      <c r="BU917" s="4"/>
    </row>
    <row r="918" spans="69:73" x14ac:dyDescent="0.35">
      <c r="BQ918" s="9"/>
      <c r="BR918" s="9"/>
      <c r="BS918" s="9"/>
      <c r="BT918" s="4"/>
      <c r="BU918" s="4"/>
    </row>
    <row r="919" spans="69:73" x14ac:dyDescent="0.35">
      <c r="BQ919" s="9"/>
      <c r="BR919" s="9"/>
      <c r="BS919" s="9"/>
      <c r="BT919" s="4"/>
      <c r="BU919" s="4"/>
    </row>
    <row r="920" spans="69:73" x14ac:dyDescent="0.35">
      <c r="BQ920" s="9"/>
      <c r="BR920" s="9"/>
      <c r="BS920" s="9"/>
      <c r="BT920" s="4"/>
      <c r="BU920" s="4"/>
    </row>
    <row r="921" spans="69:73" x14ac:dyDescent="0.35">
      <c r="BQ921" s="9"/>
      <c r="BR921" s="9"/>
      <c r="BS921" s="9"/>
      <c r="BT921" s="4"/>
      <c r="BU921" s="4"/>
    </row>
    <row r="922" spans="69:73" x14ac:dyDescent="0.35">
      <c r="BQ922" s="9"/>
      <c r="BR922" s="9"/>
      <c r="BS922" s="9"/>
      <c r="BT922" s="4"/>
      <c r="BU922" s="4"/>
    </row>
    <row r="923" spans="69:73" x14ac:dyDescent="0.35">
      <c r="BQ923" s="9"/>
      <c r="BR923" s="9"/>
      <c r="BS923" s="9"/>
      <c r="BT923" s="4"/>
      <c r="BU923" s="4"/>
    </row>
    <row r="924" spans="69:73" x14ac:dyDescent="0.35">
      <c r="BQ924" s="9"/>
      <c r="BR924" s="9"/>
      <c r="BS924" s="9"/>
      <c r="BT924" s="4"/>
      <c r="BU924" s="4"/>
    </row>
    <row r="925" spans="69:73" x14ac:dyDescent="0.35">
      <c r="BQ925" s="9"/>
      <c r="BR925" s="9"/>
      <c r="BS925" s="9"/>
      <c r="BT925" s="4"/>
      <c r="BU925" s="4"/>
    </row>
    <row r="926" spans="69:73" x14ac:dyDescent="0.35">
      <c r="BQ926" s="9"/>
      <c r="BR926" s="9"/>
      <c r="BS926" s="9"/>
      <c r="BT926" s="4"/>
      <c r="BU926" s="4"/>
    </row>
    <row r="927" spans="69:73" x14ac:dyDescent="0.35">
      <c r="BQ927" s="9"/>
      <c r="BR927" s="9"/>
      <c r="BS927" s="9"/>
      <c r="BT927" s="4"/>
      <c r="BU927" s="4"/>
    </row>
    <row r="928" spans="69:73" x14ac:dyDescent="0.35">
      <c r="BQ928" s="9"/>
      <c r="BR928" s="9"/>
      <c r="BS928" s="9"/>
      <c r="BT928" s="4"/>
      <c r="BU928" s="4"/>
    </row>
    <row r="929" spans="69:73" x14ac:dyDescent="0.35">
      <c r="BQ929" s="9"/>
      <c r="BR929" s="9"/>
      <c r="BS929" s="9"/>
      <c r="BT929" s="4"/>
      <c r="BU929" s="4"/>
    </row>
    <row r="930" spans="69:73" x14ac:dyDescent="0.35">
      <c r="BQ930" s="9"/>
      <c r="BR930" s="9"/>
      <c r="BS930" s="9"/>
      <c r="BT930" s="4"/>
      <c r="BU930" s="4"/>
    </row>
    <row r="931" spans="69:73" x14ac:dyDescent="0.35">
      <c r="BQ931" s="9"/>
      <c r="BR931" s="9"/>
      <c r="BS931" s="9"/>
      <c r="BT931" s="4"/>
      <c r="BU931" s="4"/>
    </row>
    <row r="932" spans="69:73" x14ac:dyDescent="0.35">
      <c r="BQ932" s="9"/>
      <c r="BR932" s="9"/>
      <c r="BS932" s="9"/>
      <c r="BT932" s="4"/>
      <c r="BU932" s="4"/>
    </row>
    <row r="933" spans="69:73" x14ac:dyDescent="0.35">
      <c r="BQ933" s="9"/>
      <c r="BR933" s="9"/>
      <c r="BS933" s="9"/>
      <c r="BT933" s="4"/>
      <c r="BU933" s="4"/>
    </row>
    <row r="934" spans="69:73" x14ac:dyDescent="0.35">
      <c r="BQ934" s="9"/>
      <c r="BR934" s="9"/>
      <c r="BS934" s="9"/>
      <c r="BT934" s="4"/>
      <c r="BU934" s="4"/>
    </row>
    <row r="935" spans="69:73" x14ac:dyDescent="0.35">
      <c r="BQ935" s="9"/>
      <c r="BR935" s="9"/>
      <c r="BS935" s="9"/>
      <c r="BT935" s="4"/>
      <c r="BU935" s="4"/>
    </row>
    <row r="936" spans="69:73" x14ac:dyDescent="0.35">
      <c r="BQ936" s="9"/>
      <c r="BR936" s="9"/>
      <c r="BS936" s="9"/>
      <c r="BT936" s="4"/>
      <c r="BU936" s="4"/>
    </row>
    <row r="937" spans="69:73" x14ac:dyDescent="0.35">
      <c r="BQ937" s="9"/>
      <c r="BR937" s="9"/>
      <c r="BS937" s="9"/>
      <c r="BT937" s="4"/>
      <c r="BU937" s="4"/>
    </row>
    <row r="938" spans="69:73" x14ac:dyDescent="0.35">
      <c r="BQ938" s="9"/>
      <c r="BR938" s="9"/>
      <c r="BS938" s="9"/>
      <c r="BT938" s="4"/>
      <c r="BU938" s="4"/>
    </row>
    <row r="939" spans="69:73" x14ac:dyDescent="0.35">
      <c r="BQ939" s="9"/>
      <c r="BR939" s="9"/>
      <c r="BS939" s="9"/>
      <c r="BT939" s="4"/>
      <c r="BU939" s="4"/>
    </row>
    <row r="940" spans="69:73" x14ac:dyDescent="0.35">
      <c r="BQ940" s="9"/>
      <c r="BR940" s="9"/>
      <c r="BS940" s="9"/>
      <c r="BT940" s="4"/>
      <c r="BU940" s="4"/>
    </row>
    <row r="941" spans="69:73" x14ac:dyDescent="0.35">
      <c r="BQ941" s="9"/>
      <c r="BR941" s="9"/>
      <c r="BS941" s="9"/>
      <c r="BT941" s="4"/>
      <c r="BU941" s="4"/>
    </row>
    <row r="942" spans="69:73" x14ac:dyDescent="0.35">
      <c r="BQ942" s="9"/>
      <c r="BR942" s="9"/>
      <c r="BS942" s="9"/>
      <c r="BT942" s="4"/>
      <c r="BU942" s="4"/>
    </row>
    <row r="943" spans="69:73" x14ac:dyDescent="0.35">
      <c r="BQ943" s="9"/>
      <c r="BR943" s="9"/>
      <c r="BS943" s="9"/>
      <c r="BT943" s="4"/>
      <c r="BU943" s="4"/>
    </row>
    <row r="944" spans="69:73" x14ac:dyDescent="0.35">
      <c r="BQ944" s="9"/>
      <c r="BR944" s="9"/>
      <c r="BS944" s="9"/>
      <c r="BT944" s="4"/>
      <c r="BU944" s="4"/>
    </row>
    <row r="945" spans="69:73" x14ac:dyDescent="0.35">
      <c r="BQ945" s="9"/>
      <c r="BR945" s="9"/>
      <c r="BS945" s="9"/>
      <c r="BT945" s="4"/>
      <c r="BU945" s="4"/>
    </row>
    <row r="946" spans="69:73" x14ac:dyDescent="0.35">
      <c r="BQ946" s="9"/>
      <c r="BR946" s="9"/>
      <c r="BS946" s="9"/>
      <c r="BT946" s="4"/>
      <c r="BU946" s="4"/>
    </row>
    <row r="947" spans="69:73" x14ac:dyDescent="0.35">
      <c r="BQ947" s="9"/>
      <c r="BR947" s="9"/>
      <c r="BS947" s="9"/>
      <c r="BT947" s="4"/>
      <c r="BU947" s="4"/>
    </row>
    <row r="948" spans="69:73" x14ac:dyDescent="0.35">
      <c r="BQ948" s="9"/>
      <c r="BR948" s="9"/>
      <c r="BS948" s="9"/>
      <c r="BT948" s="4"/>
      <c r="BU948" s="4"/>
    </row>
    <row r="949" spans="69:73" x14ac:dyDescent="0.35">
      <c r="BQ949" s="9"/>
      <c r="BR949" s="9"/>
      <c r="BS949" s="9"/>
      <c r="BT949" s="4"/>
      <c r="BU949" s="4"/>
    </row>
    <row r="950" spans="69:73" x14ac:dyDescent="0.35">
      <c r="BQ950" s="9"/>
      <c r="BR950" s="9"/>
      <c r="BS950" s="9"/>
      <c r="BT950" s="4"/>
      <c r="BU950" s="4"/>
    </row>
    <row r="951" spans="69:73" x14ac:dyDescent="0.35">
      <c r="BQ951" s="9"/>
      <c r="BR951" s="9"/>
      <c r="BS951" s="9"/>
      <c r="BT951" s="4"/>
      <c r="BU951" s="4"/>
    </row>
    <row r="952" spans="69:73" x14ac:dyDescent="0.35">
      <c r="BQ952" s="9"/>
      <c r="BR952" s="9"/>
      <c r="BS952" s="9"/>
      <c r="BT952" s="4"/>
      <c r="BU952" s="4"/>
    </row>
    <row r="953" spans="69:73" x14ac:dyDescent="0.35">
      <c r="BQ953" s="9"/>
      <c r="BR953" s="9"/>
      <c r="BS953" s="9"/>
      <c r="BT953" s="4"/>
      <c r="BU953" s="4"/>
    </row>
    <row r="954" spans="69:73" x14ac:dyDescent="0.35">
      <c r="BQ954" s="9"/>
      <c r="BR954" s="9"/>
      <c r="BS954" s="9"/>
      <c r="BT954" s="4"/>
      <c r="BU954" s="4"/>
    </row>
    <row r="955" spans="69:73" x14ac:dyDescent="0.35">
      <c r="BQ955" s="9"/>
      <c r="BR955" s="9"/>
      <c r="BS955" s="9"/>
      <c r="BT955" s="4"/>
      <c r="BU955" s="4"/>
    </row>
    <row r="956" spans="69:73" x14ac:dyDescent="0.35">
      <c r="BQ956" s="9"/>
      <c r="BR956" s="9"/>
      <c r="BS956" s="9"/>
      <c r="BT956" s="4"/>
      <c r="BU956" s="4"/>
    </row>
    <row r="957" spans="69:73" x14ac:dyDescent="0.35">
      <c r="BQ957" s="9"/>
      <c r="BR957" s="9"/>
      <c r="BS957" s="9"/>
      <c r="BT957" s="4"/>
      <c r="BU957" s="4"/>
    </row>
    <row r="958" spans="69:73" x14ac:dyDescent="0.35">
      <c r="BQ958" s="9"/>
      <c r="BR958" s="9"/>
      <c r="BS958" s="9"/>
      <c r="BT958" s="4"/>
      <c r="BU958" s="4"/>
    </row>
    <row r="959" spans="69:73" x14ac:dyDescent="0.35">
      <c r="BQ959" s="9"/>
      <c r="BR959" s="9"/>
      <c r="BS959" s="9"/>
      <c r="BT959" s="4"/>
      <c r="BU959" s="4"/>
    </row>
    <row r="960" spans="69:73" x14ac:dyDescent="0.35">
      <c r="BQ960" s="9"/>
      <c r="BR960" s="9"/>
      <c r="BS960" s="9"/>
      <c r="BT960" s="4"/>
      <c r="BU960" s="4"/>
    </row>
    <row r="961" spans="69:73" x14ac:dyDescent="0.35">
      <c r="BQ961" s="9"/>
      <c r="BR961" s="9"/>
      <c r="BS961" s="9"/>
      <c r="BT961" s="4"/>
      <c r="BU961" s="4"/>
    </row>
    <row r="962" spans="69:73" x14ac:dyDescent="0.35">
      <c r="BQ962" s="9"/>
      <c r="BR962" s="9"/>
      <c r="BS962" s="9"/>
      <c r="BT962" s="4"/>
      <c r="BU962" s="4"/>
    </row>
    <row r="963" spans="69:73" x14ac:dyDescent="0.35">
      <c r="BQ963" s="9"/>
      <c r="BR963" s="9"/>
      <c r="BS963" s="9"/>
      <c r="BT963" s="4"/>
      <c r="BU963" s="4"/>
    </row>
    <row r="964" spans="69:73" x14ac:dyDescent="0.35">
      <c r="BQ964" s="9"/>
      <c r="BR964" s="9"/>
      <c r="BS964" s="9"/>
      <c r="BT964" s="4"/>
      <c r="BU964" s="4"/>
    </row>
    <row r="965" spans="69:73" x14ac:dyDescent="0.35">
      <c r="BQ965" s="9"/>
      <c r="BR965" s="9"/>
      <c r="BS965" s="9"/>
      <c r="BT965" s="4"/>
      <c r="BU965" s="4"/>
    </row>
    <row r="966" spans="69:73" x14ac:dyDescent="0.35">
      <c r="BQ966" s="9"/>
      <c r="BR966" s="9"/>
      <c r="BS966" s="9"/>
      <c r="BT966" s="4"/>
      <c r="BU966" s="4"/>
    </row>
    <row r="967" spans="69:73" x14ac:dyDescent="0.35">
      <c r="BQ967" s="9"/>
      <c r="BR967" s="9"/>
      <c r="BS967" s="9"/>
      <c r="BT967" s="4"/>
      <c r="BU967" s="4"/>
    </row>
    <row r="968" spans="69:73" x14ac:dyDescent="0.35">
      <c r="BQ968" s="9"/>
      <c r="BR968" s="9"/>
      <c r="BS968" s="9"/>
      <c r="BT968" s="4"/>
      <c r="BU968" s="4"/>
    </row>
    <row r="969" spans="69:73" x14ac:dyDescent="0.35">
      <c r="BQ969" s="9"/>
      <c r="BR969" s="9"/>
      <c r="BS969" s="9"/>
      <c r="BT969" s="4"/>
      <c r="BU969" s="4"/>
    </row>
    <row r="970" spans="69:73" x14ac:dyDescent="0.35">
      <c r="BQ970" s="9"/>
      <c r="BR970" s="9"/>
      <c r="BS970" s="9"/>
      <c r="BT970" s="4"/>
      <c r="BU970" s="4"/>
    </row>
    <row r="971" spans="69:73" x14ac:dyDescent="0.35">
      <c r="BQ971" s="9"/>
      <c r="BR971" s="9"/>
      <c r="BS971" s="9"/>
      <c r="BT971" s="4"/>
      <c r="BU971" s="4"/>
    </row>
    <row r="972" spans="69:73" x14ac:dyDescent="0.35">
      <c r="BQ972" s="9"/>
      <c r="BR972" s="9"/>
      <c r="BS972" s="9"/>
      <c r="BT972" s="4"/>
      <c r="BU972" s="4"/>
    </row>
    <row r="973" spans="69:73" x14ac:dyDescent="0.35">
      <c r="BQ973" s="9"/>
      <c r="BR973" s="9"/>
      <c r="BS973" s="9"/>
      <c r="BT973" s="4"/>
      <c r="BU973" s="4"/>
    </row>
    <row r="974" spans="69:73" x14ac:dyDescent="0.35">
      <c r="BQ974" s="9"/>
      <c r="BR974" s="9"/>
      <c r="BS974" s="9"/>
      <c r="BT974" s="4"/>
      <c r="BU974" s="4"/>
    </row>
    <row r="975" spans="69:73" x14ac:dyDescent="0.35">
      <c r="BQ975" s="9"/>
      <c r="BR975" s="9"/>
      <c r="BS975" s="9"/>
      <c r="BT975" s="4"/>
      <c r="BU975" s="4"/>
    </row>
    <row r="976" spans="69:73" x14ac:dyDescent="0.35">
      <c r="BQ976" s="9"/>
      <c r="BR976" s="9"/>
      <c r="BS976" s="9"/>
      <c r="BT976" s="4"/>
      <c r="BU976" s="4"/>
    </row>
    <row r="977" spans="69:73" x14ac:dyDescent="0.35">
      <c r="BQ977" s="9"/>
      <c r="BR977" s="9"/>
      <c r="BS977" s="9"/>
      <c r="BT977" s="4"/>
      <c r="BU977" s="4"/>
    </row>
    <row r="978" spans="69:73" x14ac:dyDescent="0.35">
      <c r="BQ978" s="9"/>
      <c r="BR978" s="9"/>
      <c r="BS978" s="9"/>
      <c r="BT978" s="4"/>
      <c r="BU978" s="4"/>
    </row>
    <row r="979" spans="69:73" x14ac:dyDescent="0.35">
      <c r="BQ979" s="9"/>
      <c r="BR979" s="9"/>
      <c r="BS979" s="9"/>
      <c r="BT979" s="4"/>
      <c r="BU979" s="4"/>
    </row>
    <row r="980" spans="69:73" x14ac:dyDescent="0.35">
      <c r="BQ980" s="9"/>
      <c r="BR980" s="9"/>
      <c r="BS980" s="9"/>
      <c r="BT980" s="4"/>
      <c r="BU980" s="4"/>
    </row>
    <row r="981" spans="69:73" x14ac:dyDescent="0.35">
      <c r="BQ981" s="9"/>
      <c r="BR981" s="9"/>
      <c r="BS981" s="9"/>
      <c r="BT981" s="4"/>
      <c r="BU981" s="4"/>
    </row>
    <row r="982" spans="69:73" x14ac:dyDescent="0.35">
      <c r="BQ982" s="9"/>
      <c r="BR982" s="9"/>
      <c r="BS982" s="9"/>
      <c r="BT982" s="4"/>
      <c r="BU982" s="4"/>
    </row>
    <row r="983" spans="69:73" x14ac:dyDescent="0.35">
      <c r="BQ983" s="9"/>
      <c r="BR983" s="9"/>
      <c r="BS983" s="9"/>
      <c r="BT983" s="4"/>
      <c r="BU983" s="4"/>
    </row>
    <row r="984" spans="69:73" x14ac:dyDescent="0.35">
      <c r="BQ984" s="9"/>
      <c r="BR984" s="9"/>
      <c r="BS984" s="9"/>
      <c r="BT984" s="4"/>
      <c r="BU984" s="4"/>
    </row>
    <row r="985" spans="69:73" x14ac:dyDescent="0.35">
      <c r="BQ985" s="9"/>
      <c r="BR985" s="9"/>
      <c r="BS985" s="9"/>
      <c r="BT985" s="4"/>
      <c r="BU985" s="4"/>
    </row>
    <row r="986" spans="69:73" x14ac:dyDescent="0.35">
      <c r="BQ986" s="9"/>
      <c r="BR986" s="9"/>
      <c r="BS986" s="9"/>
      <c r="BT986" s="4"/>
      <c r="BU986" s="4"/>
    </row>
    <row r="987" spans="69:73" x14ac:dyDescent="0.35">
      <c r="BQ987" s="9"/>
      <c r="BR987" s="9"/>
      <c r="BS987" s="9"/>
      <c r="BT987" s="4"/>
      <c r="BU987" s="4"/>
    </row>
    <row r="988" spans="69:73" x14ac:dyDescent="0.35">
      <c r="BQ988" s="9"/>
      <c r="BR988" s="9"/>
      <c r="BS988" s="9"/>
      <c r="BT988" s="4"/>
      <c r="BU988" s="4"/>
    </row>
    <row r="989" spans="69:73" x14ac:dyDescent="0.35">
      <c r="BQ989" s="9"/>
      <c r="BR989" s="9"/>
      <c r="BS989" s="9"/>
      <c r="BT989" s="4"/>
      <c r="BU989" s="4"/>
    </row>
    <row r="990" spans="69:73" x14ac:dyDescent="0.35">
      <c r="BQ990" s="9"/>
      <c r="BR990" s="9"/>
      <c r="BS990" s="9"/>
      <c r="BT990" s="4"/>
      <c r="BU990" s="4"/>
    </row>
    <row r="991" spans="69:73" x14ac:dyDescent="0.35">
      <c r="BQ991" s="9"/>
      <c r="BR991" s="9"/>
      <c r="BS991" s="9"/>
      <c r="BT991" s="4"/>
      <c r="BU991" s="4"/>
    </row>
    <row r="992" spans="69:73" x14ac:dyDescent="0.35">
      <c r="BQ992" s="9"/>
      <c r="BR992" s="9"/>
      <c r="BS992" s="9"/>
      <c r="BT992" s="4"/>
      <c r="BU992" s="4"/>
    </row>
    <row r="993" spans="69:73" x14ac:dyDescent="0.35">
      <c r="BQ993" s="9"/>
      <c r="BR993" s="9"/>
      <c r="BS993" s="9"/>
      <c r="BT993" s="4"/>
      <c r="BU993" s="4"/>
    </row>
    <row r="994" spans="69:73" x14ac:dyDescent="0.35">
      <c r="BQ994" s="9"/>
      <c r="BR994" s="9"/>
      <c r="BS994" s="9"/>
      <c r="BT994" s="4"/>
      <c r="BU994" s="4"/>
    </row>
    <row r="995" spans="69:73" x14ac:dyDescent="0.35">
      <c r="BQ995" s="9"/>
      <c r="BR995" s="9"/>
      <c r="BS995" s="9"/>
      <c r="BT995" s="4"/>
      <c r="BU995" s="4"/>
    </row>
    <row r="996" spans="69:73" x14ac:dyDescent="0.35">
      <c r="BQ996" s="9"/>
      <c r="BR996" s="9"/>
      <c r="BS996" s="9"/>
      <c r="BT996" s="4"/>
      <c r="BU996" s="4"/>
    </row>
    <row r="997" spans="69:73" x14ac:dyDescent="0.35">
      <c r="BQ997" s="9"/>
      <c r="BR997" s="9"/>
      <c r="BS997" s="9"/>
      <c r="BT997" s="4"/>
      <c r="BU997" s="4"/>
    </row>
    <row r="998" spans="69:73" x14ac:dyDescent="0.35">
      <c r="BQ998" s="9"/>
      <c r="BR998" s="9"/>
      <c r="BS998" s="9"/>
      <c r="BT998" s="4"/>
      <c r="BU998" s="4"/>
    </row>
    <row r="999" spans="69:73" x14ac:dyDescent="0.35">
      <c r="BQ999" s="9"/>
      <c r="BR999" s="9"/>
      <c r="BS999" s="9"/>
      <c r="BT999" s="4"/>
      <c r="BU999" s="4"/>
    </row>
    <row r="1000" spans="69:73" x14ac:dyDescent="0.35">
      <c r="BQ1000" s="9"/>
      <c r="BR1000" s="9"/>
      <c r="BS1000" s="9"/>
      <c r="BT1000" s="4"/>
      <c r="BU1000" s="4"/>
    </row>
    <row r="1001" spans="69:73" x14ac:dyDescent="0.35">
      <c r="BQ1001" s="9"/>
      <c r="BR1001" s="9"/>
      <c r="BS1001" s="9"/>
      <c r="BT1001" s="4"/>
      <c r="BU1001" s="4"/>
    </row>
    <row r="1002" spans="69:73" x14ac:dyDescent="0.35">
      <c r="BQ1002" s="9"/>
      <c r="BR1002" s="9"/>
      <c r="BS1002" s="9"/>
      <c r="BT1002" s="4"/>
      <c r="BU1002" s="4"/>
    </row>
    <row r="1003" spans="69:73" x14ac:dyDescent="0.35">
      <c r="BQ1003" s="9"/>
      <c r="BR1003" s="9"/>
      <c r="BS1003" s="9"/>
      <c r="BT1003" s="4"/>
      <c r="BU1003" s="4"/>
    </row>
    <row r="1004" spans="69:73" x14ac:dyDescent="0.35">
      <c r="BQ1004" s="9"/>
      <c r="BR1004" s="9"/>
      <c r="BS1004" s="9"/>
      <c r="BT1004" s="4"/>
      <c r="BU1004" s="4"/>
    </row>
    <row r="1005" spans="69:73" x14ac:dyDescent="0.35">
      <c r="BQ1005" s="9"/>
      <c r="BR1005" s="9"/>
      <c r="BS1005" s="9"/>
      <c r="BT1005" s="4"/>
      <c r="BU1005" s="4"/>
    </row>
    <row r="1006" spans="69:73" x14ac:dyDescent="0.35">
      <c r="BQ1006" s="9"/>
      <c r="BR1006" s="9"/>
      <c r="BS1006" s="9"/>
      <c r="BT1006" s="4"/>
      <c r="BU1006" s="4"/>
    </row>
    <row r="1007" spans="69:73" x14ac:dyDescent="0.35">
      <c r="BQ1007" s="9"/>
      <c r="BR1007" s="9"/>
      <c r="BS1007" s="9"/>
      <c r="BT1007" s="4"/>
      <c r="BU1007" s="4"/>
    </row>
    <row r="1008" spans="69:73" x14ac:dyDescent="0.35">
      <c r="BQ1008" s="9"/>
      <c r="BR1008" s="9"/>
      <c r="BS1008" s="9"/>
      <c r="BT1008" s="4"/>
      <c r="BU1008" s="4"/>
    </row>
    <row r="1009" spans="69:73" x14ac:dyDescent="0.35">
      <c r="BQ1009" s="9"/>
      <c r="BR1009" s="9"/>
      <c r="BS1009" s="9"/>
      <c r="BT1009" s="4"/>
      <c r="BU1009" s="4"/>
    </row>
    <row r="1010" spans="69:73" x14ac:dyDescent="0.35">
      <c r="BQ1010" s="9"/>
      <c r="BR1010" s="9"/>
      <c r="BS1010" s="9"/>
      <c r="BT1010" s="4"/>
      <c r="BU1010" s="4"/>
    </row>
    <row r="1011" spans="69:73" x14ac:dyDescent="0.35">
      <c r="BQ1011" s="9"/>
      <c r="BR1011" s="9"/>
      <c r="BS1011" s="9"/>
      <c r="BT1011" s="4"/>
      <c r="BU1011" s="4"/>
    </row>
    <row r="1012" spans="69:73" x14ac:dyDescent="0.35">
      <c r="BQ1012" s="9"/>
      <c r="BR1012" s="9"/>
      <c r="BS1012" s="9"/>
      <c r="BT1012" s="4"/>
      <c r="BU1012" s="4"/>
    </row>
    <row r="1013" spans="69:73" x14ac:dyDescent="0.35">
      <c r="BQ1013" s="9"/>
      <c r="BR1013" s="9"/>
      <c r="BS1013" s="9"/>
      <c r="BT1013" s="4"/>
      <c r="BU1013" s="4"/>
    </row>
    <row r="1014" spans="69:73" x14ac:dyDescent="0.35">
      <c r="BQ1014" s="9"/>
      <c r="BR1014" s="9"/>
      <c r="BS1014" s="9"/>
      <c r="BT1014" s="4"/>
      <c r="BU1014" s="4"/>
    </row>
    <row r="1015" spans="69:73" x14ac:dyDescent="0.35">
      <c r="BQ1015" s="9"/>
      <c r="BR1015" s="9"/>
      <c r="BS1015" s="9"/>
      <c r="BT1015" s="4"/>
      <c r="BU1015" s="4"/>
    </row>
    <row r="1016" spans="69:73" x14ac:dyDescent="0.35">
      <c r="BQ1016" s="9"/>
      <c r="BR1016" s="9"/>
      <c r="BS1016" s="9"/>
      <c r="BT1016" s="4"/>
      <c r="BU1016" s="4"/>
    </row>
    <row r="1017" spans="69:73" x14ac:dyDescent="0.35">
      <c r="BQ1017" s="9"/>
      <c r="BR1017" s="9"/>
      <c r="BS1017" s="9"/>
      <c r="BT1017" s="4"/>
      <c r="BU1017" s="4"/>
    </row>
    <row r="1018" spans="69:73" x14ac:dyDescent="0.35">
      <c r="BQ1018" s="9"/>
      <c r="BR1018" s="9"/>
      <c r="BS1018" s="9"/>
      <c r="BT1018" s="4"/>
      <c r="BU1018" s="4"/>
    </row>
    <row r="1019" spans="69:73" x14ac:dyDescent="0.35">
      <c r="BQ1019" s="9"/>
      <c r="BR1019" s="9"/>
      <c r="BS1019" s="9"/>
      <c r="BT1019" s="4"/>
      <c r="BU1019" s="4"/>
    </row>
    <row r="1020" spans="69:73" x14ac:dyDescent="0.35">
      <c r="BQ1020" s="9"/>
      <c r="BR1020" s="9"/>
      <c r="BS1020" s="9"/>
      <c r="BT1020" s="4"/>
      <c r="BU1020" s="4"/>
    </row>
    <row r="1021" spans="69:73" x14ac:dyDescent="0.35">
      <c r="BQ1021" s="9"/>
      <c r="BR1021" s="9"/>
      <c r="BS1021" s="9"/>
      <c r="BT1021" s="4"/>
      <c r="BU1021" s="4"/>
    </row>
    <row r="1022" spans="69:73" x14ac:dyDescent="0.35">
      <c r="BQ1022" s="9"/>
      <c r="BR1022" s="9"/>
      <c r="BS1022" s="9"/>
      <c r="BT1022" s="4"/>
      <c r="BU1022" s="4"/>
    </row>
    <row r="1023" spans="69:73" x14ac:dyDescent="0.35">
      <c r="BQ1023" s="9"/>
      <c r="BR1023" s="9"/>
      <c r="BS1023" s="9"/>
      <c r="BT1023" s="4"/>
      <c r="BU1023" s="4"/>
    </row>
    <row r="1024" spans="69:73" x14ac:dyDescent="0.35">
      <c r="BQ1024" s="9"/>
      <c r="BR1024" s="9"/>
      <c r="BS1024" s="9"/>
      <c r="BT1024" s="4"/>
      <c r="BU1024" s="4"/>
    </row>
    <row r="1025" spans="69:73" x14ac:dyDescent="0.35">
      <c r="BQ1025" s="9"/>
      <c r="BR1025" s="9"/>
      <c r="BS1025" s="9"/>
      <c r="BT1025" s="4"/>
      <c r="BU1025" s="4"/>
    </row>
    <row r="1026" spans="69:73" x14ac:dyDescent="0.35">
      <c r="BQ1026" s="9"/>
      <c r="BR1026" s="9"/>
      <c r="BS1026" s="9"/>
      <c r="BT1026" s="4"/>
      <c r="BU1026" s="4"/>
    </row>
    <row r="1027" spans="69:73" x14ac:dyDescent="0.35">
      <c r="BQ1027" s="9"/>
      <c r="BR1027" s="9"/>
      <c r="BS1027" s="9"/>
      <c r="BT1027" s="4"/>
      <c r="BU1027" s="4"/>
    </row>
    <row r="1028" spans="69:73" x14ac:dyDescent="0.35">
      <c r="BQ1028" s="9"/>
      <c r="BR1028" s="9"/>
      <c r="BS1028" s="9"/>
      <c r="BT1028" s="4"/>
      <c r="BU1028" s="4"/>
    </row>
    <row r="1029" spans="69:73" x14ac:dyDescent="0.35">
      <c r="BQ1029" s="9"/>
      <c r="BR1029" s="9"/>
      <c r="BS1029" s="9"/>
      <c r="BT1029" s="4"/>
      <c r="BU1029" s="4"/>
    </row>
    <row r="1030" spans="69:73" x14ac:dyDescent="0.35">
      <c r="BQ1030" s="9"/>
      <c r="BR1030" s="9"/>
      <c r="BS1030" s="9"/>
      <c r="BT1030" s="4"/>
      <c r="BU1030" s="4"/>
    </row>
    <row r="1031" spans="69:73" x14ac:dyDescent="0.35">
      <c r="BQ1031" s="9"/>
      <c r="BR1031" s="9"/>
      <c r="BS1031" s="9"/>
      <c r="BT1031" s="4"/>
      <c r="BU1031" s="4"/>
    </row>
    <row r="1032" spans="69:73" x14ac:dyDescent="0.35">
      <c r="BQ1032" s="9"/>
      <c r="BR1032" s="9"/>
      <c r="BS1032" s="9"/>
      <c r="BT1032" s="4"/>
      <c r="BU1032" s="4"/>
    </row>
    <row r="1033" spans="69:73" x14ac:dyDescent="0.35">
      <c r="BQ1033" s="9"/>
      <c r="BR1033" s="9"/>
      <c r="BS1033" s="9"/>
      <c r="BT1033" s="4"/>
      <c r="BU1033" s="4"/>
    </row>
    <row r="1034" spans="69:73" x14ac:dyDescent="0.35">
      <c r="BQ1034" s="9"/>
      <c r="BR1034" s="9"/>
      <c r="BS1034" s="9"/>
      <c r="BT1034" s="4"/>
      <c r="BU1034" s="4"/>
    </row>
    <row r="1035" spans="69:73" x14ac:dyDescent="0.35">
      <c r="BQ1035" s="9"/>
      <c r="BR1035" s="9"/>
      <c r="BS1035" s="9"/>
      <c r="BT1035" s="4"/>
      <c r="BU1035" s="4"/>
    </row>
    <row r="1036" spans="69:73" x14ac:dyDescent="0.35">
      <c r="BQ1036" s="9"/>
      <c r="BR1036" s="9"/>
      <c r="BS1036" s="9"/>
      <c r="BT1036" s="4"/>
      <c r="BU1036" s="4"/>
    </row>
    <row r="1037" spans="69:73" x14ac:dyDescent="0.35">
      <c r="BQ1037" s="9"/>
      <c r="BR1037" s="9"/>
      <c r="BS1037" s="9"/>
      <c r="BT1037" s="4"/>
      <c r="BU1037" s="4"/>
    </row>
    <row r="1038" spans="69:73" x14ac:dyDescent="0.35">
      <c r="BQ1038" s="9"/>
      <c r="BR1038" s="9"/>
      <c r="BS1038" s="9"/>
      <c r="BT1038" s="4"/>
      <c r="BU1038" s="4"/>
    </row>
    <row r="1039" spans="69:73" x14ac:dyDescent="0.35">
      <c r="BQ1039" s="9"/>
      <c r="BR1039" s="9"/>
      <c r="BS1039" s="9"/>
      <c r="BT1039" s="4"/>
      <c r="BU1039" s="4"/>
    </row>
    <row r="1040" spans="69:73" x14ac:dyDescent="0.35">
      <c r="BQ1040" s="9"/>
      <c r="BR1040" s="9"/>
      <c r="BS1040" s="9"/>
      <c r="BT1040" s="4"/>
      <c r="BU1040" s="4"/>
    </row>
    <row r="1041" spans="69:73" x14ac:dyDescent="0.35">
      <c r="BQ1041" s="9"/>
      <c r="BR1041" s="9"/>
      <c r="BS1041" s="9"/>
      <c r="BT1041" s="4"/>
      <c r="BU1041" s="4"/>
    </row>
    <row r="1042" spans="69:73" x14ac:dyDescent="0.35">
      <c r="BQ1042" s="9"/>
      <c r="BR1042" s="9"/>
      <c r="BS1042" s="9"/>
      <c r="BT1042" s="4"/>
      <c r="BU1042" s="4"/>
    </row>
    <row r="1043" spans="69:73" x14ac:dyDescent="0.35">
      <c r="BQ1043" s="9"/>
      <c r="BR1043" s="9"/>
      <c r="BS1043" s="9"/>
      <c r="BT1043" s="4"/>
      <c r="BU1043" s="4"/>
    </row>
    <row r="1044" spans="69:73" x14ac:dyDescent="0.35">
      <c r="BQ1044" s="9"/>
      <c r="BR1044" s="9"/>
      <c r="BS1044" s="9"/>
      <c r="BT1044" s="4"/>
      <c r="BU1044" s="4"/>
    </row>
    <row r="1045" spans="69:73" x14ac:dyDescent="0.35">
      <c r="BQ1045" s="9"/>
      <c r="BR1045" s="9"/>
      <c r="BS1045" s="9"/>
      <c r="BT1045" s="4"/>
      <c r="BU1045" s="4"/>
    </row>
    <row r="1046" spans="69:73" x14ac:dyDescent="0.35">
      <c r="BQ1046" s="9"/>
      <c r="BR1046" s="9"/>
      <c r="BS1046" s="9"/>
      <c r="BT1046" s="4"/>
      <c r="BU1046" s="4"/>
    </row>
    <row r="1047" spans="69:73" x14ac:dyDescent="0.35">
      <c r="BQ1047" s="9"/>
      <c r="BR1047" s="9"/>
      <c r="BS1047" s="9"/>
      <c r="BT1047" s="4"/>
      <c r="BU1047" s="4"/>
    </row>
    <row r="1048" spans="69:73" x14ac:dyDescent="0.35">
      <c r="BQ1048" s="9"/>
      <c r="BR1048" s="9"/>
      <c r="BS1048" s="9"/>
      <c r="BT1048" s="4"/>
      <c r="BU1048" s="4"/>
    </row>
    <row r="1049" spans="69:73" x14ac:dyDescent="0.35">
      <c r="BQ1049" s="9"/>
      <c r="BR1049" s="9"/>
      <c r="BS1049" s="9"/>
      <c r="BT1049" s="4"/>
      <c r="BU1049" s="4"/>
    </row>
    <row r="1050" spans="69:73" x14ac:dyDescent="0.35">
      <c r="BQ1050" s="9"/>
      <c r="BR1050" s="9"/>
      <c r="BS1050" s="9"/>
      <c r="BT1050" s="4"/>
      <c r="BU1050" s="4"/>
    </row>
    <row r="1051" spans="69:73" x14ac:dyDescent="0.35">
      <c r="BQ1051" s="9"/>
      <c r="BR1051" s="9"/>
      <c r="BS1051" s="9"/>
      <c r="BT1051" s="4"/>
      <c r="BU1051" s="4"/>
    </row>
    <row r="1052" spans="69:73" x14ac:dyDescent="0.35">
      <c r="BQ1052" s="9"/>
      <c r="BR1052" s="9"/>
      <c r="BS1052" s="9"/>
      <c r="BT1052" s="4"/>
      <c r="BU1052" s="4"/>
    </row>
    <row r="1053" spans="69:73" x14ac:dyDescent="0.35">
      <c r="BQ1053" s="9"/>
      <c r="BR1053" s="9"/>
      <c r="BS1053" s="9"/>
      <c r="BT1053" s="4"/>
      <c r="BU1053" s="4"/>
    </row>
    <row r="1054" spans="69:73" x14ac:dyDescent="0.35">
      <c r="BQ1054" s="9"/>
      <c r="BR1054" s="9"/>
      <c r="BS1054" s="9"/>
      <c r="BT1054" s="4"/>
      <c r="BU1054" s="4"/>
    </row>
    <row r="1055" spans="69:73" x14ac:dyDescent="0.35">
      <c r="BQ1055" s="9"/>
      <c r="BR1055" s="9"/>
      <c r="BS1055" s="9"/>
      <c r="BT1055" s="4"/>
      <c r="BU1055" s="4"/>
    </row>
    <row r="1056" spans="69:73" x14ac:dyDescent="0.35">
      <c r="BQ1056" s="9"/>
      <c r="BR1056" s="9"/>
      <c r="BS1056" s="9"/>
      <c r="BT1056" s="4"/>
      <c r="BU1056" s="4"/>
    </row>
    <row r="1057" spans="69:73" x14ac:dyDescent="0.35">
      <c r="BQ1057" s="9"/>
      <c r="BR1057" s="9"/>
      <c r="BS1057" s="9"/>
      <c r="BT1057" s="4"/>
      <c r="BU1057" s="4"/>
    </row>
    <row r="1058" spans="69:73" x14ac:dyDescent="0.35">
      <c r="BQ1058" s="9"/>
      <c r="BR1058" s="9"/>
      <c r="BS1058" s="9"/>
      <c r="BT1058" s="4"/>
      <c r="BU1058" s="4"/>
    </row>
    <row r="1059" spans="69:73" x14ac:dyDescent="0.35">
      <c r="BQ1059" s="9"/>
      <c r="BR1059" s="9"/>
      <c r="BS1059" s="9"/>
      <c r="BT1059" s="4"/>
      <c r="BU1059" s="4"/>
    </row>
    <row r="1060" spans="69:73" x14ac:dyDescent="0.35">
      <c r="BQ1060" s="9"/>
      <c r="BR1060" s="9"/>
      <c r="BS1060" s="9"/>
      <c r="BT1060" s="4"/>
      <c r="BU1060" s="4"/>
    </row>
    <row r="1061" spans="69:73" x14ac:dyDescent="0.35">
      <c r="BQ1061" s="9"/>
      <c r="BR1061" s="9"/>
      <c r="BS1061" s="9"/>
      <c r="BT1061" s="4"/>
      <c r="BU1061" s="4"/>
    </row>
    <row r="1062" spans="69:73" x14ac:dyDescent="0.35">
      <c r="BQ1062" s="9"/>
      <c r="BR1062" s="9"/>
      <c r="BS1062" s="9"/>
      <c r="BT1062" s="4"/>
      <c r="BU1062" s="4"/>
    </row>
    <row r="1063" spans="69:73" x14ac:dyDescent="0.35">
      <c r="BQ1063" s="9"/>
      <c r="BR1063" s="9"/>
      <c r="BS1063" s="9"/>
      <c r="BT1063" s="4"/>
      <c r="BU1063" s="4"/>
    </row>
    <row r="1064" spans="69:73" x14ac:dyDescent="0.35">
      <c r="BQ1064" s="9"/>
      <c r="BR1064" s="9"/>
      <c r="BS1064" s="9"/>
      <c r="BT1064" s="4"/>
      <c r="BU1064" s="4"/>
    </row>
    <row r="1065" spans="69:73" x14ac:dyDescent="0.35">
      <c r="BQ1065" s="9"/>
      <c r="BR1065" s="9"/>
      <c r="BS1065" s="9"/>
      <c r="BT1065" s="4"/>
      <c r="BU1065" s="4"/>
    </row>
    <row r="1066" spans="69:73" x14ac:dyDescent="0.35">
      <c r="BQ1066" s="9"/>
      <c r="BR1066" s="9"/>
      <c r="BS1066" s="9"/>
      <c r="BT1066" s="4"/>
      <c r="BU1066" s="4"/>
    </row>
    <row r="1067" spans="69:73" x14ac:dyDescent="0.35">
      <c r="BQ1067" s="9"/>
      <c r="BR1067" s="9"/>
      <c r="BS1067" s="9"/>
      <c r="BT1067" s="4"/>
      <c r="BU1067" s="4"/>
    </row>
    <row r="1068" spans="69:73" x14ac:dyDescent="0.35">
      <c r="BQ1068" s="9"/>
      <c r="BR1068" s="9"/>
      <c r="BS1068" s="9"/>
      <c r="BT1068" s="4"/>
      <c r="BU1068" s="4"/>
    </row>
    <row r="1069" spans="69:73" x14ac:dyDescent="0.35">
      <c r="BQ1069" s="9"/>
      <c r="BR1069" s="9"/>
      <c r="BS1069" s="9"/>
      <c r="BT1069" s="4"/>
      <c r="BU1069" s="4"/>
    </row>
    <row r="1070" spans="69:73" x14ac:dyDescent="0.35">
      <c r="BQ1070" s="9"/>
      <c r="BR1070" s="9"/>
      <c r="BS1070" s="9"/>
      <c r="BT1070" s="4"/>
      <c r="BU1070" s="4"/>
    </row>
    <row r="1071" spans="69:73" x14ac:dyDescent="0.35">
      <c r="BQ1071" s="9"/>
      <c r="BR1071" s="9"/>
      <c r="BS1071" s="9"/>
      <c r="BT1071" s="4"/>
      <c r="BU1071" s="4"/>
    </row>
    <row r="1072" spans="69:73" x14ac:dyDescent="0.35">
      <c r="BQ1072" s="9"/>
      <c r="BR1072" s="9"/>
      <c r="BS1072" s="9"/>
      <c r="BT1072" s="4"/>
      <c r="BU1072" s="4"/>
    </row>
    <row r="1073" spans="69:73" x14ac:dyDescent="0.35">
      <c r="BQ1073" s="9"/>
      <c r="BR1073" s="9"/>
      <c r="BS1073" s="9"/>
      <c r="BT1073" s="4"/>
      <c r="BU1073" s="4"/>
    </row>
    <row r="1074" spans="69:73" x14ac:dyDescent="0.35">
      <c r="BQ1074" s="9"/>
      <c r="BR1074" s="9"/>
      <c r="BS1074" s="9"/>
      <c r="BT1074" s="4"/>
      <c r="BU1074" s="4"/>
    </row>
    <row r="1075" spans="69:73" x14ac:dyDescent="0.35">
      <c r="BQ1075" s="9"/>
      <c r="BR1075" s="9"/>
      <c r="BS1075" s="9"/>
      <c r="BT1075" s="4"/>
      <c r="BU1075" s="4"/>
    </row>
    <row r="1076" spans="69:73" x14ac:dyDescent="0.35">
      <c r="BQ1076" s="9"/>
      <c r="BR1076" s="9"/>
      <c r="BS1076" s="9"/>
      <c r="BT1076" s="4"/>
      <c r="BU1076" s="4"/>
    </row>
    <row r="1077" spans="69:73" x14ac:dyDescent="0.35">
      <c r="BQ1077" s="9"/>
      <c r="BR1077" s="9"/>
      <c r="BS1077" s="9"/>
      <c r="BT1077" s="4"/>
      <c r="BU1077" s="4"/>
    </row>
    <row r="1078" spans="69:73" x14ac:dyDescent="0.35">
      <c r="BQ1078" s="9"/>
      <c r="BR1078" s="9"/>
      <c r="BS1078" s="9"/>
      <c r="BT1078" s="4"/>
      <c r="BU1078" s="4"/>
    </row>
    <row r="1079" spans="69:73" x14ac:dyDescent="0.35">
      <c r="BQ1079" s="9"/>
      <c r="BR1079" s="9"/>
      <c r="BS1079" s="9"/>
      <c r="BT1079" s="4"/>
      <c r="BU1079" s="4"/>
    </row>
    <row r="1080" spans="69:73" x14ac:dyDescent="0.35">
      <c r="BQ1080" s="9"/>
      <c r="BR1080" s="9"/>
      <c r="BS1080" s="9"/>
      <c r="BT1080" s="4"/>
      <c r="BU1080" s="4"/>
    </row>
    <row r="1081" spans="69:73" x14ac:dyDescent="0.35">
      <c r="BQ1081" s="9"/>
      <c r="BR1081" s="9"/>
      <c r="BS1081" s="9"/>
      <c r="BT1081" s="4"/>
      <c r="BU1081" s="4"/>
    </row>
    <row r="1082" spans="69:73" x14ac:dyDescent="0.35">
      <c r="BQ1082" s="9"/>
      <c r="BR1082" s="9"/>
      <c r="BS1082" s="9"/>
      <c r="BT1082" s="4"/>
      <c r="BU1082" s="4"/>
    </row>
    <row r="1083" spans="69:73" x14ac:dyDescent="0.35">
      <c r="BQ1083" s="9"/>
      <c r="BR1083" s="9"/>
      <c r="BS1083" s="9"/>
      <c r="BT1083" s="4"/>
      <c r="BU1083" s="4"/>
    </row>
    <row r="1084" spans="69:73" x14ac:dyDescent="0.35">
      <c r="BQ1084" s="9"/>
      <c r="BR1084" s="9"/>
      <c r="BS1084" s="9"/>
      <c r="BT1084" s="4"/>
      <c r="BU1084" s="4"/>
    </row>
    <row r="1085" spans="69:73" x14ac:dyDescent="0.35">
      <c r="BQ1085" s="9"/>
      <c r="BR1085" s="9"/>
      <c r="BS1085" s="9"/>
      <c r="BT1085" s="4"/>
      <c r="BU1085" s="4"/>
    </row>
    <row r="1086" spans="69:73" x14ac:dyDescent="0.35">
      <c r="BQ1086" s="9"/>
      <c r="BR1086" s="9"/>
      <c r="BS1086" s="9"/>
      <c r="BT1086" s="4"/>
      <c r="BU1086" s="4"/>
    </row>
    <row r="1087" spans="69:73" x14ac:dyDescent="0.35">
      <c r="BQ1087" s="9"/>
      <c r="BR1087" s="9"/>
      <c r="BS1087" s="9"/>
      <c r="BT1087" s="4"/>
      <c r="BU1087" s="4"/>
    </row>
    <row r="1088" spans="69:73" x14ac:dyDescent="0.35">
      <c r="BQ1088" s="9"/>
      <c r="BR1088" s="9"/>
      <c r="BS1088" s="9"/>
      <c r="BT1088" s="4"/>
      <c r="BU1088" s="4"/>
    </row>
    <row r="1089" spans="69:73" x14ac:dyDescent="0.35">
      <c r="BQ1089" s="9"/>
      <c r="BR1089" s="9"/>
      <c r="BS1089" s="9"/>
      <c r="BT1089" s="4"/>
      <c r="BU1089" s="4"/>
    </row>
    <row r="1090" spans="69:73" x14ac:dyDescent="0.35">
      <c r="BQ1090" s="9"/>
      <c r="BR1090" s="9"/>
      <c r="BS1090" s="9"/>
      <c r="BT1090" s="4"/>
      <c r="BU1090" s="4"/>
    </row>
    <row r="1091" spans="69:73" x14ac:dyDescent="0.35">
      <c r="BQ1091" s="9"/>
      <c r="BR1091" s="9"/>
      <c r="BS1091" s="9"/>
      <c r="BT1091" s="4"/>
      <c r="BU1091" s="4"/>
    </row>
    <row r="1092" spans="69:73" x14ac:dyDescent="0.35">
      <c r="BQ1092" s="9"/>
      <c r="BR1092" s="9"/>
      <c r="BS1092" s="9"/>
      <c r="BT1092" s="4"/>
      <c r="BU1092" s="4"/>
    </row>
    <row r="1093" spans="69:73" x14ac:dyDescent="0.35">
      <c r="BQ1093" s="9"/>
      <c r="BR1093" s="9"/>
      <c r="BS1093" s="9"/>
      <c r="BT1093" s="4"/>
      <c r="BU1093" s="4"/>
    </row>
    <row r="1094" spans="69:73" x14ac:dyDescent="0.35">
      <c r="BQ1094" s="9"/>
      <c r="BR1094" s="9"/>
      <c r="BS1094" s="9"/>
      <c r="BT1094" s="4"/>
      <c r="BU1094" s="4"/>
    </row>
    <row r="1095" spans="69:73" x14ac:dyDescent="0.35">
      <c r="BQ1095" s="9"/>
      <c r="BR1095" s="9"/>
      <c r="BS1095" s="9"/>
      <c r="BT1095" s="4"/>
      <c r="BU1095" s="4"/>
    </row>
    <row r="1096" spans="69:73" x14ac:dyDescent="0.35">
      <c r="BQ1096" s="9"/>
      <c r="BR1096" s="9"/>
      <c r="BS1096" s="9"/>
      <c r="BT1096" s="4"/>
      <c r="BU1096" s="4"/>
    </row>
    <row r="1097" spans="69:73" x14ac:dyDescent="0.35">
      <c r="BQ1097" s="9"/>
      <c r="BR1097" s="9"/>
      <c r="BS1097" s="9"/>
      <c r="BT1097" s="4"/>
      <c r="BU1097" s="4"/>
    </row>
    <row r="1098" spans="69:73" x14ac:dyDescent="0.35">
      <c r="BQ1098" s="9"/>
      <c r="BR1098" s="9"/>
      <c r="BS1098" s="9"/>
      <c r="BT1098" s="4"/>
      <c r="BU1098" s="4"/>
    </row>
    <row r="1099" spans="69:73" x14ac:dyDescent="0.35">
      <c r="BQ1099" s="9"/>
      <c r="BR1099" s="9"/>
      <c r="BS1099" s="9"/>
      <c r="BT1099" s="4"/>
      <c r="BU1099" s="4"/>
    </row>
    <row r="1100" spans="69:73" x14ac:dyDescent="0.35">
      <c r="BQ1100" s="9"/>
      <c r="BR1100" s="9"/>
      <c r="BS1100" s="9"/>
      <c r="BT1100" s="4"/>
      <c r="BU1100" s="4"/>
    </row>
    <row r="1101" spans="69:73" x14ac:dyDescent="0.35">
      <c r="BQ1101" s="9"/>
      <c r="BR1101" s="9"/>
      <c r="BS1101" s="9"/>
      <c r="BT1101" s="4"/>
      <c r="BU1101" s="4"/>
    </row>
    <row r="1102" spans="69:73" x14ac:dyDescent="0.35">
      <c r="BQ1102" s="9"/>
      <c r="BR1102" s="9"/>
      <c r="BS1102" s="9"/>
      <c r="BT1102" s="4"/>
      <c r="BU1102" s="4"/>
    </row>
    <row r="1103" spans="69:73" x14ac:dyDescent="0.35">
      <c r="BQ1103" s="9"/>
      <c r="BR1103" s="9"/>
      <c r="BS1103" s="9"/>
      <c r="BT1103" s="4"/>
      <c r="BU1103" s="4"/>
    </row>
    <row r="1104" spans="69:73" x14ac:dyDescent="0.35">
      <c r="BQ1104" s="9"/>
      <c r="BR1104" s="9"/>
      <c r="BS1104" s="9"/>
      <c r="BT1104" s="4"/>
      <c r="BU1104" s="4"/>
    </row>
    <row r="1105" spans="69:73" x14ac:dyDescent="0.35">
      <c r="BQ1105" s="9"/>
      <c r="BR1105" s="9"/>
      <c r="BS1105" s="9"/>
      <c r="BT1105" s="4"/>
      <c r="BU1105" s="4"/>
    </row>
    <row r="1106" spans="69:73" x14ac:dyDescent="0.35">
      <c r="BQ1106" s="9"/>
      <c r="BR1106" s="9"/>
      <c r="BS1106" s="9"/>
      <c r="BT1106" s="4"/>
      <c r="BU1106" s="4"/>
    </row>
    <row r="1107" spans="69:73" x14ac:dyDescent="0.35">
      <c r="BQ1107" s="9"/>
      <c r="BR1107" s="9"/>
      <c r="BS1107" s="9"/>
      <c r="BT1107" s="4"/>
      <c r="BU1107" s="4"/>
    </row>
    <row r="1108" spans="69:73" x14ac:dyDescent="0.35">
      <c r="BQ1108" s="9"/>
      <c r="BR1108" s="9"/>
      <c r="BS1108" s="9"/>
      <c r="BT1108" s="4"/>
      <c r="BU1108" s="4"/>
    </row>
    <row r="1109" spans="69:73" x14ac:dyDescent="0.35">
      <c r="BQ1109" s="9"/>
      <c r="BR1109" s="9"/>
      <c r="BS1109" s="9"/>
      <c r="BT1109" s="4"/>
      <c r="BU1109" s="4"/>
    </row>
    <row r="1110" spans="69:73" x14ac:dyDescent="0.35">
      <c r="BQ1110" s="9"/>
      <c r="BR1110" s="9"/>
      <c r="BS1110" s="9"/>
      <c r="BT1110" s="4"/>
      <c r="BU1110" s="4"/>
    </row>
    <row r="1111" spans="69:73" x14ac:dyDescent="0.35">
      <c r="BQ1111" s="9"/>
      <c r="BR1111" s="9"/>
      <c r="BS1111" s="9"/>
      <c r="BT1111" s="4"/>
      <c r="BU1111" s="4"/>
    </row>
    <row r="1112" spans="69:73" x14ac:dyDescent="0.35">
      <c r="BQ1112" s="9"/>
      <c r="BR1112" s="9"/>
      <c r="BS1112" s="9"/>
      <c r="BT1112" s="4"/>
      <c r="BU1112" s="4"/>
    </row>
    <row r="1113" spans="69:73" x14ac:dyDescent="0.35">
      <c r="BQ1113" s="9"/>
      <c r="BR1113" s="9"/>
      <c r="BS1113" s="9"/>
      <c r="BT1113" s="4"/>
      <c r="BU1113" s="4"/>
    </row>
    <row r="1114" spans="69:73" x14ac:dyDescent="0.35">
      <c r="BQ1114" s="9"/>
      <c r="BR1114" s="9"/>
      <c r="BS1114" s="9"/>
      <c r="BT1114" s="4"/>
      <c r="BU1114" s="4"/>
    </row>
    <row r="1115" spans="69:73" x14ac:dyDescent="0.35">
      <c r="BQ1115" s="9"/>
      <c r="BR1115" s="9"/>
      <c r="BS1115" s="9"/>
      <c r="BT1115" s="4"/>
      <c r="BU1115" s="4"/>
    </row>
    <row r="1116" spans="69:73" x14ac:dyDescent="0.35">
      <c r="BQ1116" s="9"/>
      <c r="BR1116" s="9"/>
      <c r="BS1116" s="9"/>
      <c r="BT1116" s="4"/>
      <c r="BU1116" s="4"/>
    </row>
    <row r="1117" spans="69:73" x14ac:dyDescent="0.35">
      <c r="BQ1117" s="9"/>
      <c r="BR1117" s="9"/>
      <c r="BS1117" s="9"/>
      <c r="BT1117" s="4"/>
      <c r="BU1117" s="4"/>
    </row>
    <row r="1118" spans="69:73" x14ac:dyDescent="0.35">
      <c r="BQ1118" s="9"/>
      <c r="BR1118" s="9"/>
      <c r="BS1118" s="9"/>
      <c r="BT1118" s="4"/>
      <c r="BU1118" s="4"/>
    </row>
    <row r="1119" spans="69:73" x14ac:dyDescent="0.35">
      <c r="BQ1119" s="9"/>
      <c r="BR1119" s="9"/>
      <c r="BS1119" s="9"/>
      <c r="BT1119" s="4"/>
      <c r="BU1119" s="4"/>
    </row>
    <row r="1120" spans="69:73" x14ac:dyDescent="0.35">
      <c r="BQ1120" s="9"/>
      <c r="BR1120" s="9"/>
      <c r="BS1120" s="9"/>
      <c r="BT1120" s="4"/>
      <c r="BU1120" s="4"/>
    </row>
    <row r="1121" spans="69:73" x14ac:dyDescent="0.35">
      <c r="BQ1121" s="9"/>
      <c r="BR1121" s="9"/>
      <c r="BS1121" s="9"/>
      <c r="BT1121" s="4"/>
      <c r="BU1121" s="4"/>
    </row>
    <row r="1122" spans="69:73" x14ac:dyDescent="0.35">
      <c r="BQ1122" s="9"/>
      <c r="BR1122" s="9"/>
      <c r="BS1122" s="9"/>
      <c r="BT1122" s="4"/>
      <c r="BU1122" s="4"/>
    </row>
    <row r="1123" spans="69:73" x14ac:dyDescent="0.35">
      <c r="BQ1123" s="9"/>
      <c r="BR1123" s="9"/>
      <c r="BS1123" s="9"/>
      <c r="BT1123" s="4"/>
      <c r="BU1123" s="4"/>
    </row>
    <row r="1124" spans="69:73" x14ac:dyDescent="0.35">
      <c r="BQ1124" s="9"/>
      <c r="BR1124" s="9"/>
      <c r="BS1124" s="9"/>
      <c r="BT1124" s="4"/>
      <c r="BU1124" s="4"/>
    </row>
    <row r="1125" spans="69:73" x14ac:dyDescent="0.35">
      <c r="BQ1125" s="9"/>
      <c r="BR1125" s="9"/>
      <c r="BS1125" s="9"/>
      <c r="BT1125" s="4"/>
      <c r="BU1125" s="4"/>
    </row>
    <row r="1126" spans="69:73" x14ac:dyDescent="0.35">
      <c r="BQ1126" s="9"/>
      <c r="BR1126" s="9"/>
      <c r="BS1126" s="9"/>
      <c r="BT1126" s="4"/>
      <c r="BU1126" s="4"/>
    </row>
    <row r="1127" spans="69:73" x14ac:dyDescent="0.35">
      <c r="BQ1127" s="9"/>
      <c r="BR1127" s="9"/>
      <c r="BS1127" s="9"/>
      <c r="BT1127" s="4"/>
      <c r="BU1127" s="4"/>
    </row>
    <row r="1128" spans="69:73" x14ac:dyDescent="0.35">
      <c r="BQ1128" s="9"/>
      <c r="BR1128" s="9"/>
      <c r="BS1128" s="9"/>
      <c r="BT1128" s="4"/>
      <c r="BU1128" s="4"/>
    </row>
    <row r="1129" spans="69:73" x14ac:dyDescent="0.35">
      <c r="BQ1129" s="9"/>
      <c r="BR1129" s="9"/>
      <c r="BS1129" s="9"/>
      <c r="BT1129" s="4"/>
      <c r="BU1129" s="4"/>
    </row>
    <row r="1130" spans="69:73" x14ac:dyDescent="0.35">
      <c r="BQ1130" s="9"/>
      <c r="BR1130" s="9"/>
      <c r="BS1130" s="9"/>
      <c r="BT1130" s="4"/>
      <c r="BU1130" s="4"/>
    </row>
    <row r="1131" spans="69:73" x14ac:dyDescent="0.35">
      <c r="BQ1131" s="9"/>
      <c r="BR1131" s="9"/>
      <c r="BS1131" s="9"/>
      <c r="BT1131" s="4"/>
      <c r="BU1131" s="4"/>
    </row>
    <row r="1132" spans="69:73" x14ac:dyDescent="0.35">
      <c r="BQ1132" s="9"/>
      <c r="BR1132" s="9"/>
      <c r="BS1132" s="9"/>
      <c r="BT1132" s="4"/>
      <c r="BU1132" s="4"/>
    </row>
    <row r="1133" spans="69:73" x14ac:dyDescent="0.35">
      <c r="BQ1133" s="9"/>
      <c r="BR1133" s="9"/>
      <c r="BS1133" s="9"/>
      <c r="BT1133" s="4"/>
      <c r="BU1133" s="4"/>
    </row>
    <row r="1134" spans="69:73" x14ac:dyDescent="0.35">
      <c r="BQ1134" s="9"/>
      <c r="BR1134" s="9"/>
      <c r="BS1134" s="9"/>
      <c r="BT1134" s="4"/>
      <c r="BU1134" s="4"/>
    </row>
    <row r="1135" spans="69:73" x14ac:dyDescent="0.35">
      <c r="BQ1135" s="9"/>
      <c r="BR1135" s="9"/>
      <c r="BS1135" s="9"/>
      <c r="BT1135" s="4"/>
      <c r="BU1135" s="4"/>
    </row>
    <row r="1136" spans="69:73" x14ac:dyDescent="0.35">
      <c r="BQ1136" s="9"/>
      <c r="BR1136" s="9"/>
      <c r="BS1136" s="9"/>
      <c r="BT1136" s="4"/>
      <c r="BU1136" s="4"/>
    </row>
    <row r="1137" spans="69:73" x14ac:dyDescent="0.35">
      <c r="BQ1137" s="9"/>
      <c r="BR1137" s="9"/>
      <c r="BS1137" s="9"/>
      <c r="BT1137" s="4"/>
      <c r="BU1137" s="4"/>
    </row>
    <row r="1138" spans="69:73" x14ac:dyDescent="0.35">
      <c r="BQ1138" s="9"/>
      <c r="BR1138" s="9"/>
      <c r="BS1138" s="9"/>
      <c r="BT1138" s="4"/>
      <c r="BU1138" s="4"/>
    </row>
    <row r="1139" spans="69:73" x14ac:dyDescent="0.35">
      <c r="BQ1139" s="9"/>
      <c r="BR1139" s="9"/>
      <c r="BS1139" s="9"/>
      <c r="BT1139" s="4"/>
      <c r="BU1139" s="4"/>
    </row>
    <row r="1140" spans="69:73" x14ac:dyDescent="0.35">
      <c r="BQ1140" s="9"/>
      <c r="BR1140" s="9"/>
      <c r="BS1140" s="9"/>
      <c r="BT1140" s="4"/>
      <c r="BU1140" s="4"/>
    </row>
    <row r="1141" spans="69:73" x14ac:dyDescent="0.35">
      <c r="BQ1141" s="9"/>
      <c r="BR1141" s="9"/>
      <c r="BS1141" s="9"/>
      <c r="BT1141" s="4"/>
      <c r="BU1141" s="4"/>
    </row>
    <row r="1142" spans="69:73" x14ac:dyDescent="0.35">
      <c r="BQ1142" s="9"/>
      <c r="BR1142" s="9"/>
      <c r="BS1142" s="9"/>
      <c r="BT1142" s="4"/>
      <c r="BU1142" s="4"/>
    </row>
    <row r="1143" spans="69:73" x14ac:dyDescent="0.35">
      <c r="BQ1143" s="9"/>
      <c r="BR1143" s="9"/>
      <c r="BS1143" s="9"/>
      <c r="BT1143" s="4"/>
      <c r="BU1143" s="4"/>
    </row>
    <row r="1144" spans="69:73" x14ac:dyDescent="0.35">
      <c r="BQ1144" s="9"/>
      <c r="BR1144" s="9"/>
      <c r="BS1144" s="9"/>
      <c r="BT1144" s="4"/>
      <c r="BU1144" s="4"/>
    </row>
    <row r="1145" spans="69:73" x14ac:dyDescent="0.35">
      <c r="BQ1145" s="9"/>
      <c r="BR1145" s="9"/>
      <c r="BS1145" s="9"/>
      <c r="BT1145" s="4"/>
      <c r="BU1145" s="4"/>
    </row>
    <row r="1146" spans="69:73" x14ac:dyDescent="0.35">
      <c r="BQ1146" s="9"/>
      <c r="BR1146" s="9"/>
      <c r="BS1146" s="9"/>
      <c r="BT1146" s="4"/>
      <c r="BU1146" s="4"/>
    </row>
    <row r="1147" spans="69:73" x14ac:dyDescent="0.35">
      <c r="BQ1147" s="9"/>
      <c r="BR1147" s="9"/>
      <c r="BS1147" s="9"/>
      <c r="BT1147" s="4"/>
      <c r="BU1147" s="4"/>
    </row>
    <row r="1148" spans="69:73" x14ac:dyDescent="0.35">
      <c r="BQ1148" s="9"/>
      <c r="BR1148" s="9"/>
      <c r="BS1148" s="9"/>
      <c r="BT1148" s="4"/>
      <c r="BU1148" s="4"/>
    </row>
    <row r="1149" spans="69:73" x14ac:dyDescent="0.35">
      <c r="BQ1149" s="9"/>
      <c r="BR1149" s="9"/>
      <c r="BS1149" s="9"/>
      <c r="BT1149" s="4"/>
      <c r="BU1149" s="4"/>
    </row>
    <row r="1150" spans="69:73" x14ac:dyDescent="0.35">
      <c r="BQ1150" s="9"/>
      <c r="BR1150" s="9"/>
      <c r="BS1150" s="9"/>
      <c r="BT1150" s="4"/>
      <c r="BU1150" s="4"/>
    </row>
    <row r="1151" spans="69:73" x14ac:dyDescent="0.35">
      <c r="BQ1151" s="9"/>
      <c r="BR1151" s="9"/>
      <c r="BS1151" s="9"/>
      <c r="BT1151" s="4"/>
      <c r="BU1151" s="4"/>
    </row>
    <row r="1152" spans="69:73" x14ac:dyDescent="0.35">
      <c r="BQ1152" s="9"/>
      <c r="BR1152" s="9"/>
      <c r="BS1152" s="9"/>
      <c r="BT1152" s="4"/>
      <c r="BU1152" s="4"/>
    </row>
    <row r="1153" spans="69:73" x14ac:dyDescent="0.35">
      <c r="BQ1153" s="9"/>
      <c r="BR1153" s="9"/>
      <c r="BS1153" s="9"/>
      <c r="BT1153" s="4"/>
      <c r="BU1153" s="4"/>
    </row>
    <row r="1154" spans="69:73" x14ac:dyDescent="0.35">
      <c r="BQ1154" s="9"/>
      <c r="BR1154" s="9"/>
      <c r="BS1154" s="9"/>
      <c r="BT1154" s="4"/>
      <c r="BU1154" s="4"/>
    </row>
    <row r="1155" spans="69:73" x14ac:dyDescent="0.35">
      <c r="BQ1155" s="9"/>
      <c r="BR1155" s="9"/>
      <c r="BS1155" s="9"/>
      <c r="BT1155" s="4"/>
      <c r="BU1155" s="4"/>
    </row>
    <row r="1156" spans="69:73" x14ac:dyDescent="0.35">
      <c r="BQ1156" s="9"/>
      <c r="BR1156" s="9"/>
      <c r="BS1156" s="9"/>
      <c r="BT1156" s="4"/>
      <c r="BU1156" s="4"/>
    </row>
    <row r="1157" spans="69:73" x14ac:dyDescent="0.35">
      <c r="BQ1157" s="9"/>
      <c r="BR1157" s="9"/>
      <c r="BS1157" s="9"/>
      <c r="BT1157" s="4"/>
      <c r="BU1157" s="4"/>
    </row>
    <row r="1158" spans="69:73" x14ac:dyDescent="0.35">
      <c r="BQ1158" s="9"/>
      <c r="BR1158" s="9"/>
      <c r="BS1158" s="9"/>
      <c r="BT1158" s="4"/>
      <c r="BU1158" s="4"/>
    </row>
    <row r="1159" spans="69:73" x14ac:dyDescent="0.35">
      <c r="BQ1159" s="9"/>
      <c r="BR1159" s="9"/>
      <c r="BS1159" s="9"/>
      <c r="BT1159" s="4"/>
      <c r="BU1159" s="4"/>
    </row>
    <row r="1160" spans="69:73" x14ac:dyDescent="0.35">
      <c r="BQ1160" s="9"/>
      <c r="BR1160" s="9"/>
      <c r="BS1160" s="9"/>
      <c r="BT1160" s="4"/>
      <c r="BU1160" s="4"/>
    </row>
    <row r="1161" spans="69:73" x14ac:dyDescent="0.35">
      <c r="BQ1161" s="9"/>
      <c r="BR1161" s="9"/>
      <c r="BS1161" s="9"/>
      <c r="BT1161" s="4"/>
      <c r="BU1161" s="4"/>
    </row>
    <row r="1162" spans="69:73" x14ac:dyDescent="0.35">
      <c r="BQ1162" s="9"/>
      <c r="BR1162" s="9"/>
      <c r="BS1162" s="9"/>
      <c r="BT1162" s="4"/>
      <c r="BU1162" s="4"/>
    </row>
    <row r="1163" spans="69:73" x14ac:dyDescent="0.35">
      <c r="BQ1163" s="9"/>
      <c r="BR1163" s="9"/>
      <c r="BS1163" s="9"/>
      <c r="BT1163" s="4"/>
      <c r="BU1163" s="4"/>
    </row>
    <row r="1164" spans="69:73" x14ac:dyDescent="0.35">
      <c r="BQ1164" s="9"/>
      <c r="BR1164" s="9"/>
      <c r="BS1164" s="9"/>
      <c r="BT1164" s="4"/>
      <c r="BU1164" s="4"/>
    </row>
    <row r="1165" spans="69:73" x14ac:dyDescent="0.35">
      <c r="BQ1165" s="9"/>
      <c r="BR1165" s="9"/>
      <c r="BS1165" s="9"/>
      <c r="BT1165" s="4"/>
      <c r="BU1165" s="4"/>
    </row>
    <row r="1166" spans="69:73" x14ac:dyDescent="0.35">
      <c r="BQ1166" s="9"/>
      <c r="BR1166" s="9"/>
      <c r="BS1166" s="9"/>
      <c r="BT1166" s="4"/>
      <c r="BU1166" s="4"/>
    </row>
    <row r="1167" spans="69:73" x14ac:dyDescent="0.35">
      <c r="BQ1167" s="9"/>
      <c r="BR1167" s="9"/>
      <c r="BS1167" s="9"/>
      <c r="BT1167" s="4"/>
      <c r="BU1167" s="4"/>
    </row>
    <row r="1168" spans="69:73" x14ac:dyDescent="0.35">
      <c r="BQ1168" s="9"/>
      <c r="BR1168" s="9"/>
      <c r="BS1168" s="9"/>
      <c r="BT1168" s="4"/>
      <c r="BU1168" s="4"/>
    </row>
    <row r="1169" spans="69:73" x14ac:dyDescent="0.35">
      <c r="BQ1169" s="9"/>
      <c r="BR1169" s="9"/>
      <c r="BS1169" s="9"/>
      <c r="BT1169" s="4"/>
      <c r="BU1169" s="4"/>
    </row>
    <row r="1170" spans="69:73" x14ac:dyDescent="0.35">
      <c r="BQ1170" s="9"/>
      <c r="BR1170" s="9"/>
      <c r="BS1170" s="9"/>
      <c r="BT1170" s="4"/>
      <c r="BU1170" s="4"/>
    </row>
    <row r="1171" spans="69:73" x14ac:dyDescent="0.35">
      <c r="BQ1171" s="9"/>
      <c r="BR1171" s="9"/>
      <c r="BS1171" s="9"/>
      <c r="BT1171" s="4"/>
      <c r="BU1171" s="4"/>
    </row>
    <row r="1172" spans="69:73" x14ac:dyDescent="0.35">
      <c r="BQ1172" s="9"/>
      <c r="BR1172" s="9"/>
      <c r="BS1172" s="9"/>
      <c r="BT1172" s="4"/>
      <c r="BU1172" s="4"/>
    </row>
    <row r="1173" spans="69:73" x14ac:dyDescent="0.35">
      <c r="BQ1173" s="9"/>
      <c r="BR1173" s="9"/>
      <c r="BS1173" s="9"/>
      <c r="BT1173" s="4"/>
      <c r="BU1173" s="4"/>
    </row>
    <row r="1174" spans="69:73" x14ac:dyDescent="0.35">
      <c r="BQ1174" s="9"/>
      <c r="BR1174" s="9"/>
      <c r="BS1174" s="9"/>
      <c r="BT1174" s="4"/>
      <c r="BU1174" s="4"/>
    </row>
    <row r="1175" spans="69:73" x14ac:dyDescent="0.35">
      <c r="BQ1175" s="9"/>
      <c r="BR1175" s="9"/>
      <c r="BS1175" s="9"/>
      <c r="BT1175" s="4"/>
      <c r="BU1175" s="4"/>
    </row>
    <row r="1176" spans="69:73" x14ac:dyDescent="0.35">
      <c r="BQ1176" s="9"/>
      <c r="BR1176" s="9"/>
      <c r="BS1176" s="9"/>
      <c r="BT1176" s="4"/>
      <c r="BU1176" s="4"/>
    </row>
    <row r="1177" spans="69:73" x14ac:dyDescent="0.35">
      <c r="BQ1177" s="9"/>
      <c r="BR1177" s="9"/>
      <c r="BS1177" s="9"/>
      <c r="BT1177" s="4"/>
      <c r="BU1177" s="4"/>
    </row>
    <row r="1178" spans="69:73" x14ac:dyDescent="0.35">
      <c r="BQ1178" s="9"/>
      <c r="BR1178" s="9"/>
      <c r="BS1178" s="9"/>
      <c r="BT1178" s="4"/>
      <c r="BU1178" s="4"/>
    </row>
    <row r="1179" spans="69:73" x14ac:dyDescent="0.35">
      <c r="BQ1179" s="9"/>
      <c r="BR1179" s="9"/>
      <c r="BS1179" s="9"/>
      <c r="BT1179" s="4"/>
      <c r="BU1179" s="4"/>
    </row>
    <row r="1180" spans="69:73" x14ac:dyDescent="0.35">
      <c r="BQ1180" s="9"/>
      <c r="BR1180" s="9"/>
      <c r="BS1180" s="9"/>
      <c r="BT1180" s="4"/>
      <c r="BU1180" s="4"/>
    </row>
    <row r="1181" spans="69:73" x14ac:dyDescent="0.35">
      <c r="BQ1181" s="9"/>
      <c r="BR1181" s="9"/>
      <c r="BS1181" s="9"/>
      <c r="BT1181" s="4"/>
      <c r="BU1181" s="4"/>
    </row>
    <row r="1182" spans="69:73" x14ac:dyDescent="0.35">
      <c r="BQ1182" s="9"/>
      <c r="BR1182" s="9"/>
      <c r="BS1182" s="9"/>
      <c r="BT1182" s="4"/>
      <c r="BU1182" s="4"/>
    </row>
    <row r="1183" spans="69:73" x14ac:dyDescent="0.35">
      <c r="BQ1183" s="9"/>
      <c r="BR1183" s="9"/>
      <c r="BS1183" s="9"/>
      <c r="BT1183" s="4"/>
      <c r="BU1183" s="4"/>
    </row>
    <row r="1184" spans="69:73" x14ac:dyDescent="0.35">
      <c r="BQ1184" s="9"/>
      <c r="BR1184" s="9"/>
      <c r="BS1184" s="9"/>
      <c r="BT1184" s="4"/>
      <c r="BU1184" s="4"/>
    </row>
    <row r="1185" spans="69:73" x14ac:dyDescent="0.35">
      <c r="BQ1185" s="9"/>
      <c r="BR1185" s="9"/>
      <c r="BS1185" s="9"/>
      <c r="BT1185" s="4"/>
      <c r="BU1185" s="4"/>
    </row>
    <row r="1186" spans="69:73" x14ac:dyDescent="0.35">
      <c r="BQ1186" s="9"/>
      <c r="BR1186" s="9"/>
      <c r="BS1186" s="9"/>
      <c r="BT1186" s="4"/>
      <c r="BU1186" s="4"/>
    </row>
    <row r="1187" spans="69:73" x14ac:dyDescent="0.35">
      <c r="BQ1187" s="9"/>
      <c r="BR1187" s="9"/>
      <c r="BS1187" s="9"/>
      <c r="BT1187" s="4"/>
      <c r="BU1187" s="4"/>
    </row>
    <row r="1188" spans="69:73" x14ac:dyDescent="0.35">
      <c r="BQ1188" s="9"/>
      <c r="BR1188" s="9"/>
      <c r="BS1188" s="9"/>
      <c r="BT1188" s="4"/>
      <c r="BU1188" s="4"/>
    </row>
    <row r="1189" spans="69:73" x14ac:dyDescent="0.35">
      <c r="BQ1189" s="9"/>
      <c r="BR1189" s="9"/>
      <c r="BS1189" s="9"/>
      <c r="BT1189" s="4"/>
      <c r="BU1189" s="4"/>
    </row>
    <row r="1190" spans="69:73" x14ac:dyDescent="0.35">
      <c r="BQ1190" s="9"/>
      <c r="BR1190" s="9"/>
      <c r="BS1190" s="9"/>
      <c r="BT1190" s="4"/>
      <c r="BU1190" s="4"/>
    </row>
    <row r="1191" spans="69:73" x14ac:dyDescent="0.35">
      <c r="BQ1191" s="9"/>
      <c r="BR1191" s="9"/>
      <c r="BS1191" s="9"/>
      <c r="BT1191" s="4"/>
      <c r="BU1191" s="4"/>
    </row>
    <row r="1192" spans="69:73" x14ac:dyDescent="0.35">
      <c r="BQ1192" s="9"/>
      <c r="BR1192" s="9"/>
      <c r="BS1192" s="9"/>
      <c r="BT1192" s="4"/>
      <c r="BU1192" s="4"/>
    </row>
    <row r="1193" spans="69:73" x14ac:dyDescent="0.35">
      <c r="BQ1193" s="9"/>
      <c r="BR1193" s="9"/>
      <c r="BS1193" s="9"/>
      <c r="BT1193" s="4"/>
      <c r="BU1193" s="4"/>
    </row>
    <row r="1194" spans="69:73" x14ac:dyDescent="0.35">
      <c r="BQ1194" s="9"/>
      <c r="BR1194" s="9"/>
      <c r="BS1194" s="9"/>
      <c r="BT1194" s="4"/>
      <c r="BU1194" s="4"/>
    </row>
    <row r="1195" spans="69:73" x14ac:dyDescent="0.35">
      <c r="BQ1195" s="9"/>
      <c r="BR1195" s="9"/>
      <c r="BS1195" s="9"/>
      <c r="BT1195" s="4"/>
      <c r="BU1195" s="4"/>
    </row>
    <row r="1196" spans="69:73" x14ac:dyDescent="0.35">
      <c r="BQ1196" s="9"/>
      <c r="BR1196" s="9"/>
      <c r="BS1196" s="9"/>
      <c r="BT1196" s="4"/>
      <c r="BU1196" s="4"/>
    </row>
    <row r="1197" spans="69:73" x14ac:dyDescent="0.35">
      <c r="BQ1197" s="9"/>
      <c r="BR1197" s="9"/>
      <c r="BS1197" s="9"/>
      <c r="BT1197" s="4"/>
      <c r="BU1197" s="4"/>
    </row>
    <row r="1198" spans="69:73" x14ac:dyDescent="0.35">
      <c r="BQ1198" s="9"/>
      <c r="BR1198" s="9"/>
      <c r="BS1198" s="9"/>
      <c r="BT1198" s="4"/>
      <c r="BU1198" s="4"/>
    </row>
    <row r="1199" spans="69:73" x14ac:dyDescent="0.35">
      <c r="BQ1199" s="9"/>
      <c r="BR1199" s="9"/>
      <c r="BS1199" s="9"/>
      <c r="BT1199" s="4"/>
      <c r="BU1199" s="4"/>
    </row>
    <row r="1200" spans="69:73" x14ac:dyDescent="0.35">
      <c r="BQ1200" s="9"/>
      <c r="BR1200" s="9"/>
      <c r="BS1200" s="9"/>
      <c r="BT1200" s="4"/>
      <c r="BU1200" s="4"/>
    </row>
    <row r="1201" spans="69:73" x14ac:dyDescent="0.35">
      <c r="BQ1201" s="9"/>
      <c r="BR1201" s="9"/>
      <c r="BS1201" s="9"/>
      <c r="BT1201" s="4"/>
      <c r="BU1201" s="4"/>
    </row>
    <row r="1202" spans="69:73" x14ac:dyDescent="0.35">
      <c r="BQ1202" s="9"/>
      <c r="BR1202" s="9"/>
      <c r="BS1202" s="9"/>
      <c r="BT1202" s="4"/>
      <c r="BU1202" s="4"/>
    </row>
    <row r="1203" spans="69:73" x14ac:dyDescent="0.35">
      <c r="BQ1203" s="9"/>
      <c r="BR1203" s="9"/>
      <c r="BS1203" s="9"/>
      <c r="BT1203" s="4"/>
      <c r="BU1203" s="4"/>
    </row>
    <row r="1204" spans="69:73" x14ac:dyDescent="0.35">
      <c r="BQ1204" s="9"/>
      <c r="BR1204" s="9"/>
      <c r="BS1204" s="9"/>
      <c r="BT1204" s="4"/>
      <c r="BU1204" s="4"/>
    </row>
    <row r="1205" spans="69:73" x14ac:dyDescent="0.35">
      <c r="BQ1205" s="9"/>
      <c r="BR1205" s="9"/>
      <c r="BS1205" s="9"/>
      <c r="BT1205" s="4"/>
      <c r="BU1205" s="4"/>
    </row>
    <row r="1206" spans="69:73" x14ac:dyDescent="0.35">
      <c r="BQ1206" s="9"/>
      <c r="BR1206" s="9"/>
      <c r="BS1206" s="9"/>
      <c r="BT1206" s="4"/>
      <c r="BU1206" s="4"/>
    </row>
    <row r="1207" spans="69:73" x14ac:dyDescent="0.35">
      <c r="BQ1207" s="9"/>
      <c r="BR1207" s="9"/>
      <c r="BS1207" s="9"/>
      <c r="BT1207" s="4"/>
      <c r="BU1207" s="4"/>
    </row>
    <row r="1208" spans="69:73" x14ac:dyDescent="0.35">
      <c r="BQ1208" s="9"/>
      <c r="BR1208" s="9"/>
      <c r="BS1208" s="9"/>
      <c r="BT1208" s="4"/>
      <c r="BU1208" s="4"/>
    </row>
    <row r="1209" spans="69:73" x14ac:dyDescent="0.35">
      <c r="BQ1209" s="9"/>
      <c r="BR1209" s="9"/>
      <c r="BS1209" s="9"/>
      <c r="BT1209" s="4"/>
      <c r="BU1209" s="4"/>
    </row>
    <row r="1210" spans="69:73" x14ac:dyDescent="0.35">
      <c r="BQ1210" s="9"/>
      <c r="BR1210" s="9"/>
      <c r="BS1210" s="9"/>
      <c r="BT1210" s="4"/>
      <c r="BU1210" s="4"/>
    </row>
    <row r="1211" spans="69:73" x14ac:dyDescent="0.35">
      <c r="BQ1211" s="9"/>
      <c r="BR1211" s="9"/>
      <c r="BS1211" s="9"/>
      <c r="BT1211" s="4"/>
      <c r="BU1211" s="4"/>
    </row>
    <row r="1212" spans="69:73" x14ac:dyDescent="0.35">
      <c r="BQ1212" s="9"/>
      <c r="BR1212" s="9"/>
      <c r="BS1212" s="9"/>
      <c r="BT1212" s="4"/>
      <c r="BU1212" s="4"/>
    </row>
    <row r="1213" spans="69:73" x14ac:dyDescent="0.35">
      <c r="BQ1213" s="9"/>
      <c r="BR1213" s="9"/>
      <c r="BS1213" s="9"/>
      <c r="BT1213" s="4"/>
      <c r="BU1213" s="4"/>
    </row>
    <row r="1214" spans="69:73" x14ac:dyDescent="0.35">
      <c r="BQ1214" s="9"/>
      <c r="BR1214" s="9"/>
      <c r="BS1214" s="9"/>
      <c r="BT1214" s="4"/>
      <c r="BU1214" s="4"/>
    </row>
    <row r="1215" spans="69:73" x14ac:dyDescent="0.35">
      <c r="BQ1215" s="9"/>
      <c r="BR1215" s="9"/>
      <c r="BS1215" s="9"/>
      <c r="BT1215" s="4"/>
      <c r="BU1215" s="4"/>
    </row>
    <row r="1216" spans="69:73" x14ac:dyDescent="0.35">
      <c r="BQ1216" s="9"/>
      <c r="BR1216" s="9"/>
      <c r="BS1216" s="9"/>
      <c r="BT1216" s="4"/>
      <c r="BU1216" s="4"/>
    </row>
    <row r="1217" spans="69:73" x14ac:dyDescent="0.35">
      <c r="BQ1217" s="9"/>
      <c r="BR1217" s="9"/>
      <c r="BS1217" s="9"/>
      <c r="BT1217" s="4"/>
      <c r="BU1217" s="4"/>
    </row>
    <row r="1218" spans="69:73" x14ac:dyDescent="0.35">
      <c r="BQ1218" s="9"/>
      <c r="BR1218" s="9"/>
      <c r="BS1218" s="9"/>
      <c r="BT1218" s="4"/>
      <c r="BU1218" s="4"/>
    </row>
    <row r="1219" spans="69:73" x14ac:dyDescent="0.35">
      <c r="BQ1219" s="9"/>
      <c r="BR1219" s="9"/>
      <c r="BS1219" s="9"/>
      <c r="BT1219" s="4"/>
      <c r="BU1219" s="4"/>
    </row>
    <row r="1220" spans="69:73" x14ac:dyDescent="0.35">
      <c r="BQ1220" s="9"/>
      <c r="BR1220" s="9"/>
      <c r="BS1220" s="9"/>
      <c r="BT1220" s="4"/>
      <c r="BU1220" s="4"/>
    </row>
    <row r="1221" spans="69:73" x14ac:dyDescent="0.35">
      <c r="BQ1221" s="9"/>
      <c r="BR1221" s="9"/>
      <c r="BS1221" s="9"/>
      <c r="BT1221" s="4"/>
      <c r="BU1221" s="4"/>
    </row>
    <row r="1222" spans="69:73" x14ac:dyDescent="0.35">
      <c r="BQ1222" s="9"/>
      <c r="BR1222" s="9"/>
      <c r="BS1222" s="9"/>
      <c r="BT1222" s="4"/>
      <c r="BU1222" s="4"/>
    </row>
    <row r="1223" spans="69:73" x14ac:dyDescent="0.35">
      <c r="BQ1223" s="9"/>
      <c r="BR1223" s="9"/>
      <c r="BS1223" s="9"/>
      <c r="BT1223" s="4"/>
      <c r="BU1223" s="4"/>
    </row>
    <row r="1224" spans="69:73" x14ac:dyDescent="0.35">
      <c r="BQ1224" s="9"/>
      <c r="BR1224" s="9"/>
      <c r="BS1224" s="9"/>
      <c r="BT1224" s="4"/>
      <c r="BU1224" s="4"/>
    </row>
    <row r="1225" spans="69:73" x14ac:dyDescent="0.35">
      <c r="BQ1225" s="9"/>
      <c r="BR1225" s="9"/>
      <c r="BS1225" s="9"/>
      <c r="BT1225" s="4"/>
      <c r="BU1225" s="4"/>
    </row>
    <row r="1226" spans="69:73" x14ac:dyDescent="0.35">
      <c r="BQ1226" s="9"/>
      <c r="BR1226" s="9"/>
      <c r="BS1226" s="9"/>
      <c r="BT1226" s="4"/>
      <c r="BU1226" s="4"/>
    </row>
    <row r="1227" spans="69:73" x14ac:dyDescent="0.35">
      <c r="BQ1227" s="9"/>
      <c r="BR1227" s="9"/>
      <c r="BS1227" s="9"/>
      <c r="BT1227" s="4"/>
      <c r="BU1227" s="4"/>
    </row>
    <row r="1228" spans="69:73" x14ac:dyDescent="0.35">
      <c r="BQ1228" s="9"/>
      <c r="BR1228" s="9"/>
      <c r="BS1228" s="9"/>
      <c r="BT1228" s="4"/>
      <c r="BU1228" s="4"/>
    </row>
    <row r="1229" spans="69:73" x14ac:dyDescent="0.35">
      <c r="BQ1229" s="9"/>
      <c r="BR1229" s="9"/>
      <c r="BS1229" s="9"/>
      <c r="BT1229" s="4"/>
      <c r="BU1229" s="4"/>
    </row>
    <row r="1230" spans="69:73" x14ac:dyDescent="0.35">
      <c r="BQ1230" s="9"/>
      <c r="BR1230" s="9"/>
      <c r="BS1230" s="9"/>
      <c r="BT1230" s="4"/>
      <c r="BU1230" s="4"/>
    </row>
    <row r="1231" spans="69:73" x14ac:dyDescent="0.35">
      <c r="BQ1231" s="9"/>
      <c r="BR1231" s="9"/>
      <c r="BS1231" s="9"/>
      <c r="BT1231" s="4"/>
      <c r="BU1231" s="4"/>
    </row>
    <row r="1232" spans="69:73" x14ac:dyDescent="0.35">
      <c r="BQ1232" s="9"/>
      <c r="BR1232" s="9"/>
      <c r="BS1232" s="9"/>
      <c r="BT1232" s="4"/>
      <c r="BU1232" s="4"/>
    </row>
    <row r="1233" spans="69:73" x14ac:dyDescent="0.35">
      <c r="BQ1233" s="9"/>
      <c r="BR1233" s="9"/>
      <c r="BS1233" s="9"/>
      <c r="BT1233" s="4"/>
      <c r="BU1233" s="4"/>
    </row>
    <row r="1234" spans="69:73" x14ac:dyDescent="0.35">
      <c r="BQ1234" s="9"/>
      <c r="BR1234" s="9"/>
      <c r="BS1234" s="9"/>
      <c r="BT1234" s="4"/>
      <c r="BU1234" s="4"/>
    </row>
    <row r="1235" spans="69:73" x14ac:dyDescent="0.35">
      <c r="BQ1235" s="9"/>
      <c r="BR1235" s="9"/>
      <c r="BS1235" s="9"/>
      <c r="BT1235" s="4"/>
      <c r="BU1235" s="4"/>
    </row>
    <row r="1236" spans="69:73" x14ac:dyDescent="0.35">
      <c r="BQ1236" s="9"/>
      <c r="BR1236" s="9"/>
      <c r="BS1236" s="9"/>
      <c r="BT1236" s="4"/>
      <c r="BU1236" s="4"/>
    </row>
    <row r="1237" spans="69:73" x14ac:dyDescent="0.35">
      <c r="BQ1237" s="9"/>
      <c r="BR1237" s="9"/>
      <c r="BS1237" s="9"/>
      <c r="BT1237" s="4"/>
      <c r="BU1237" s="4"/>
    </row>
    <row r="1238" spans="69:73" x14ac:dyDescent="0.35">
      <c r="BQ1238" s="9"/>
      <c r="BR1238" s="9"/>
      <c r="BS1238" s="9"/>
      <c r="BT1238" s="4"/>
      <c r="BU1238" s="4"/>
    </row>
    <row r="1239" spans="69:73" x14ac:dyDescent="0.35">
      <c r="BQ1239" s="9"/>
      <c r="BR1239" s="9"/>
      <c r="BS1239" s="9"/>
      <c r="BT1239" s="4"/>
      <c r="BU1239" s="4"/>
    </row>
    <row r="1240" spans="69:73" x14ac:dyDescent="0.35">
      <c r="BQ1240" s="9"/>
      <c r="BR1240" s="9"/>
      <c r="BS1240" s="9"/>
      <c r="BT1240" s="4"/>
      <c r="BU1240" s="4"/>
    </row>
    <row r="1241" spans="69:73" x14ac:dyDescent="0.35">
      <c r="BQ1241" s="9"/>
      <c r="BR1241" s="9"/>
      <c r="BS1241" s="9"/>
      <c r="BT1241" s="4"/>
      <c r="BU1241" s="4"/>
    </row>
    <row r="1242" spans="69:73" x14ac:dyDescent="0.35">
      <c r="BQ1242" s="9"/>
      <c r="BR1242" s="9"/>
      <c r="BS1242" s="9"/>
      <c r="BT1242" s="4"/>
      <c r="BU1242" s="4"/>
    </row>
    <row r="1243" spans="69:73" x14ac:dyDescent="0.35">
      <c r="BQ1243" s="9"/>
      <c r="BR1243" s="9"/>
      <c r="BS1243" s="9"/>
      <c r="BT1243" s="4"/>
      <c r="BU1243" s="4"/>
    </row>
    <row r="1244" spans="69:73" x14ac:dyDescent="0.35">
      <c r="BQ1244" s="9"/>
      <c r="BR1244" s="9"/>
      <c r="BS1244" s="9"/>
      <c r="BT1244" s="4"/>
      <c r="BU1244" s="4"/>
    </row>
    <row r="1245" spans="69:73" x14ac:dyDescent="0.35">
      <c r="BQ1245" s="9"/>
      <c r="BR1245" s="9"/>
      <c r="BS1245" s="9"/>
      <c r="BT1245" s="4"/>
      <c r="BU1245" s="4"/>
    </row>
    <row r="1246" spans="69:73" x14ac:dyDescent="0.35">
      <c r="BQ1246" s="9"/>
      <c r="BR1246" s="9"/>
      <c r="BS1246" s="9"/>
      <c r="BT1246" s="4"/>
      <c r="BU1246" s="4"/>
    </row>
    <row r="1247" spans="69:73" x14ac:dyDescent="0.35">
      <c r="BQ1247" s="9"/>
      <c r="BR1247" s="9"/>
      <c r="BS1247" s="9"/>
      <c r="BT1247" s="4"/>
      <c r="BU1247" s="4"/>
    </row>
    <row r="1248" spans="69:73" x14ac:dyDescent="0.35">
      <c r="BQ1248" s="9"/>
      <c r="BR1248" s="9"/>
      <c r="BS1248" s="9"/>
      <c r="BT1248" s="4"/>
      <c r="BU1248" s="4"/>
    </row>
    <row r="1249" spans="69:73" x14ac:dyDescent="0.35">
      <c r="BQ1249" s="9"/>
      <c r="BR1249" s="9"/>
      <c r="BS1249" s="9"/>
      <c r="BT1249" s="4"/>
      <c r="BU1249" s="4"/>
    </row>
    <row r="1250" spans="69:73" x14ac:dyDescent="0.35">
      <c r="BQ1250" s="9"/>
      <c r="BR1250" s="9"/>
      <c r="BS1250" s="9"/>
      <c r="BT1250" s="4"/>
      <c r="BU1250" s="4"/>
    </row>
    <row r="1251" spans="69:73" x14ac:dyDescent="0.35">
      <c r="BQ1251" s="9"/>
      <c r="BR1251" s="9"/>
      <c r="BS1251" s="9"/>
      <c r="BT1251" s="4"/>
      <c r="BU1251" s="4"/>
    </row>
    <row r="1252" spans="69:73" x14ac:dyDescent="0.35">
      <c r="BQ1252" s="9"/>
      <c r="BR1252" s="9"/>
      <c r="BS1252" s="9"/>
      <c r="BT1252" s="4"/>
      <c r="BU1252" s="4"/>
    </row>
    <row r="1253" spans="69:73" x14ac:dyDescent="0.35">
      <c r="BQ1253" s="9"/>
      <c r="BR1253" s="9"/>
      <c r="BS1253" s="9"/>
      <c r="BT1253" s="4"/>
      <c r="BU1253" s="4"/>
    </row>
    <row r="1254" spans="69:73" x14ac:dyDescent="0.35">
      <c r="BQ1254" s="9"/>
      <c r="BR1254" s="9"/>
      <c r="BS1254" s="9"/>
      <c r="BT1254" s="4"/>
      <c r="BU1254" s="4"/>
    </row>
    <row r="1255" spans="69:73" x14ac:dyDescent="0.35">
      <c r="BQ1255" s="9"/>
      <c r="BR1255" s="9"/>
      <c r="BS1255" s="9"/>
      <c r="BT1255" s="4"/>
      <c r="BU1255" s="4"/>
    </row>
    <row r="1256" spans="69:73" x14ac:dyDescent="0.35">
      <c r="BQ1256" s="9"/>
      <c r="BR1256" s="9"/>
      <c r="BS1256" s="9"/>
      <c r="BT1256" s="4"/>
      <c r="BU1256" s="4"/>
    </row>
    <row r="1257" spans="69:73" x14ac:dyDescent="0.35">
      <c r="BQ1257" s="9"/>
      <c r="BR1257" s="9"/>
      <c r="BS1257" s="9"/>
      <c r="BT1257" s="4"/>
      <c r="BU1257" s="4"/>
    </row>
    <row r="1258" spans="69:73" x14ac:dyDescent="0.35">
      <c r="BQ1258" s="9"/>
      <c r="BR1258" s="9"/>
      <c r="BS1258" s="9"/>
      <c r="BT1258" s="4"/>
      <c r="BU1258" s="4"/>
    </row>
    <row r="1259" spans="69:73" x14ac:dyDescent="0.35">
      <c r="BQ1259" s="9"/>
      <c r="BR1259" s="9"/>
      <c r="BS1259" s="9"/>
      <c r="BT1259" s="4"/>
      <c r="BU1259" s="4"/>
    </row>
    <row r="1260" spans="69:73" x14ac:dyDescent="0.35">
      <c r="BQ1260" s="9"/>
      <c r="BR1260" s="9"/>
      <c r="BS1260" s="9"/>
      <c r="BT1260" s="4"/>
      <c r="BU1260" s="4"/>
    </row>
    <row r="1261" spans="69:73" x14ac:dyDescent="0.35">
      <c r="BQ1261" s="9"/>
      <c r="BR1261" s="9"/>
      <c r="BS1261" s="9"/>
      <c r="BT1261" s="4"/>
      <c r="BU1261" s="4"/>
    </row>
    <row r="1262" spans="69:73" x14ac:dyDescent="0.35">
      <c r="BQ1262" s="9"/>
      <c r="BR1262" s="9"/>
      <c r="BS1262" s="9"/>
      <c r="BT1262" s="4"/>
      <c r="BU1262" s="4"/>
    </row>
    <row r="1263" spans="69:73" x14ac:dyDescent="0.35">
      <c r="BQ1263" s="9"/>
      <c r="BR1263" s="9"/>
      <c r="BS1263" s="9"/>
      <c r="BT1263" s="4"/>
      <c r="BU1263" s="4"/>
    </row>
    <row r="1264" spans="69:73" x14ac:dyDescent="0.35">
      <c r="BQ1264" s="9"/>
      <c r="BR1264" s="9"/>
      <c r="BS1264" s="9"/>
      <c r="BT1264" s="4"/>
      <c r="BU1264" s="4"/>
    </row>
    <row r="1265" spans="69:73" x14ac:dyDescent="0.35">
      <c r="BQ1265" s="9"/>
      <c r="BR1265" s="9"/>
      <c r="BS1265" s="9"/>
      <c r="BT1265" s="4"/>
      <c r="BU1265" s="4"/>
    </row>
    <row r="1266" spans="69:73" x14ac:dyDescent="0.35">
      <c r="BQ1266" s="9"/>
      <c r="BR1266" s="9"/>
      <c r="BS1266" s="9"/>
      <c r="BT1266" s="4"/>
      <c r="BU1266" s="4"/>
    </row>
    <row r="1267" spans="69:73" x14ac:dyDescent="0.35">
      <c r="BQ1267" s="9"/>
      <c r="BR1267" s="9"/>
      <c r="BS1267" s="9"/>
      <c r="BT1267" s="4"/>
      <c r="BU1267" s="4"/>
    </row>
    <row r="1268" spans="69:73" x14ac:dyDescent="0.35">
      <c r="BQ1268" s="9"/>
      <c r="BR1268" s="9"/>
      <c r="BS1268" s="9"/>
      <c r="BT1268" s="4"/>
      <c r="BU1268" s="4"/>
    </row>
    <row r="1269" spans="69:73" x14ac:dyDescent="0.35">
      <c r="BQ1269" s="9"/>
      <c r="BR1269" s="9"/>
      <c r="BS1269" s="9"/>
      <c r="BT1269" s="4"/>
      <c r="BU1269" s="4"/>
    </row>
    <row r="1270" spans="69:73" x14ac:dyDescent="0.35">
      <c r="BQ1270" s="9"/>
      <c r="BR1270" s="9"/>
      <c r="BS1270" s="9"/>
      <c r="BT1270" s="4"/>
      <c r="BU1270" s="4"/>
    </row>
    <row r="1271" spans="69:73" x14ac:dyDescent="0.35">
      <c r="BQ1271" s="9"/>
      <c r="BR1271" s="9"/>
      <c r="BS1271" s="9"/>
      <c r="BT1271" s="4"/>
      <c r="BU1271" s="4"/>
    </row>
    <row r="1272" spans="69:73" x14ac:dyDescent="0.35">
      <c r="BQ1272" s="9"/>
      <c r="BR1272" s="9"/>
      <c r="BS1272" s="9"/>
      <c r="BT1272" s="4"/>
      <c r="BU1272" s="4"/>
    </row>
    <row r="1273" spans="69:73" x14ac:dyDescent="0.35">
      <c r="BQ1273" s="9"/>
      <c r="BR1273" s="9"/>
      <c r="BS1273" s="9"/>
      <c r="BT1273" s="4"/>
      <c r="BU1273" s="4"/>
    </row>
    <row r="1274" spans="69:73" x14ac:dyDescent="0.35">
      <c r="BQ1274" s="9"/>
      <c r="BR1274" s="9"/>
      <c r="BS1274" s="9"/>
      <c r="BT1274" s="4"/>
      <c r="BU1274" s="4"/>
    </row>
    <row r="1275" spans="69:73" x14ac:dyDescent="0.35">
      <c r="BQ1275" s="9"/>
      <c r="BR1275" s="9"/>
      <c r="BS1275" s="9"/>
      <c r="BT1275" s="4"/>
      <c r="BU1275" s="4"/>
    </row>
    <row r="1276" spans="69:73" x14ac:dyDescent="0.35">
      <c r="BQ1276" s="9"/>
      <c r="BR1276" s="9"/>
      <c r="BS1276" s="9"/>
      <c r="BT1276" s="4"/>
      <c r="BU1276" s="4"/>
    </row>
    <row r="1277" spans="69:73" x14ac:dyDescent="0.35">
      <c r="BQ1277" s="9"/>
      <c r="BR1277" s="9"/>
      <c r="BS1277" s="9"/>
      <c r="BT1277" s="4"/>
      <c r="BU1277" s="4"/>
    </row>
    <row r="1278" spans="69:73" x14ac:dyDescent="0.35">
      <c r="BQ1278" s="9"/>
      <c r="BR1278" s="9"/>
      <c r="BS1278" s="9"/>
      <c r="BT1278" s="4"/>
      <c r="BU1278" s="4"/>
    </row>
    <row r="1279" spans="69:73" x14ac:dyDescent="0.35">
      <c r="BQ1279" s="9"/>
      <c r="BR1279" s="9"/>
      <c r="BS1279" s="9"/>
      <c r="BT1279" s="4"/>
      <c r="BU1279" s="4"/>
    </row>
    <row r="1280" spans="69:73" x14ac:dyDescent="0.35">
      <c r="BQ1280" s="9"/>
      <c r="BR1280" s="9"/>
      <c r="BS1280" s="9"/>
      <c r="BT1280" s="4"/>
      <c r="BU1280" s="4"/>
    </row>
    <row r="1281" spans="69:73" x14ac:dyDescent="0.35">
      <c r="BQ1281" s="9"/>
      <c r="BR1281" s="9"/>
      <c r="BS1281" s="9"/>
      <c r="BT1281" s="4"/>
      <c r="BU1281" s="4"/>
    </row>
    <row r="1282" spans="69:73" x14ac:dyDescent="0.35">
      <c r="BQ1282" s="9"/>
      <c r="BR1282" s="9"/>
      <c r="BS1282" s="9"/>
      <c r="BT1282" s="4"/>
      <c r="BU1282" s="4"/>
    </row>
    <row r="1283" spans="69:73" x14ac:dyDescent="0.35">
      <c r="BQ1283" s="9"/>
      <c r="BR1283" s="9"/>
      <c r="BS1283" s="9"/>
      <c r="BT1283" s="4"/>
      <c r="BU1283" s="4"/>
    </row>
    <row r="1284" spans="69:73" x14ac:dyDescent="0.35">
      <c r="BQ1284" s="9"/>
      <c r="BR1284" s="9"/>
      <c r="BS1284" s="9"/>
      <c r="BT1284" s="4"/>
      <c r="BU1284" s="4"/>
    </row>
    <row r="1285" spans="69:73" x14ac:dyDescent="0.35">
      <c r="BQ1285" s="9"/>
      <c r="BR1285" s="9"/>
      <c r="BS1285" s="9"/>
      <c r="BT1285" s="4"/>
      <c r="BU1285" s="4"/>
    </row>
    <row r="1286" spans="69:73" x14ac:dyDescent="0.35">
      <c r="BQ1286" s="9"/>
      <c r="BR1286" s="9"/>
      <c r="BS1286" s="9"/>
      <c r="BT1286" s="4"/>
      <c r="BU1286" s="4"/>
    </row>
    <row r="1287" spans="69:73" x14ac:dyDescent="0.35">
      <c r="BQ1287" s="9"/>
      <c r="BR1287" s="9"/>
      <c r="BS1287" s="9"/>
      <c r="BT1287" s="4"/>
      <c r="BU1287" s="4"/>
    </row>
    <row r="1288" spans="69:73" x14ac:dyDescent="0.35">
      <c r="BQ1288" s="9"/>
      <c r="BR1288" s="9"/>
      <c r="BS1288" s="9"/>
      <c r="BT1288" s="4"/>
      <c r="BU1288" s="4"/>
    </row>
    <row r="1289" spans="69:73" x14ac:dyDescent="0.35">
      <c r="BQ1289" s="9"/>
      <c r="BR1289" s="9"/>
      <c r="BS1289" s="9"/>
      <c r="BT1289" s="4"/>
      <c r="BU1289" s="4"/>
    </row>
    <row r="1290" spans="69:73" x14ac:dyDescent="0.35">
      <c r="BQ1290" s="9"/>
      <c r="BR1290" s="9"/>
      <c r="BS1290" s="9"/>
      <c r="BT1290" s="4"/>
      <c r="BU1290" s="4"/>
    </row>
    <row r="1291" spans="69:73" x14ac:dyDescent="0.35">
      <c r="BQ1291" s="9"/>
      <c r="BR1291" s="9"/>
      <c r="BS1291" s="9"/>
      <c r="BT1291" s="4"/>
      <c r="BU1291" s="4"/>
    </row>
    <row r="1292" spans="69:73" x14ac:dyDescent="0.35">
      <c r="BQ1292" s="9"/>
      <c r="BR1292" s="9"/>
      <c r="BS1292" s="9"/>
      <c r="BT1292" s="4"/>
      <c r="BU1292" s="4"/>
    </row>
    <row r="1293" spans="69:73" x14ac:dyDescent="0.35">
      <c r="BQ1293" s="9"/>
      <c r="BR1293" s="9"/>
      <c r="BS1293" s="9"/>
      <c r="BT1293" s="4"/>
      <c r="BU1293" s="4"/>
    </row>
    <row r="1294" spans="69:73" x14ac:dyDescent="0.35">
      <c r="BQ1294" s="9"/>
      <c r="BR1294" s="9"/>
      <c r="BS1294" s="9"/>
      <c r="BT1294" s="4"/>
      <c r="BU1294" s="4"/>
    </row>
    <row r="1295" spans="69:73" x14ac:dyDescent="0.35">
      <c r="BQ1295" s="9"/>
      <c r="BR1295" s="9"/>
      <c r="BS1295" s="9"/>
      <c r="BT1295" s="4"/>
      <c r="BU1295" s="4"/>
    </row>
    <row r="1296" spans="69:73" x14ac:dyDescent="0.35">
      <c r="BQ1296" s="9"/>
      <c r="BR1296" s="9"/>
      <c r="BS1296" s="9"/>
      <c r="BT1296" s="4"/>
      <c r="BU1296" s="4"/>
    </row>
    <row r="1297" spans="69:73" x14ac:dyDescent="0.35">
      <c r="BQ1297" s="9"/>
      <c r="BR1297" s="9"/>
      <c r="BS1297" s="9"/>
      <c r="BT1297" s="4"/>
      <c r="BU1297" s="4"/>
    </row>
    <row r="1298" spans="69:73" x14ac:dyDescent="0.35">
      <c r="BQ1298" s="9"/>
      <c r="BR1298" s="9"/>
      <c r="BS1298" s="9"/>
      <c r="BT1298" s="4"/>
      <c r="BU1298" s="4"/>
    </row>
    <row r="1299" spans="69:73" x14ac:dyDescent="0.35">
      <c r="BQ1299" s="9"/>
      <c r="BR1299" s="9"/>
      <c r="BS1299" s="9"/>
      <c r="BT1299" s="4"/>
      <c r="BU1299" s="4"/>
    </row>
    <row r="1300" spans="69:73" x14ac:dyDescent="0.35">
      <c r="BQ1300" s="9"/>
      <c r="BR1300" s="9"/>
      <c r="BS1300" s="9"/>
      <c r="BT1300" s="4"/>
      <c r="BU1300" s="4"/>
    </row>
    <row r="1301" spans="69:73" x14ac:dyDescent="0.35">
      <c r="BQ1301" s="9"/>
      <c r="BR1301" s="9"/>
      <c r="BS1301" s="9"/>
      <c r="BT1301" s="4"/>
      <c r="BU1301" s="4"/>
    </row>
    <row r="1302" spans="69:73" x14ac:dyDescent="0.35">
      <c r="BQ1302" s="9"/>
      <c r="BR1302" s="9"/>
      <c r="BS1302" s="9"/>
      <c r="BT1302" s="4"/>
      <c r="BU1302" s="4"/>
    </row>
    <row r="1303" spans="69:73" x14ac:dyDescent="0.35">
      <c r="BQ1303" s="9"/>
      <c r="BR1303" s="9"/>
      <c r="BS1303" s="9"/>
      <c r="BT1303" s="4"/>
      <c r="BU1303" s="4"/>
    </row>
    <row r="1304" spans="69:73" x14ac:dyDescent="0.35">
      <c r="BQ1304" s="9"/>
      <c r="BR1304" s="9"/>
      <c r="BS1304" s="9"/>
      <c r="BT1304" s="4"/>
      <c r="BU1304" s="4"/>
    </row>
    <row r="1305" spans="69:73" x14ac:dyDescent="0.35">
      <c r="BQ1305" s="9"/>
      <c r="BR1305" s="9"/>
      <c r="BS1305" s="9"/>
      <c r="BT1305" s="4"/>
      <c r="BU1305" s="4"/>
    </row>
    <row r="1306" spans="69:73" x14ac:dyDescent="0.35">
      <c r="BQ1306" s="9"/>
      <c r="BR1306" s="9"/>
      <c r="BS1306" s="9"/>
      <c r="BT1306" s="4"/>
      <c r="BU1306" s="4"/>
    </row>
    <row r="1307" spans="69:73" x14ac:dyDescent="0.35">
      <c r="BQ1307" s="9"/>
      <c r="BR1307" s="9"/>
      <c r="BS1307" s="9"/>
      <c r="BT1307" s="4"/>
      <c r="BU1307" s="4"/>
    </row>
    <row r="1308" spans="69:73" x14ac:dyDescent="0.35">
      <c r="BQ1308" s="9"/>
      <c r="BR1308" s="9"/>
      <c r="BS1308" s="9"/>
      <c r="BT1308" s="4"/>
      <c r="BU1308" s="4"/>
    </row>
    <row r="1309" spans="69:73" x14ac:dyDescent="0.35">
      <c r="BQ1309" s="9"/>
      <c r="BR1309" s="9"/>
      <c r="BS1309" s="9"/>
      <c r="BT1309" s="4"/>
      <c r="BU1309" s="4"/>
    </row>
    <row r="1310" spans="69:73" x14ac:dyDescent="0.35">
      <c r="BQ1310" s="9"/>
      <c r="BR1310" s="9"/>
      <c r="BS1310" s="9"/>
      <c r="BT1310" s="4"/>
      <c r="BU1310" s="4"/>
    </row>
    <row r="1311" spans="69:73" x14ac:dyDescent="0.35">
      <c r="BQ1311" s="9"/>
      <c r="BR1311" s="9"/>
      <c r="BS1311" s="9"/>
      <c r="BT1311" s="4"/>
      <c r="BU1311" s="4"/>
    </row>
    <row r="1312" spans="69:73" x14ac:dyDescent="0.35">
      <c r="BQ1312" s="9"/>
      <c r="BR1312" s="9"/>
      <c r="BS1312" s="9"/>
      <c r="BT1312" s="4"/>
      <c r="BU1312" s="4"/>
    </row>
    <row r="1313" spans="69:73" x14ac:dyDescent="0.35">
      <c r="BQ1313" s="9"/>
      <c r="BR1313" s="9"/>
      <c r="BS1313" s="9"/>
      <c r="BT1313" s="4"/>
      <c r="BU1313" s="4"/>
    </row>
    <row r="1314" spans="69:73" x14ac:dyDescent="0.35">
      <c r="BQ1314" s="9"/>
      <c r="BR1314" s="9"/>
      <c r="BS1314" s="9"/>
      <c r="BT1314" s="4"/>
      <c r="BU1314" s="4"/>
    </row>
    <row r="1315" spans="69:73" x14ac:dyDescent="0.35">
      <c r="BQ1315" s="9"/>
      <c r="BR1315" s="9"/>
      <c r="BS1315" s="9"/>
      <c r="BT1315" s="4"/>
      <c r="BU1315" s="4"/>
    </row>
    <row r="1316" spans="69:73" x14ac:dyDescent="0.35">
      <c r="BQ1316" s="9"/>
      <c r="BR1316" s="9"/>
      <c r="BS1316" s="9"/>
      <c r="BT1316" s="4"/>
      <c r="BU1316" s="4"/>
    </row>
    <row r="1317" spans="69:73" x14ac:dyDescent="0.35">
      <c r="BQ1317" s="9"/>
      <c r="BR1317" s="9"/>
      <c r="BS1317" s="9"/>
      <c r="BT1317" s="4"/>
      <c r="BU1317" s="4"/>
    </row>
    <row r="1318" spans="69:73" x14ac:dyDescent="0.35">
      <c r="BQ1318" s="9"/>
      <c r="BR1318" s="9"/>
      <c r="BS1318" s="9"/>
      <c r="BT1318" s="4"/>
      <c r="BU1318" s="4"/>
    </row>
    <row r="1319" spans="69:73" x14ac:dyDescent="0.35">
      <c r="BQ1319" s="9"/>
      <c r="BR1319" s="9"/>
      <c r="BS1319" s="9"/>
      <c r="BT1319" s="4"/>
      <c r="BU1319" s="4"/>
    </row>
    <row r="1320" spans="69:73" x14ac:dyDescent="0.35">
      <c r="BQ1320" s="9"/>
      <c r="BR1320" s="9"/>
      <c r="BS1320" s="9"/>
      <c r="BT1320" s="4"/>
      <c r="BU1320" s="4"/>
    </row>
    <row r="1321" spans="69:73" x14ac:dyDescent="0.35">
      <c r="BQ1321" s="9"/>
      <c r="BR1321" s="9"/>
      <c r="BS1321" s="9"/>
      <c r="BT1321" s="4"/>
      <c r="BU1321" s="4"/>
    </row>
    <row r="1322" spans="69:73" x14ac:dyDescent="0.35">
      <c r="BQ1322" s="9"/>
      <c r="BR1322" s="9"/>
      <c r="BS1322" s="9"/>
      <c r="BT1322" s="4"/>
      <c r="BU1322" s="4"/>
    </row>
    <row r="1323" spans="69:73" x14ac:dyDescent="0.35">
      <c r="BQ1323" s="9"/>
      <c r="BR1323" s="9"/>
      <c r="BS1323" s="9"/>
      <c r="BT1323" s="4"/>
      <c r="BU1323" s="4"/>
    </row>
    <row r="1324" spans="69:73" x14ac:dyDescent="0.35">
      <c r="BQ1324" s="9"/>
      <c r="BR1324" s="9"/>
      <c r="BS1324" s="9"/>
      <c r="BT1324" s="4"/>
      <c r="BU1324" s="4"/>
    </row>
    <row r="1325" spans="69:73" x14ac:dyDescent="0.35">
      <c r="BQ1325" s="9"/>
      <c r="BR1325" s="9"/>
      <c r="BS1325" s="9"/>
      <c r="BT1325" s="4"/>
      <c r="BU1325" s="4"/>
    </row>
    <row r="1326" spans="69:73" x14ac:dyDescent="0.35">
      <c r="BQ1326" s="9"/>
      <c r="BR1326" s="9"/>
      <c r="BS1326" s="9"/>
      <c r="BT1326" s="4"/>
      <c r="BU1326" s="4"/>
    </row>
    <row r="1327" spans="69:73" x14ac:dyDescent="0.35">
      <c r="BQ1327" s="9"/>
      <c r="BR1327" s="9"/>
      <c r="BS1327" s="9"/>
      <c r="BT1327" s="4"/>
      <c r="BU1327" s="4"/>
    </row>
    <row r="1328" spans="69:73" x14ac:dyDescent="0.35">
      <c r="BQ1328" s="9"/>
      <c r="BR1328" s="9"/>
      <c r="BS1328" s="9"/>
      <c r="BT1328" s="4"/>
      <c r="BU1328" s="4"/>
    </row>
    <row r="1329" spans="69:73" x14ac:dyDescent="0.35">
      <c r="BQ1329" s="9"/>
      <c r="BR1329" s="9"/>
      <c r="BS1329" s="9"/>
      <c r="BT1329" s="4"/>
      <c r="BU1329" s="4"/>
    </row>
    <row r="1330" spans="69:73" x14ac:dyDescent="0.35">
      <c r="BQ1330" s="9"/>
      <c r="BR1330" s="9"/>
      <c r="BS1330" s="9"/>
      <c r="BT1330" s="4"/>
      <c r="BU1330" s="4"/>
    </row>
    <row r="1331" spans="69:73" x14ac:dyDescent="0.35">
      <c r="BQ1331" s="9"/>
      <c r="BR1331" s="9"/>
      <c r="BS1331" s="9"/>
      <c r="BT1331" s="4"/>
      <c r="BU1331" s="4"/>
    </row>
    <row r="1332" spans="69:73" x14ac:dyDescent="0.35">
      <c r="BQ1332" s="9"/>
      <c r="BR1332" s="9"/>
      <c r="BS1332" s="9"/>
      <c r="BT1332" s="4"/>
      <c r="BU1332" s="4"/>
    </row>
    <row r="1333" spans="69:73" x14ac:dyDescent="0.35">
      <c r="BQ1333" s="9"/>
      <c r="BR1333" s="9"/>
      <c r="BS1333" s="9"/>
      <c r="BT1333" s="4"/>
      <c r="BU1333" s="4"/>
    </row>
    <row r="1334" spans="69:73" x14ac:dyDescent="0.35">
      <c r="BQ1334" s="9"/>
      <c r="BR1334" s="9"/>
      <c r="BS1334" s="9"/>
      <c r="BT1334" s="4"/>
      <c r="BU1334" s="4"/>
    </row>
    <row r="1335" spans="69:73" x14ac:dyDescent="0.35">
      <c r="BQ1335" s="9"/>
      <c r="BR1335" s="9"/>
      <c r="BS1335" s="9"/>
      <c r="BT1335" s="4"/>
      <c r="BU1335" s="4"/>
    </row>
    <row r="1336" spans="69:73" x14ac:dyDescent="0.35">
      <c r="BQ1336" s="9"/>
      <c r="BR1336" s="9"/>
      <c r="BS1336" s="9"/>
      <c r="BT1336" s="4"/>
      <c r="BU1336" s="4"/>
    </row>
    <row r="1337" spans="69:73" x14ac:dyDescent="0.35">
      <c r="BQ1337" s="9"/>
      <c r="BR1337" s="9"/>
      <c r="BS1337" s="9"/>
      <c r="BT1337" s="4"/>
      <c r="BU1337" s="4"/>
    </row>
    <row r="1338" spans="69:73" x14ac:dyDescent="0.35">
      <c r="BQ1338" s="9"/>
      <c r="BR1338" s="9"/>
      <c r="BS1338" s="9"/>
      <c r="BT1338" s="4"/>
      <c r="BU1338" s="4"/>
    </row>
    <row r="1339" spans="69:73" x14ac:dyDescent="0.35">
      <c r="BQ1339" s="9"/>
      <c r="BR1339" s="9"/>
      <c r="BS1339" s="9"/>
      <c r="BT1339" s="4"/>
      <c r="BU1339" s="4"/>
    </row>
    <row r="1340" spans="69:73" x14ac:dyDescent="0.35">
      <c r="BQ1340" s="9"/>
      <c r="BR1340" s="9"/>
      <c r="BS1340" s="9"/>
      <c r="BT1340" s="4"/>
      <c r="BU1340" s="4"/>
    </row>
    <row r="1341" spans="69:73" x14ac:dyDescent="0.35">
      <c r="BQ1341" s="9"/>
      <c r="BR1341" s="9"/>
      <c r="BS1341" s="9"/>
      <c r="BT1341" s="4"/>
      <c r="BU1341" s="4"/>
    </row>
    <row r="1342" spans="69:73" x14ac:dyDescent="0.35">
      <c r="BQ1342" s="9"/>
      <c r="BR1342" s="9"/>
      <c r="BS1342" s="9"/>
      <c r="BT1342" s="4"/>
      <c r="BU1342" s="4"/>
    </row>
    <row r="1343" spans="69:73" x14ac:dyDescent="0.35">
      <c r="BQ1343" s="9"/>
      <c r="BR1343" s="9"/>
      <c r="BS1343" s="9"/>
      <c r="BT1343" s="4"/>
      <c r="BU1343" s="4"/>
    </row>
    <row r="1344" spans="69:73" x14ac:dyDescent="0.35">
      <c r="BQ1344" s="9"/>
      <c r="BR1344" s="9"/>
      <c r="BS1344" s="9"/>
      <c r="BT1344" s="4"/>
      <c r="BU1344" s="4"/>
    </row>
    <row r="1345" spans="69:73" x14ac:dyDescent="0.35">
      <c r="BQ1345" s="9"/>
      <c r="BR1345" s="9"/>
      <c r="BS1345" s="9"/>
      <c r="BT1345" s="4"/>
      <c r="BU1345" s="4"/>
    </row>
    <row r="1346" spans="69:73" x14ac:dyDescent="0.35">
      <c r="BQ1346" s="9"/>
      <c r="BR1346" s="9"/>
      <c r="BS1346" s="9"/>
      <c r="BT1346" s="4"/>
      <c r="BU1346" s="4"/>
    </row>
    <row r="1347" spans="69:73" x14ac:dyDescent="0.35">
      <c r="BQ1347" s="9"/>
      <c r="BR1347" s="9"/>
      <c r="BS1347" s="9"/>
      <c r="BT1347" s="4"/>
      <c r="BU1347" s="4"/>
    </row>
    <row r="1348" spans="69:73" x14ac:dyDescent="0.35">
      <c r="BQ1348" s="9"/>
      <c r="BR1348" s="9"/>
      <c r="BS1348" s="9"/>
      <c r="BT1348" s="4"/>
      <c r="BU1348" s="4"/>
    </row>
    <row r="1349" spans="69:73" x14ac:dyDescent="0.35">
      <c r="BQ1349" s="9"/>
      <c r="BR1349" s="9"/>
      <c r="BS1349" s="9"/>
      <c r="BT1349" s="4"/>
      <c r="BU1349" s="4"/>
    </row>
    <row r="1350" spans="69:73" x14ac:dyDescent="0.35">
      <c r="BQ1350" s="9"/>
      <c r="BR1350" s="9"/>
      <c r="BS1350" s="9"/>
      <c r="BT1350" s="4"/>
      <c r="BU1350" s="4"/>
    </row>
    <row r="1351" spans="69:73" x14ac:dyDescent="0.35">
      <c r="BQ1351" s="9"/>
      <c r="BR1351" s="9"/>
      <c r="BS1351" s="9"/>
      <c r="BT1351" s="4"/>
      <c r="BU1351" s="4"/>
    </row>
    <row r="1352" spans="69:73" x14ac:dyDescent="0.35">
      <c r="BQ1352" s="9"/>
      <c r="BR1352" s="9"/>
      <c r="BS1352" s="9"/>
      <c r="BT1352" s="4"/>
      <c r="BU1352" s="4"/>
    </row>
    <row r="1353" spans="69:73" x14ac:dyDescent="0.35">
      <c r="BQ1353" s="9"/>
      <c r="BR1353" s="9"/>
      <c r="BS1353" s="9"/>
      <c r="BT1353" s="4"/>
      <c r="BU1353" s="4"/>
    </row>
    <row r="1354" spans="69:73" x14ac:dyDescent="0.35">
      <c r="BQ1354" s="9"/>
      <c r="BR1354" s="9"/>
      <c r="BS1354" s="9"/>
      <c r="BT1354" s="4"/>
      <c r="BU1354" s="4"/>
    </row>
    <row r="1355" spans="69:73" x14ac:dyDescent="0.35">
      <c r="BQ1355" s="9"/>
      <c r="BR1355" s="9"/>
      <c r="BS1355" s="9"/>
      <c r="BT1355" s="4"/>
      <c r="BU1355" s="4"/>
    </row>
    <row r="1356" spans="69:73" x14ac:dyDescent="0.35">
      <c r="BQ1356" s="9"/>
      <c r="BR1356" s="9"/>
      <c r="BS1356" s="9"/>
      <c r="BT1356" s="4"/>
      <c r="BU1356" s="4"/>
    </row>
    <row r="1357" spans="69:73" x14ac:dyDescent="0.35">
      <c r="BQ1357" s="9"/>
      <c r="BR1357" s="9"/>
      <c r="BS1357" s="9"/>
      <c r="BT1357" s="4"/>
      <c r="BU1357" s="4"/>
    </row>
    <row r="1358" spans="69:73" x14ac:dyDescent="0.35">
      <c r="BQ1358" s="9"/>
      <c r="BR1358" s="9"/>
      <c r="BS1358" s="9"/>
      <c r="BT1358" s="4"/>
      <c r="BU1358" s="4"/>
    </row>
    <row r="1359" spans="69:73" x14ac:dyDescent="0.35">
      <c r="BQ1359" s="9"/>
      <c r="BR1359" s="9"/>
      <c r="BS1359" s="9"/>
      <c r="BT1359" s="4"/>
      <c r="BU1359" s="4"/>
    </row>
    <row r="1360" spans="69:73" x14ac:dyDescent="0.35">
      <c r="BQ1360" s="9"/>
      <c r="BR1360" s="9"/>
      <c r="BS1360" s="9"/>
      <c r="BT1360" s="4"/>
      <c r="BU1360" s="4"/>
    </row>
    <row r="1361" spans="69:73" x14ac:dyDescent="0.35">
      <c r="BQ1361" s="9"/>
      <c r="BR1361" s="9"/>
      <c r="BS1361" s="9"/>
      <c r="BT1361" s="4"/>
      <c r="BU1361" s="4"/>
    </row>
    <row r="1362" spans="69:73" x14ac:dyDescent="0.35">
      <c r="BQ1362" s="9"/>
      <c r="BR1362" s="9"/>
      <c r="BS1362" s="9"/>
      <c r="BT1362" s="4"/>
      <c r="BU1362" s="4"/>
    </row>
    <row r="1363" spans="69:73" x14ac:dyDescent="0.35">
      <c r="BQ1363" s="9"/>
      <c r="BR1363" s="9"/>
      <c r="BS1363" s="9"/>
      <c r="BT1363" s="4"/>
      <c r="BU1363" s="4"/>
    </row>
    <row r="1364" spans="69:73" x14ac:dyDescent="0.35">
      <c r="BQ1364" s="9"/>
      <c r="BR1364" s="9"/>
      <c r="BS1364" s="9"/>
      <c r="BT1364" s="4"/>
      <c r="BU1364" s="4"/>
    </row>
    <row r="1365" spans="69:73" x14ac:dyDescent="0.35">
      <c r="BQ1365" s="9"/>
      <c r="BR1365" s="9"/>
      <c r="BS1365" s="9"/>
      <c r="BT1365" s="4"/>
      <c r="BU1365" s="4"/>
    </row>
    <row r="1366" spans="69:73" x14ac:dyDescent="0.35">
      <c r="BQ1366" s="9"/>
      <c r="BR1366" s="9"/>
      <c r="BS1366" s="9"/>
      <c r="BT1366" s="4"/>
      <c r="BU1366" s="4"/>
    </row>
    <row r="1367" spans="69:73" x14ac:dyDescent="0.35">
      <c r="BQ1367" s="9"/>
      <c r="BR1367" s="9"/>
      <c r="BS1367" s="9"/>
      <c r="BT1367" s="4"/>
      <c r="BU1367" s="4"/>
    </row>
    <row r="1368" spans="69:73" x14ac:dyDescent="0.35">
      <c r="BQ1368" s="9"/>
      <c r="BR1368" s="9"/>
      <c r="BS1368" s="9"/>
      <c r="BT1368" s="4"/>
      <c r="BU1368" s="4"/>
    </row>
    <row r="1369" spans="69:73" x14ac:dyDescent="0.35">
      <c r="BQ1369" s="9"/>
      <c r="BR1369" s="9"/>
      <c r="BS1369" s="9"/>
      <c r="BT1369" s="4"/>
      <c r="BU1369" s="4"/>
    </row>
    <row r="1370" spans="69:73" x14ac:dyDescent="0.35">
      <c r="BQ1370" s="9"/>
      <c r="BR1370" s="9"/>
      <c r="BS1370" s="9"/>
      <c r="BT1370" s="4"/>
      <c r="BU1370" s="4"/>
    </row>
    <row r="1371" spans="69:73" x14ac:dyDescent="0.35">
      <c r="BQ1371" s="9"/>
      <c r="BR1371" s="9"/>
      <c r="BS1371" s="9"/>
      <c r="BT1371" s="4"/>
      <c r="BU1371" s="4"/>
    </row>
    <row r="1372" spans="69:73" x14ac:dyDescent="0.35">
      <c r="BQ1372" s="9"/>
      <c r="BR1372" s="9"/>
      <c r="BS1372" s="9"/>
      <c r="BT1372" s="4"/>
      <c r="BU1372" s="4"/>
    </row>
    <row r="1373" spans="69:73" x14ac:dyDescent="0.35">
      <c r="BQ1373" s="9"/>
      <c r="BR1373" s="9"/>
      <c r="BS1373" s="9"/>
      <c r="BT1373" s="4"/>
      <c r="BU1373" s="4"/>
    </row>
    <row r="1374" spans="69:73" x14ac:dyDescent="0.35">
      <c r="BQ1374" s="9"/>
      <c r="BR1374" s="9"/>
      <c r="BS1374" s="9"/>
      <c r="BT1374" s="4"/>
      <c r="BU1374" s="4"/>
    </row>
    <row r="1375" spans="69:73" x14ac:dyDescent="0.35">
      <c r="BQ1375" s="9"/>
      <c r="BR1375" s="9"/>
      <c r="BS1375" s="9"/>
      <c r="BT1375" s="4"/>
      <c r="BU1375" s="4"/>
    </row>
    <row r="1376" spans="69:73" x14ac:dyDescent="0.35">
      <c r="BQ1376" s="9"/>
      <c r="BR1376" s="9"/>
      <c r="BS1376" s="9"/>
      <c r="BT1376" s="4"/>
      <c r="BU1376" s="4"/>
    </row>
    <row r="1377" spans="69:73" x14ac:dyDescent="0.35">
      <c r="BQ1377" s="9"/>
      <c r="BR1377" s="9"/>
      <c r="BS1377" s="9"/>
      <c r="BT1377" s="4"/>
      <c r="BU1377" s="4"/>
    </row>
    <row r="1378" spans="69:73" x14ac:dyDescent="0.35">
      <c r="BQ1378" s="9"/>
      <c r="BR1378" s="9"/>
      <c r="BS1378" s="9"/>
      <c r="BT1378" s="4"/>
      <c r="BU1378" s="4"/>
    </row>
    <row r="1379" spans="69:73" x14ac:dyDescent="0.35">
      <c r="BQ1379" s="9"/>
      <c r="BR1379" s="9"/>
      <c r="BS1379" s="9"/>
      <c r="BT1379" s="4"/>
      <c r="BU1379" s="4"/>
    </row>
    <row r="1380" spans="69:73" x14ac:dyDescent="0.35">
      <c r="BQ1380" s="9"/>
      <c r="BR1380" s="9"/>
      <c r="BS1380" s="9"/>
      <c r="BT1380" s="4"/>
      <c r="BU1380" s="4"/>
    </row>
    <row r="1381" spans="69:73" x14ac:dyDescent="0.35">
      <c r="BQ1381" s="9"/>
      <c r="BR1381" s="9"/>
      <c r="BS1381" s="9"/>
      <c r="BT1381" s="4"/>
      <c r="BU1381" s="4"/>
    </row>
    <row r="1382" spans="69:73" x14ac:dyDescent="0.35">
      <c r="BQ1382" s="9"/>
      <c r="BR1382" s="9"/>
      <c r="BS1382" s="9"/>
      <c r="BT1382" s="4"/>
      <c r="BU1382" s="4"/>
    </row>
    <row r="1383" spans="69:73" x14ac:dyDescent="0.35">
      <c r="BQ1383" s="9"/>
      <c r="BR1383" s="9"/>
      <c r="BS1383" s="9"/>
      <c r="BT1383" s="4"/>
      <c r="BU1383" s="4"/>
    </row>
    <row r="1384" spans="69:73" x14ac:dyDescent="0.35">
      <c r="BQ1384" s="9"/>
      <c r="BR1384" s="9"/>
      <c r="BS1384" s="9"/>
      <c r="BT1384" s="4"/>
      <c r="BU1384" s="4"/>
    </row>
    <row r="1385" spans="69:73" x14ac:dyDescent="0.35">
      <c r="BQ1385" s="9"/>
      <c r="BR1385" s="9"/>
      <c r="BS1385" s="9"/>
      <c r="BT1385" s="4"/>
      <c r="BU1385" s="4"/>
    </row>
    <row r="1386" spans="69:73" x14ac:dyDescent="0.35">
      <c r="BQ1386" s="9"/>
      <c r="BR1386" s="9"/>
      <c r="BS1386" s="9"/>
      <c r="BT1386" s="4"/>
      <c r="BU1386" s="4"/>
    </row>
    <row r="1387" spans="69:73" x14ac:dyDescent="0.35">
      <c r="BQ1387" s="9"/>
      <c r="BR1387" s="9"/>
      <c r="BS1387" s="9"/>
      <c r="BT1387" s="4"/>
      <c r="BU1387" s="4"/>
    </row>
    <row r="1388" spans="69:73" x14ac:dyDescent="0.35">
      <c r="BQ1388" s="9"/>
      <c r="BR1388" s="9"/>
      <c r="BS1388" s="9"/>
      <c r="BT1388" s="4"/>
      <c r="BU1388" s="4"/>
    </row>
    <row r="1389" spans="69:73" x14ac:dyDescent="0.35">
      <c r="BQ1389" s="9"/>
      <c r="BR1389" s="9"/>
      <c r="BS1389" s="9"/>
      <c r="BT1389" s="4"/>
      <c r="BU1389" s="4"/>
    </row>
    <row r="1390" spans="69:73" x14ac:dyDescent="0.35">
      <c r="BQ1390" s="9"/>
      <c r="BR1390" s="9"/>
      <c r="BS1390" s="9"/>
      <c r="BT1390" s="4"/>
      <c r="BU1390" s="4"/>
    </row>
    <row r="1391" spans="69:73" x14ac:dyDescent="0.35">
      <c r="BQ1391" s="9"/>
      <c r="BR1391" s="9"/>
      <c r="BS1391" s="9"/>
      <c r="BT1391" s="4"/>
      <c r="BU1391" s="4"/>
    </row>
    <row r="1392" spans="69:73" x14ac:dyDescent="0.35">
      <c r="BQ1392" s="9"/>
      <c r="BR1392" s="9"/>
      <c r="BS1392" s="9"/>
      <c r="BT1392" s="4"/>
      <c r="BU1392" s="4"/>
    </row>
    <row r="1393" spans="69:73" x14ac:dyDescent="0.35">
      <c r="BQ1393" s="9"/>
      <c r="BR1393" s="9"/>
      <c r="BS1393" s="9"/>
      <c r="BT1393" s="4"/>
      <c r="BU1393" s="4"/>
    </row>
    <row r="1394" spans="69:73" x14ac:dyDescent="0.35">
      <c r="BQ1394" s="9"/>
      <c r="BR1394" s="9"/>
      <c r="BS1394" s="9"/>
      <c r="BT1394" s="4"/>
      <c r="BU1394" s="4"/>
    </row>
    <row r="1395" spans="69:73" x14ac:dyDescent="0.35">
      <c r="BQ1395" s="9"/>
      <c r="BR1395" s="9"/>
      <c r="BS1395" s="9"/>
      <c r="BT1395" s="4"/>
      <c r="BU1395" s="4"/>
    </row>
    <row r="1396" spans="69:73" x14ac:dyDescent="0.35">
      <c r="BQ1396" s="9"/>
      <c r="BR1396" s="9"/>
      <c r="BS1396" s="9"/>
      <c r="BT1396" s="4"/>
      <c r="BU1396" s="4"/>
    </row>
    <row r="1397" spans="69:73" x14ac:dyDescent="0.35">
      <c r="BQ1397" s="9"/>
      <c r="BR1397" s="9"/>
      <c r="BS1397" s="9"/>
      <c r="BT1397" s="4"/>
      <c r="BU1397" s="4"/>
    </row>
    <row r="1398" spans="69:73" x14ac:dyDescent="0.35">
      <c r="BQ1398" s="9"/>
      <c r="BR1398" s="9"/>
      <c r="BS1398" s="9"/>
      <c r="BT1398" s="4"/>
      <c r="BU1398" s="4"/>
    </row>
    <row r="1399" spans="69:73" x14ac:dyDescent="0.35">
      <c r="BQ1399" s="9"/>
      <c r="BR1399" s="9"/>
      <c r="BS1399" s="9"/>
      <c r="BT1399" s="4"/>
      <c r="BU1399" s="4"/>
    </row>
    <row r="1400" spans="69:73" x14ac:dyDescent="0.35">
      <c r="BQ1400" s="9"/>
      <c r="BR1400" s="9"/>
      <c r="BS1400" s="9"/>
      <c r="BT1400" s="4"/>
      <c r="BU1400" s="4"/>
    </row>
    <row r="1401" spans="69:73" x14ac:dyDescent="0.35">
      <c r="BQ1401" s="9"/>
      <c r="BR1401" s="9"/>
      <c r="BS1401" s="9"/>
      <c r="BT1401" s="4"/>
      <c r="BU1401" s="4"/>
    </row>
    <row r="1402" spans="69:73" x14ac:dyDescent="0.35">
      <c r="BQ1402" s="9"/>
      <c r="BR1402" s="9"/>
      <c r="BS1402" s="9"/>
      <c r="BT1402" s="4"/>
      <c r="BU1402" s="4"/>
    </row>
    <row r="1403" spans="69:73" x14ac:dyDescent="0.35">
      <c r="BQ1403" s="9"/>
      <c r="BR1403" s="9"/>
      <c r="BS1403" s="9"/>
      <c r="BT1403" s="4"/>
      <c r="BU1403" s="4"/>
    </row>
    <row r="1404" spans="69:73" x14ac:dyDescent="0.35">
      <c r="BQ1404" s="9"/>
      <c r="BR1404" s="9"/>
      <c r="BS1404" s="9"/>
      <c r="BT1404" s="4"/>
      <c r="BU1404" s="4"/>
    </row>
    <row r="1405" spans="69:73" x14ac:dyDescent="0.35">
      <c r="BQ1405" s="9"/>
      <c r="BR1405" s="9"/>
      <c r="BS1405" s="9"/>
      <c r="BT1405" s="4"/>
      <c r="BU1405" s="4"/>
    </row>
    <row r="1406" spans="69:73" x14ac:dyDescent="0.35">
      <c r="BQ1406" s="9"/>
      <c r="BR1406" s="9"/>
      <c r="BS1406" s="9"/>
      <c r="BT1406" s="4"/>
      <c r="BU1406" s="4"/>
    </row>
    <row r="1407" spans="69:73" x14ac:dyDescent="0.35">
      <c r="BQ1407" s="9"/>
      <c r="BR1407" s="9"/>
      <c r="BS1407" s="9"/>
      <c r="BT1407" s="4"/>
      <c r="BU1407" s="4"/>
    </row>
    <row r="1408" spans="69:73" x14ac:dyDescent="0.35">
      <c r="BQ1408" s="9"/>
      <c r="BR1408" s="9"/>
      <c r="BS1408" s="9"/>
      <c r="BT1408" s="4"/>
      <c r="BU1408" s="4"/>
    </row>
    <row r="1409" spans="69:73" x14ac:dyDescent="0.35">
      <c r="BQ1409" s="9"/>
      <c r="BR1409" s="9"/>
      <c r="BS1409" s="9"/>
      <c r="BT1409" s="4"/>
      <c r="BU1409" s="4"/>
    </row>
    <row r="1410" spans="69:73" x14ac:dyDescent="0.35">
      <c r="BQ1410" s="9"/>
      <c r="BR1410" s="9"/>
      <c r="BS1410" s="9"/>
      <c r="BT1410" s="4"/>
      <c r="BU1410" s="4"/>
    </row>
    <row r="1411" spans="69:73" x14ac:dyDescent="0.35">
      <c r="BQ1411" s="9"/>
      <c r="BR1411" s="9"/>
      <c r="BS1411" s="9"/>
      <c r="BT1411" s="4"/>
      <c r="BU1411" s="4"/>
    </row>
    <row r="1412" spans="69:73" x14ac:dyDescent="0.35">
      <c r="BQ1412" s="9"/>
      <c r="BR1412" s="9"/>
      <c r="BS1412" s="9"/>
      <c r="BT1412" s="4"/>
      <c r="BU1412" s="4"/>
    </row>
    <row r="1413" spans="69:73" x14ac:dyDescent="0.35">
      <c r="BQ1413" s="9"/>
      <c r="BR1413" s="9"/>
      <c r="BS1413" s="9"/>
      <c r="BT1413" s="4"/>
      <c r="BU1413" s="4"/>
    </row>
    <row r="1414" spans="69:73" x14ac:dyDescent="0.35">
      <c r="BQ1414" s="9"/>
      <c r="BR1414" s="9"/>
      <c r="BS1414" s="9"/>
      <c r="BT1414" s="4"/>
      <c r="BU1414" s="4"/>
    </row>
    <row r="1415" spans="69:73" x14ac:dyDescent="0.35">
      <c r="BQ1415" s="9"/>
      <c r="BR1415" s="9"/>
      <c r="BS1415" s="9"/>
      <c r="BT1415" s="4"/>
      <c r="BU1415" s="4"/>
    </row>
    <row r="1416" spans="69:73" x14ac:dyDescent="0.35">
      <c r="BQ1416" s="9"/>
      <c r="BR1416" s="9"/>
      <c r="BS1416" s="9"/>
      <c r="BT1416" s="4"/>
      <c r="BU1416" s="4"/>
    </row>
    <row r="1417" spans="69:73" x14ac:dyDescent="0.35">
      <c r="BQ1417" s="9"/>
      <c r="BR1417" s="9"/>
      <c r="BS1417" s="9"/>
      <c r="BT1417" s="4"/>
      <c r="BU1417" s="4"/>
    </row>
    <row r="1418" spans="69:73" x14ac:dyDescent="0.35">
      <c r="BQ1418" s="9"/>
      <c r="BR1418" s="9"/>
      <c r="BS1418" s="9"/>
      <c r="BT1418" s="4"/>
      <c r="BU1418" s="4"/>
    </row>
    <row r="1419" spans="69:73" x14ac:dyDescent="0.35">
      <c r="BQ1419" s="9"/>
      <c r="BR1419" s="9"/>
      <c r="BS1419" s="9"/>
      <c r="BT1419" s="4"/>
      <c r="BU1419" s="4"/>
    </row>
    <row r="1420" spans="69:73" x14ac:dyDescent="0.35">
      <c r="BQ1420" s="9"/>
      <c r="BR1420" s="9"/>
      <c r="BS1420" s="9"/>
      <c r="BT1420" s="4"/>
      <c r="BU1420" s="4"/>
    </row>
    <row r="1421" spans="69:73" x14ac:dyDescent="0.35">
      <c r="BQ1421" s="9"/>
      <c r="BR1421" s="9"/>
      <c r="BS1421" s="9"/>
      <c r="BT1421" s="4"/>
      <c r="BU1421" s="4"/>
    </row>
    <row r="1422" spans="69:73" x14ac:dyDescent="0.35">
      <c r="BQ1422" s="9"/>
      <c r="BR1422" s="9"/>
      <c r="BS1422" s="9"/>
      <c r="BT1422" s="4"/>
      <c r="BU1422" s="4"/>
    </row>
    <row r="1423" spans="69:73" x14ac:dyDescent="0.35">
      <c r="BQ1423" s="9"/>
      <c r="BR1423" s="9"/>
      <c r="BS1423" s="9"/>
      <c r="BT1423" s="4"/>
      <c r="BU1423" s="4"/>
    </row>
    <row r="1424" spans="69:73" x14ac:dyDescent="0.35">
      <c r="BQ1424" s="9"/>
      <c r="BR1424" s="9"/>
      <c r="BS1424" s="9"/>
      <c r="BT1424" s="4"/>
      <c r="BU1424" s="4"/>
    </row>
    <row r="1425" spans="69:73" x14ac:dyDescent="0.35">
      <c r="BQ1425" s="9"/>
      <c r="BR1425" s="9"/>
      <c r="BS1425" s="9"/>
      <c r="BT1425" s="4"/>
      <c r="BU1425" s="4"/>
    </row>
    <row r="1426" spans="69:73" x14ac:dyDescent="0.35">
      <c r="BQ1426" s="9"/>
      <c r="BR1426" s="9"/>
      <c r="BS1426" s="9"/>
      <c r="BT1426" s="4"/>
      <c r="BU1426" s="4"/>
    </row>
    <row r="1427" spans="69:73" x14ac:dyDescent="0.35">
      <c r="BQ1427" s="9"/>
      <c r="BR1427" s="9"/>
      <c r="BS1427" s="9"/>
      <c r="BT1427" s="4"/>
      <c r="BU1427" s="4"/>
    </row>
    <row r="1428" spans="69:73" x14ac:dyDescent="0.35">
      <c r="BQ1428" s="9"/>
      <c r="BR1428" s="9"/>
      <c r="BS1428" s="9"/>
      <c r="BT1428" s="4"/>
      <c r="BU1428" s="4"/>
    </row>
    <row r="1429" spans="69:73" x14ac:dyDescent="0.35">
      <c r="BQ1429" s="9"/>
      <c r="BR1429" s="9"/>
      <c r="BS1429" s="9"/>
      <c r="BT1429" s="4"/>
      <c r="BU1429" s="4"/>
    </row>
    <row r="1430" spans="69:73" x14ac:dyDescent="0.35">
      <c r="BQ1430" s="9"/>
      <c r="BR1430" s="9"/>
      <c r="BS1430" s="9"/>
      <c r="BT1430" s="4"/>
      <c r="BU1430" s="4"/>
    </row>
    <row r="1431" spans="69:73" x14ac:dyDescent="0.35">
      <c r="BQ1431" s="9"/>
      <c r="BR1431" s="9"/>
      <c r="BS1431" s="9"/>
      <c r="BT1431" s="4"/>
      <c r="BU1431" s="4"/>
    </row>
    <row r="1432" spans="69:73" x14ac:dyDescent="0.35">
      <c r="BQ1432" s="9"/>
      <c r="BR1432" s="9"/>
      <c r="BS1432" s="9"/>
      <c r="BT1432" s="4"/>
      <c r="BU1432" s="4"/>
    </row>
    <row r="1433" spans="69:73" x14ac:dyDescent="0.35">
      <c r="BQ1433" s="9"/>
      <c r="BR1433" s="9"/>
      <c r="BS1433" s="9"/>
      <c r="BT1433" s="4"/>
      <c r="BU1433" s="4"/>
    </row>
    <row r="1434" spans="69:73" x14ac:dyDescent="0.35">
      <c r="BQ1434" s="9"/>
      <c r="BR1434" s="9"/>
      <c r="BS1434" s="9"/>
      <c r="BT1434" s="4"/>
      <c r="BU1434" s="4"/>
    </row>
    <row r="1435" spans="69:73" x14ac:dyDescent="0.35">
      <c r="BQ1435" s="9"/>
      <c r="BR1435" s="9"/>
      <c r="BS1435" s="9"/>
      <c r="BT1435" s="4"/>
      <c r="BU1435" s="4"/>
    </row>
    <row r="1436" spans="69:73" x14ac:dyDescent="0.35">
      <c r="BQ1436" s="9"/>
      <c r="BR1436" s="9"/>
      <c r="BS1436" s="9"/>
      <c r="BT1436" s="4"/>
      <c r="BU1436" s="4"/>
    </row>
    <row r="1437" spans="69:73" x14ac:dyDescent="0.35">
      <c r="BQ1437" s="9"/>
      <c r="BR1437" s="9"/>
      <c r="BS1437" s="9"/>
      <c r="BT1437" s="4"/>
      <c r="BU1437" s="4"/>
    </row>
    <row r="1438" spans="69:73" x14ac:dyDescent="0.35">
      <c r="BQ1438" s="9"/>
      <c r="BR1438" s="9"/>
      <c r="BS1438" s="9"/>
      <c r="BT1438" s="4"/>
      <c r="BU1438" s="4"/>
    </row>
    <row r="1439" spans="69:73" x14ac:dyDescent="0.35">
      <c r="BQ1439" s="9"/>
      <c r="BR1439" s="9"/>
      <c r="BS1439" s="9"/>
      <c r="BT1439" s="4"/>
      <c r="BU1439" s="4"/>
    </row>
    <row r="1440" spans="69:73" x14ac:dyDescent="0.35">
      <c r="BQ1440" s="9"/>
      <c r="BR1440" s="9"/>
      <c r="BS1440" s="9"/>
      <c r="BT1440" s="4"/>
      <c r="BU1440" s="4"/>
    </row>
    <row r="1441" spans="69:73" x14ac:dyDescent="0.35">
      <c r="BQ1441" s="9"/>
      <c r="BR1441" s="9"/>
      <c r="BS1441" s="9"/>
      <c r="BT1441" s="4"/>
      <c r="BU1441" s="4"/>
    </row>
    <row r="1442" spans="69:73" x14ac:dyDescent="0.35">
      <c r="BQ1442" s="9"/>
      <c r="BR1442" s="9"/>
      <c r="BS1442" s="9"/>
      <c r="BT1442" s="4"/>
      <c r="BU1442" s="4"/>
    </row>
    <row r="1443" spans="69:73" x14ac:dyDescent="0.35">
      <c r="BQ1443" s="9"/>
      <c r="BR1443" s="9"/>
      <c r="BS1443" s="9"/>
      <c r="BT1443" s="4"/>
      <c r="BU1443" s="4"/>
    </row>
    <row r="1444" spans="69:73" x14ac:dyDescent="0.35">
      <c r="BQ1444" s="9"/>
      <c r="BR1444" s="9"/>
      <c r="BS1444" s="9"/>
      <c r="BT1444" s="4"/>
      <c r="BU1444" s="4"/>
    </row>
    <row r="1445" spans="69:73" x14ac:dyDescent="0.35">
      <c r="BQ1445" s="9"/>
      <c r="BR1445" s="9"/>
      <c r="BS1445" s="9"/>
      <c r="BT1445" s="4"/>
      <c r="BU1445" s="4"/>
    </row>
    <row r="1446" spans="69:73" x14ac:dyDescent="0.35">
      <c r="BQ1446" s="9"/>
      <c r="BR1446" s="9"/>
      <c r="BS1446" s="9"/>
      <c r="BT1446" s="4"/>
      <c r="BU1446" s="4"/>
    </row>
    <row r="1447" spans="69:73" x14ac:dyDescent="0.35">
      <c r="BQ1447" s="9"/>
      <c r="BR1447" s="9"/>
      <c r="BS1447" s="9"/>
      <c r="BT1447" s="4"/>
      <c r="BU1447" s="4"/>
    </row>
    <row r="1448" spans="69:73" x14ac:dyDescent="0.35">
      <c r="BQ1448" s="9"/>
      <c r="BR1448" s="9"/>
      <c r="BS1448" s="9"/>
      <c r="BT1448" s="4"/>
      <c r="BU1448" s="4"/>
    </row>
    <row r="1449" spans="69:73" x14ac:dyDescent="0.35">
      <c r="BQ1449" s="9"/>
      <c r="BR1449" s="9"/>
      <c r="BS1449" s="9"/>
      <c r="BT1449" s="4"/>
      <c r="BU1449" s="4"/>
    </row>
    <row r="1450" spans="69:73" x14ac:dyDescent="0.35">
      <c r="BQ1450" s="9"/>
      <c r="BR1450" s="9"/>
      <c r="BS1450" s="9"/>
      <c r="BT1450" s="4"/>
      <c r="BU1450" s="4"/>
    </row>
    <row r="1451" spans="69:73" x14ac:dyDescent="0.35">
      <c r="BQ1451" s="9"/>
      <c r="BR1451" s="9"/>
      <c r="BS1451" s="9"/>
      <c r="BT1451" s="4"/>
      <c r="BU1451" s="4"/>
    </row>
    <row r="1452" spans="69:73" x14ac:dyDescent="0.35">
      <c r="BQ1452" s="9"/>
      <c r="BR1452" s="9"/>
      <c r="BS1452" s="9"/>
      <c r="BT1452" s="4"/>
      <c r="BU1452" s="4"/>
    </row>
    <row r="1453" spans="69:73" x14ac:dyDescent="0.35">
      <c r="BQ1453" s="9"/>
      <c r="BR1453" s="9"/>
      <c r="BS1453" s="9"/>
      <c r="BT1453" s="4"/>
      <c r="BU1453" s="4"/>
    </row>
    <row r="1454" spans="69:73" x14ac:dyDescent="0.35">
      <c r="BQ1454" s="9"/>
      <c r="BR1454" s="9"/>
      <c r="BS1454" s="9"/>
      <c r="BT1454" s="4"/>
      <c r="BU1454" s="4"/>
    </row>
    <row r="1455" spans="69:73" x14ac:dyDescent="0.35">
      <c r="BQ1455" s="9"/>
      <c r="BR1455" s="9"/>
      <c r="BS1455" s="9"/>
      <c r="BT1455" s="4"/>
      <c r="BU1455" s="4"/>
    </row>
    <row r="1456" spans="69:73" x14ac:dyDescent="0.35">
      <c r="BQ1456" s="9"/>
      <c r="BR1456" s="9"/>
      <c r="BS1456" s="9"/>
      <c r="BT1456" s="4"/>
      <c r="BU1456" s="4"/>
    </row>
    <row r="1457" spans="69:73" x14ac:dyDescent="0.35">
      <c r="BQ1457" s="9"/>
      <c r="BR1457" s="9"/>
      <c r="BS1457" s="9"/>
      <c r="BT1457" s="4"/>
      <c r="BU1457" s="4"/>
    </row>
    <row r="1458" spans="69:73" x14ac:dyDescent="0.35">
      <c r="BQ1458" s="9"/>
      <c r="BR1458" s="9"/>
      <c r="BS1458" s="9"/>
      <c r="BT1458" s="4"/>
      <c r="BU1458" s="4"/>
    </row>
    <row r="1459" spans="69:73" x14ac:dyDescent="0.35">
      <c r="BQ1459" s="9"/>
      <c r="BR1459" s="9"/>
      <c r="BS1459" s="9"/>
      <c r="BT1459" s="4"/>
      <c r="BU1459" s="4"/>
    </row>
    <row r="1460" spans="69:73" x14ac:dyDescent="0.35">
      <c r="BQ1460" s="9"/>
      <c r="BR1460" s="9"/>
      <c r="BS1460" s="9"/>
      <c r="BT1460" s="4"/>
      <c r="BU1460" s="4"/>
    </row>
    <row r="1461" spans="69:73" x14ac:dyDescent="0.35">
      <c r="BQ1461" s="9"/>
      <c r="BR1461" s="9"/>
      <c r="BS1461" s="9"/>
      <c r="BT1461" s="4"/>
      <c r="BU1461" s="4"/>
    </row>
    <row r="1462" spans="69:73" x14ac:dyDescent="0.35">
      <c r="BQ1462" s="9"/>
      <c r="BR1462" s="9"/>
      <c r="BS1462" s="9"/>
      <c r="BT1462" s="4"/>
      <c r="BU1462" s="4"/>
    </row>
    <row r="1463" spans="69:73" x14ac:dyDescent="0.35">
      <c r="BQ1463" s="9"/>
      <c r="BR1463" s="9"/>
      <c r="BS1463" s="9"/>
      <c r="BT1463" s="4"/>
      <c r="BU1463" s="4"/>
    </row>
    <row r="1464" spans="69:73" x14ac:dyDescent="0.35">
      <c r="BQ1464" s="9"/>
      <c r="BR1464" s="9"/>
      <c r="BS1464" s="9"/>
      <c r="BT1464" s="4"/>
      <c r="BU1464" s="4"/>
    </row>
    <row r="1465" spans="69:73" x14ac:dyDescent="0.35">
      <c r="BQ1465" s="9"/>
      <c r="BR1465" s="9"/>
      <c r="BS1465" s="9"/>
      <c r="BT1465" s="4"/>
      <c r="BU1465" s="4"/>
    </row>
    <row r="1466" spans="69:73" x14ac:dyDescent="0.35">
      <c r="BQ1466" s="9"/>
      <c r="BR1466" s="9"/>
      <c r="BS1466" s="9"/>
      <c r="BT1466" s="4"/>
      <c r="BU1466" s="4"/>
    </row>
    <row r="1467" spans="69:73" x14ac:dyDescent="0.35">
      <c r="BQ1467" s="9"/>
      <c r="BR1467" s="9"/>
      <c r="BS1467" s="9"/>
      <c r="BT1467" s="4"/>
      <c r="BU1467" s="4"/>
    </row>
    <row r="1468" spans="69:73" x14ac:dyDescent="0.35">
      <c r="BQ1468" s="9"/>
      <c r="BR1468" s="9"/>
      <c r="BS1468" s="9"/>
      <c r="BT1468" s="4"/>
      <c r="BU1468" s="4"/>
    </row>
    <row r="1469" spans="69:73" x14ac:dyDescent="0.35">
      <c r="BQ1469" s="9"/>
      <c r="BR1469" s="9"/>
      <c r="BS1469" s="9"/>
      <c r="BT1469" s="4"/>
      <c r="BU1469" s="4"/>
    </row>
    <row r="1470" spans="69:73" x14ac:dyDescent="0.35">
      <c r="BQ1470" s="9"/>
      <c r="BR1470" s="9"/>
      <c r="BS1470" s="9"/>
      <c r="BT1470" s="4"/>
      <c r="BU1470" s="4"/>
    </row>
    <row r="1471" spans="69:73" x14ac:dyDescent="0.35">
      <c r="BQ1471" s="9"/>
      <c r="BR1471" s="9"/>
      <c r="BS1471" s="9"/>
      <c r="BT1471" s="4"/>
      <c r="BU1471" s="4"/>
    </row>
    <row r="1472" spans="69:73" x14ac:dyDescent="0.35">
      <c r="BQ1472" s="9"/>
      <c r="BR1472" s="9"/>
      <c r="BS1472" s="9"/>
      <c r="BT1472" s="4"/>
      <c r="BU1472" s="4"/>
    </row>
    <row r="1473" spans="69:73" x14ac:dyDescent="0.35">
      <c r="BQ1473" s="9"/>
      <c r="BR1473" s="9"/>
      <c r="BS1473" s="9"/>
      <c r="BT1473" s="4"/>
      <c r="BU1473" s="4"/>
    </row>
    <row r="1474" spans="69:73" x14ac:dyDescent="0.35">
      <c r="BQ1474" s="9"/>
      <c r="BR1474" s="9"/>
      <c r="BS1474" s="9"/>
      <c r="BT1474" s="4"/>
      <c r="BU1474" s="4"/>
    </row>
    <row r="1475" spans="69:73" x14ac:dyDescent="0.35">
      <c r="BQ1475" s="9"/>
      <c r="BR1475" s="9"/>
      <c r="BS1475" s="9"/>
      <c r="BT1475" s="4"/>
      <c r="BU1475" s="4"/>
    </row>
    <row r="1476" spans="69:73" x14ac:dyDescent="0.35">
      <c r="BQ1476" s="9"/>
      <c r="BR1476" s="9"/>
      <c r="BS1476" s="9"/>
      <c r="BT1476" s="4"/>
      <c r="BU1476" s="4"/>
    </row>
    <row r="1477" spans="69:73" x14ac:dyDescent="0.35">
      <c r="BQ1477" s="9"/>
      <c r="BR1477" s="9"/>
      <c r="BS1477" s="9"/>
      <c r="BT1477" s="4"/>
      <c r="BU1477" s="4"/>
    </row>
    <row r="1478" spans="69:73" x14ac:dyDescent="0.35">
      <c r="BQ1478" s="9"/>
      <c r="BR1478" s="9"/>
      <c r="BS1478" s="9"/>
      <c r="BT1478" s="4"/>
      <c r="BU1478" s="4"/>
    </row>
    <row r="1479" spans="69:73" x14ac:dyDescent="0.35">
      <c r="BQ1479" s="9"/>
      <c r="BR1479" s="9"/>
      <c r="BS1479" s="9"/>
      <c r="BT1479" s="4"/>
      <c r="BU1479" s="4"/>
    </row>
    <row r="1480" spans="69:73" x14ac:dyDescent="0.35">
      <c r="BQ1480" s="9"/>
      <c r="BR1480" s="9"/>
      <c r="BS1480" s="9"/>
      <c r="BT1480" s="4"/>
      <c r="BU1480" s="4"/>
    </row>
    <row r="1481" spans="69:73" x14ac:dyDescent="0.35">
      <c r="BQ1481" s="9"/>
      <c r="BR1481" s="9"/>
      <c r="BS1481" s="9"/>
      <c r="BT1481" s="4"/>
      <c r="BU1481" s="4"/>
    </row>
    <row r="1482" spans="69:73" x14ac:dyDescent="0.35">
      <c r="BQ1482" s="9"/>
      <c r="BR1482" s="9"/>
      <c r="BS1482" s="9"/>
      <c r="BT1482" s="4"/>
      <c r="BU1482" s="4"/>
    </row>
    <row r="1483" spans="69:73" x14ac:dyDescent="0.35">
      <c r="BQ1483" s="9"/>
      <c r="BR1483" s="9"/>
      <c r="BS1483" s="9"/>
      <c r="BT1483" s="4"/>
      <c r="BU1483" s="4"/>
    </row>
    <row r="1484" spans="69:73" x14ac:dyDescent="0.35">
      <c r="BQ1484" s="9"/>
      <c r="BR1484" s="9"/>
      <c r="BS1484" s="9"/>
      <c r="BT1484" s="4"/>
      <c r="BU1484" s="4"/>
    </row>
    <row r="1485" spans="69:73" x14ac:dyDescent="0.35">
      <c r="BQ1485" s="9"/>
      <c r="BR1485" s="9"/>
      <c r="BS1485" s="9"/>
      <c r="BT1485" s="4"/>
      <c r="BU1485" s="4"/>
    </row>
    <row r="1486" spans="69:73" x14ac:dyDescent="0.35">
      <c r="BQ1486" s="9"/>
      <c r="BR1486" s="9"/>
      <c r="BS1486" s="9"/>
      <c r="BT1486" s="4"/>
      <c r="BU1486" s="4"/>
    </row>
    <row r="1487" spans="69:73" x14ac:dyDescent="0.35">
      <c r="BQ1487" s="9"/>
      <c r="BR1487" s="9"/>
      <c r="BS1487" s="9"/>
      <c r="BT1487" s="4"/>
      <c r="BU1487" s="4"/>
    </row>
    <row r="1488" spans="69:73" x14ac:dyDescent="0.35">
      <c r="BQ1488" s="9"/>
      <c r="BR1488" s="9"/>
      <c r="BS1488" s="9"/>
      <c r="BT1488" s="4"/>
      <c r="BU1488" s="4"/>
    </row>
    <row r="1489" spans="69:73" x14ac:dyDescent="0.35">
      <c r="BQ1489" s="9"/>
      <c r="BR1489" s="9"/>
      <c r="BS1489" s="9"/>
      <c r="BT1489" s="4"/>
      <c r="BU1489" s="4"/>
    </row>
    <row r="1490" spans="69:73" x14ac:dyDescent="0.35">
      <c r="BQ1490" s="9"/>
      <c r="BR1490" s="9"/>
      <c r="BS1490" s="9"/>
      <c r="BT1490" s="4"/>
      <c r="BU1490" s="4"/>
    </row>
    <row r="1491" spans="69:73" x14ac:dyDescent="0.35">
      <c r="BQ1491" s="9"/>
      <c r="BR1491" s="9"/>
      <c r="BS1491" s="9"/>
      <c r="BT1491" s="4"/>
      <c r="BU1491" s="4"/>
    </row>
    <row r="1492" spans="69:73" x14ac:dyDescent="0.35">
      <c r="BQ1492" s="9"/>
      <c r="BR1492" s="9"/>
      <c r="BS1492" s="9"/>
      <c r="BT1492" s="4"/>
      <c r="BU1492" s="4"/>
    </row>
    <row r="1493" spans="69:73" x14ac:dyDescent="0.35">
      <c r="BQ1493" s="9"/>
      <c r="BR1493" s="9"/>
      <c r="BS1493" s="9"/>
      <c r="BT1493" s="4"/>
      <c r="BU1493" s="4"/>
    </row>
    <row r="1494" spans="69:73" x14ac:dyDescent="0.35">
      <c r="BQ1494" s="9"/>
      <c r="BR1494" s="9"/>
      <c r="BS1494" s="9"/>
      <c r="BT1494" s="4"/>
      <c r="BU1494" s="4"/>
    </row>
    <row r="1495" spans="69:73" x14ac:dyDescent="0.35">
      <c r="BQ1495" s="9"/>
      <c r="BR1495" s="9"/>
      <c r="BS1495" s="9"/>
      <c r="BT1495" s="4"/>
      <c r="BU1495" s="4"/>
    </row>
    <row r="1496" spans="69:73" x14ac:dyDescent="0.35">
      <c r="BQ1496" s="9"/>
      <c r="BR1496" s="9"/>
      <c r="BS1496" s="9"/>
      <c r="BT1496" s="4"/>
      <c r="BU1496" s="4"/>
    </row>
    <row r="1497" spans="69:73" x14ac:dyDescent="0.35">
      <c r="BQ1497" s="9"/>
      <c r="BR1497" s="9"/>
      <c r="BS1497" s="9"/>
      <c r="BT1497" s="4"/>
      <c r="BU1497" s="4"/>
    </row>
    <row r="1498" spans="69:73" x14ac:dyDescent="0.35">
      <c r="BQ1498" s="9"/>
      <c r="BR1498" s="9"/>
      <c r="BS1498" s="9"/>
      <c r="BT1498" s="4"/>
      <c r="BU1498" s="4"/>
    </row>
    <row r="1499" spans="69:73" x14ac:dyDescent="0.35">
      <c r="BQ1499" s="9"/>
      <c r="BR1499" s="9"/>
      <c r="BS1499" s="9"/>
      <c r="BT1499" s="4"/>
      <c r="BU1499" s="4"/>
    </row>
    <row r="1500" spans="69:73" x14ac:dyDescent="0.35">
      <c r="BQ1500" s="9"/>
      <c r="BR1500" s="9"/>
      <c r="BS1500" s="9"/>
      <c r="BT1500" s="4"/>
      <c r="BU1500" s="4"/>
    </row>
    <row r="1501" spans="69:73" x14ac:dyDescent="0.35">
      <c r="BQ1501" s="9"/>
      <c r="BR1501" s="9"/>
      <c r="BS1501" s="9"/>
      <c r="BT1501" s="4"/>
      <c r="BU1501" s="4"/>
    </row>
    <row r="1502" spans="69:73" x14ac:dyDescent="0.35">
      <c r="BQ1502" s="9"/>
      <c r="BR1502" s="9"/>
      <c r="BS1502" s="9"/>
      <c r="BT1502" s="4"/>
      <c r="BU1502" s="4"/>
    </row>
    <row r="1503" spans="69:73" x14ac:dyDescent="0.35">
      <c r="BQ1503" s="9"/>
      <c r="BR1503" s="9"/>
      <c r="BS1503" s="9"/>
      <c r="BT1503" s="4"/>
      <c r="BU1503" s="4"/>
    </row>
    <row r="1504" spans="69:73" x14ac:dyDescent="0.35">
      <c r="BQ1504" s="9"/>
      <c r="BR1504" s="9"/>
      <c r="BS1504" s="9"/>
      <c r="BT1504" s="4"/>
      <c r="BU1504" s="4"/>
    </row>
    <row r="1505" spans="69:73" x14ac:dyDescent="0.35">
      <c r="BQ1505" s="9"/>
      <c r="BR1505" s="9"/>
      <c r="BS1505" s="9"/>
      <c r="BT1505" s="4"/>
      <c r="BU1505" s="4"/>
    </row>
    <row r="1506" spans="69:73" x14ac:dyDescent="0.35">
      <c r="BQ1506" s="9"/>
      <c r="BR1506" s="9"/>
      <c r="BS1506" s="9"/>
      <c r="BT1506" s="4"/>
      <c r="BU1506" s="4"/>
    </row>
    <row r="1507" spans="69:73" x14ac:dyDescent="0.35">
      <c r="BQ1507" s="9"/>
      <c r="BR1507" s="9"/>
      <c r="BS1507" s="9"/>
      <c r="BT1507" s="4"/>
      <c r="BU1507" s="4"/>
    </row>
    <row r="1508" spans="69:73" x14ac:dyDescent="0.35">
      <c r="BQ1508" s="9"/>
      <c r="BR1508" s="9"/>
      <c r="BS1508" s="9"/>
      <c r="BT1508" s="4"/>
      <c r="BU1508" s="4"/>
    </row>
    <row r="1509" spans="69:73" x14ac:dyDescent="0.35">
      <c r="BQ1509" s="9"/>
      <c r="BR1509" s="9"/>
      <c r="BS1509" s="9"/>
      <c r="BT1509" s="4"/>
      <c r="BU1509" s="4"/>
    </row>
    <row r="1510" spans="69:73" x14ac:dyDescent="0.35">
      <c r="BQ1510" s="9"/>
      <c r="BR1510" s="9"/>
      <c r="BS1510" s="9"/>
      <c r="BT1510" s="4"/>
      <c r="BU1510" s="4"/>
    </row>
    <row r="1511" spans="69:73" x14ac:dyDescent="0.35">
      <c r="BQ1511" s="9"/>
      <c r="BR1511" s="9"/>
      <c r="BS1511" s="9"/>
      <c r="BT1511" s="4"/>
      <c r="BU1511" s="4"/>
    </row>
    <row r="1512" spans="69:73" x14ac:dyDescent="0.35">
      <c r="BQ1512" s="9"/>
      <c r="BR1512" s="9"/>
      <c r="BS1512" s="9"/>
      <c r="BT1512" s="4"/>
      <c r="BU1512" s="4"/>
    </row>
    <row r="1513" spans="69:73" x14ac:dyDescent="0.35">
      <c r="BQ1513" s="9"/>
      <c r="BR1513" s="9"/>
      <c r="BS1513" s="9"/>
      <c r="BT1513" s="4"/>
      <c r="BU1513" s="4"/>
    </row>
    <row r="1514" spans="69:73" x14ac:dyDescent="0.35">
      <c r="BQ1514" s="9"/>
      <c r="BR1514" s="9"/>
      <c r="BS1514" s="9"/>
      <c r="BT1514" s="4"/>
      <c r="BU1514" s="4"/>
    </row>
    <row r="1515" spans="69:73" x14ac:dyDescent="0.35">
      <c r="BQ1515" s="9"/>
      <c r="BR1515" s="9"/>
      <c r="BS1515" s="9"/>
      <c r="BT1515" s="4"/>
      <c r="BU1515" s="4"/>
    </row>
    <row r="1516" spans="69:73" x14ac:dyDescent="0.35">
      <c r="BQ1516" s="9"/>
      <c r="BR1516" s="9"/>
      <c r="BS1516" s="9"/>
      <c r="BT1516" s="4"/>
      <c r="BU1516" s="4"/>
    </row>
    <row r="1517" spans="69:73" x14ac:dyDescent="0.35">
      <c r="BQ1517" s="9"/>
      <c r="BR1517" s="9"/>
      <c r="BS1517" s="9"/>
      <c r="BT1517" s="4"/>
      <c r="BU1517" s="4"/>
    </row>
    <row r="1518" spans="69:73" x14ac:dyDescent="0.35">
      <c r="BQ1518" s="9"/>
      <c r="BR1518" s="9"/>
      <c r="BS1518" s="9"/>
      <c r="BT1518" s="4"/>
      <c r="BU1518" s="4"/>
    </row>
    <row r="1519" spans="69:73" x14ac:dyDescent="0.35">
      <c r="BQ1519" s="9"/>
      <c r="BR1519" s="9"/>
      <c r="BS1519" s="9"/>
      <c r="BT1519" s="4"/>
      <c r="BU1519" s="4"/>
    </row>
    <row r="1520" spans="69:73" x14ac:dyDescent="0.35">
      <c r="BQ1520" s="9"/>
      <c r="BR1520" s="9"/>
      <c r="BS1520" s="9"/>
      <c r="BT1520" s="4"/>
      <c r="BU1520" s="4"/>
    </row>
    <row r="1521" spans="69:73" x14ac:dyDescent="0.35">
      <c r="BQ1521" s="9"/>
      <c r="BR1521" s="9"/>
      <c r="BS1521" s="9"/>
      <c r="BT1521" s="4"/>
      <c r="BU1521" s="4"/>
    </row>
    <row r="1522" spans="69:73" x14ac:dyDescent="0.35">
      <c r="BQ1522" s="9"/>
      <c r="BR1522" s="9"/>
      <c r="BS1522" s="9"/>
      <c r="BT1522" s="4"/>
      <c r="BU1522" s="4"/>
    </row>
    <row r="1523" spans="69:73" x14ac:dyDescent="0.35">
      <c r="BQ1523" s="9"/>
      <c r="BR1523" s="9"/>
      <c r="BS1523" s="9"/>
      <c r="BT1523" s="4"/>
      <c r="BU1523" s="4"/>
    </row>
    <row r="1524" spans="69:73" x14ac:dyDescent="0.35">
      <c r="BQ1524" s="9"/>
      <c r="BR1524" s="9"/>
      <c r="BS1524" s="9"/>
      <c r="BT1524" s="4"/>
      <c r="BU1524" s="4"/>
    </row>
    <row r="1525" spans="69:73" x14ac:dyDescent="0.35">
      <c r="BQ1525" s="9"/>
      <c r="BR1525" s="9"/>
      <c r="BS1525" s="9"/>
      <c r="BT1525" s="4"/>
      <c r="BU1525" s="4"/>
    </row>
    <row r="1526" spans="69:73" x14ac:dyDescent="0.35">
      <c r="BQ1526" s="9"/>
      <c r="BR1526" s="9"/>
      <c r="BS1526" s="9"/>
      <c r="BT1526" s="4"/>
      <c r="BU1526" s="4"/>
    </row>
    <row r="1527" spans="69:73" x14ac:dyDescent="0.35">
      <c r="BQ1527" s="9"/>
      <c r="BR1527" s="9"/>
      <c r="BS1527" s="9"/>
      <c r="BT1527" s="4"/>
      <c r="BU1527" s="4"/>
    </row>
    <row r="1528" spans="69:73" x14ac:dyDescent="0.35">
      <c r="BQ1528" s="9"/>
      <c r="BR1528" s="9"/>
      <c r="BS1528" s="9"/>
      <c r="BT1528" s="4"/>
      <c r="BU1528" s="4"/>
    </row>
    <row r="1529" spans="69:73" x14ac:dyDescent="0.35">
      <c r="BQ1529" s="9"/>
      <c r="BR1529" s="9"/>
      <c r="BS1529" s="9"/>
      <c r="BT1529" s="4"/>
      <c r="BU1529" s="4"/>
    </row>
    <row r="1530" spans="69:73" x14ac:dyDescent="0.35">
      <c r="BQ1530" s="9"/>
      <c r="BR1530" s="9"/>
      <c r="BS1530" s="9"/>
      <c r="BT1530" s="4"/>
      <c r="BU1530" s="4"/>
    </row>
    <row r="1531" spans="69:73" x14ac:dyDescent="0.35">
      <c r="BQ1531" s="9"/>
      <c r="BR1531" s="9"/>
      <c r="BS1531" s="9"/>
      <c r="BT1531" s="4"/>
      <c r="BU1531" s="4"/>
    </row>
    <row r="1532" spans="69:73" x14ac:dyDescent="0.35">
      <c r="BQ1532" s="9"/>
      <c r="BR1532" s="9"/>
      <c r="BS1532" s="9"/>
      <c r="BT1532" s="4"/>
      <c r="BU1532" s="4"/>
    </row>
    <row r="1533" spans="69:73" x14ac:dyDescent="0.35">
      <c r="BQ1533" s="9"/>
      <c r="BR1533" s="9"/>
      <c r="BS1533" s="9"/>
      <c r="BT1533" s="4"/>
      <c r="BU1533" s="4"/>
    </row>
    <row r="1534" spans="69:73" x14ac:dyDescent="0.35">
      <c r="BQ1534" s="9"/>
      <c r="BR1534" s="9"/>
      <c r="BS1534" s="9"/>
      <c r="BT1534" s="4"/>
      <c r="BU1534" s="4"/>
    </row>
    <row r="1535" spans="69:73" x14ac:dyDescent="0.35">
      <c r="BQ1535" s="9"/>
      <c r="BR1535" s="9"/>
      <c r="BS1535" s="9"/>
      <c r="BT1535" s="4"/>
      <c r="BU1535" s="4"/>
    </row>
    <row r="1536" spans="69:73" x14ac:dyDescent="0.35">
      <c r="BQ1536" s="9"/>
      <c r="BR1536" s="9"/>
      <c r="BS1536" s="9"/>
      <c r="BT1536" s="4"/>
      <c r="BU1536" s="4"/>
    </row>
    <row r="1537" spans="69:73" x14ac:dyDescent="0.35">
      <c r="BQ1537" s="9"/>
      <c r="BR1537" s="9"/>
      <c r="BS1537" s="9"/>
      <c r="BT1537" s="4"/>
      <c r="BU1537" s="4"/>
    </row>
    <row r="1538" spans="69:73" x14ac:dyDescent="0.35">
      <c r="BQ1538" s="9"/>
      <c r="BR1538" s="9"/>
      <c r="BS1538" s="9"/>
      <c r="BT1538" s="4"/>
      <c r="BU1538" s="4"/>
    </row>
    <row r="1539" spans="69:73" x14ac:dyDescent="0.35">
      <c r="BQ1539" s="9"/>
      <c r="BR1539" s="9"/>
      <c r="BS1539" s="9"/>
      <c r="BT1539" s="4"/>
      <c r="BU1539" s="4"/>
    </row>
    <row r="1540" spans="69:73" x14ac:dyDescent="0.35">
      <c r="BQ1540" s="9"/>
      <c r="BR1540" s="9"/>
      <c r="BS1540" s="9"/>
      <c r="BT1540" s="4"/>
      <c r="BU1540" s="4"/>
    </row>
    <row r="1541" spans="69:73" x14ac:dyDescent="0.35">
      <c r="BQ1541" s="9"/>
      <c r="BR1541" s="9"/>
      <c r="BS1541" s="9"/>
      <c r="BT1541" s="4"/>
      <c r="BU1541" s="4"/>
    </row>
    <row r="1542" spans="69:73" x14ac:dyDescent="0.35">
      <c r="BQ1542" s="9"/>
      <c r="BR1542" s="9"/>
      <c r="BS1542" s="9"/>
      <c r="BT1542" s="4"/>
      <c r="BU1542" s="4"/>
    </row>
    <row r="1543" spans="69:73" x14ac:dyDescent="0.35">
      <c r="BQ1543" s="9"/>
      <c r="BR1543" s="9"/>
      <c r="BS1543" s="9"/>
      <c r="BT1543" s="4"/>
      <c r="BU1543" s="4"/>
    </row>
    <row r="1544" spans="69:73" x14ac:dyDescent="0.35">
      <c r="BQ1544" s="9"/>
      <c r="BR1544" s="9"/>
      <c r="BS1544" s="9"/>
      <c r="BT1544" s="4"/>
      <c r="BU1544" s="4"/>
    </row>
    <row r="1545" spans="69:73" x14ac:dyDescent="0.35">
      <c r="BQ1545" s="9"/>
      <c r="BR1545" s="9"/>
      <c r="BS1545" s="9"/>
      <c r="BT1545" s="4"/>
      <c r="BU1545" s="4"/>
    </row>
    <row r="1546" spans="69:73" x14ac:dyDescent="0.35">
      <c r="BQ1546" s="9"/>
      <c r="BR1546" s="9"/>
      <c r="BS1546" s="9"/>
      <c r="BT1546" s="4"/>
      <c r="BU1546" s="4"/>
    </row>
    <row r="1547" spans="69:73" x14ac:dyDescent="0.35">
      <c r="BQ1547" s="9"/>
      <c r="BR1547" s="9"/>
      <c r="BS1547" s="9"/>
      <c r="BT1547" s="4"/>
      <c r="BU1547" s="4"/>
    </row>
    <row r="1548" spans="69:73" x14ac:dyDescent="0.35">
      <c r="BQ1548" s="9"/>
      <c r="BR1548" s="9"/>
      <c r="BS1548" s="9"/>
      <c r="BT1548" s="4"/>
      <c r="BU1548" s="4"/>
    </row>
    <row r="1549" spans="69:73" x14ac:dyDescent="0.35">
      <c r="BQ1549" s="9"/>
      <c r="BR1549" s="9"/>
      <c r="BS1549" s="9"/>
      <c r="BT1549" s="4"/>
      <c r="BU1549" s="4"/>
    </row>
    <row r="1550" spans="69:73" x14ac:dyDescent="0.35">
      <c r="BQ1550" s="9"/>
      <c r="BR1550" s="9"/>
      <c r="BS1550" s="9"/>
      <c r="BT1550" s="4"/>
      <c r="BU1550" s="4"/>
    </row>
    <row r="1551" spans="69:73" x14ac:dyDescent="0.35">
      <c r="BQ1551" s="9"/>
      <c r="BR1551" s="9"/>
      <c r="BS1551" s="9"/>
      <c r="BT1551" s="4"/>
      <c r="BU1551" s="4"/>
    </row>
    <row r="1552" spans="69:73" x14ac:dyDescent="0.35">
      <c r="BQ1552" s="9"/>
      <c r="BR1552" s="9"/>
      <c r="BS1552" s="9"/>
      <c r="BT1552" s="4"/>
      <c r="BU1552" s="4"/>
    </row>
    <row r="1553" spans="69:73" x14ac:dyDescent="0.35">
      <c r="BQ1553" s="9"/>
      <c r="BR1553" s="9"/>
      <c r="BS1553" s="9"/>
      <c r="BT1553" s="4"/>
      <c r="BU1553" s="4"/>
    </row>
    <row r="1554" spans="69:73" x14ac:dyDescent="0.35">
      <c r="BQ1554" s="9"/>
      <c r="BR1554" s="9"/>
      <c r="BS1554" s="9"/>
      <c r="BT1554" s="4"/>
      <c r="BU1554" s="4"/>
    </row>
    <row r="1555" spans="69:73" x14ac:dyDescent="0.35">
      <c r="BQ1555" s="9"/>
      <c r="BR1555" s="9"/>
      <c r="BS1555" s="9"/>
      <c r="BT1555" s="4"/>
      <c r="BU1555" s="4"/>
    </row>
    <row r="1556" spans="69:73" x14ac:dyDescent="0.35">
      <c r="BQ1556" s="9"/>
      <c r="BR1556" s="9"/>
      <c r="BS1556" s="9"/>
      <c r="BT1556" s="4"/>
      <c r="BU1556" s="4"/>
    </row>
    <row r="1557" spans="69:73" x14ac:dyDescent="0.35">
      <c r="BQ1557" s="9"/>
      <c r="BR1557" s="9"/>
      <c r="BS1557" s="9"/>
      <c r="BT1557" s="4"/>
      <c r="BU1557" s="4"/>
    </row>
    <row r="1558" spans="69:73" x14ac:dyDescent="0.35">
      <c r="BQ1558" s="9"/>
      <c r="BR1558" s="9"/>
      <c r="BS1558" s="9"/>
      <c r="BT1558" s="4"/>
      <c r="BU1558" s="4"/>
    </row>
    <row r="1559" spans="69:73" x14ac:dyDescent="0.35">
      <c r="BQ1559" s="9"/>
      <c r="BR1559" s="9"/>
      <c r="BS1559" s="9"/>
      <c r="BT1559" s="4"/>
      <c r="BU1559" s="4"/>
    </row>
    <row r="1560" spans="69:73" x14ac:dyDescent="0.35">
      <c r="BQ1560" s="9"/>
      <c r="BR1560" s="9"/>
      <c r="BS1560" s="9"/>
      <c r="BT1560" s="4"/>
      <c r="BU1560" s="4"/>
    </row>
    <row r="1561" spans="69:73" x14ac:dyDescent="0.35">
      <c r="BQ1561" s="9"/>
      <c r="BR1561" s="9"/>
      <c r="BS1561" s="9"/>
      <c r="BT1561" s="4"/>
      <c r="BU1561" s="4"/>
    </row>
    <row r="1562" spans="69:73" x14ac:dyDescent="0.35">
      <c r="BQ1562" s="9"/>
      <c r="BR1562" s="9"/>
      <c r="BS1562" s="9"/>
      <c r="BT1562" s="4"/>
      <c r="BU1562" s="4"/>
    </row>
    <row r="1563" spans="69:73" x14ac:dyDescent="0.35">
      <c r="BQ1563" s="9"/>
      <c r="BR1563" s="9"/>
      <c r="BS1563" s="9"/>
      <c r="BT1563" s="4"/>
      <c r="BU1563" s="4"/>
    </row>
    <row r="1564" spans="69:73" x14ac:dyDescent="0.35">
      <c r="BQ1564" s="9"/>
      <c r="BR1564" s="9"/>
      <c r="BS1564" s="9"/>
      <c r="BT1564" s="4"/>
      <c r="BU1564" s="4"/>
    </row>
    <row r="1565" spans="69:73" x14ac:dyDescent="0.35">
      <c r="BQ1565" s="9"/>
      <c r="BR1565" s="9"/>
      <c r="BS1565" s="9"/>
      <c r="BT1565" s="4"/>
      <c r="BU1565" s="4"/>
    </row>
    <row r="1566" spans="69:73" x14ac:dyDescent="0.35">
      <c r="BQ1566" s="9"/>
      <c r="BR1566" s="9"/>
      <c r="BS1566" s="9"/>
      <c r="BT1566" s="4"/>
      <c r="BU1566" s="4"/>
    </row>
    <row r="1567" spans="69:73" x14ac:dyDescent="0.35">
      <c r="BQ1567" s="9"/>
      <c r="BR1567" s="9"/>
      <c r="BS1567" s="9"/>
      <c r="BT1567" s="4"/>
      <c r="BU1567" s="4"/>
    </row>
    <row r="1568" spans="69:73" x14ac:dyDescent="0.35">
      <c r="BQ1568" s="9"/>
      <c r="BR1568" s="9"/>
      <c r="BS1568" s="9"/>
      <c r="BT1568" s="4"/>
      <c r="BU1568" s="4"/>
    </row>
    <row r="1569" spans="69:73" x14ac:dyDescent="0.35">
      <c r="BQ1569" s="9"/>
      <c r="BR1569" s="9"/>
      <c r="BS1569" s="9"/>
      <c r="BT1569" s="4"/>
      <c r="BU1569" s="4"/>
    </row>
    <row r="1570" spans="69:73" x14ac:dyDescent="0.35">
      <c r="BQ1570" s="9"/>
      <c r="BR1570" s="9"/>
      <c r="BS1570" s="9"/>
      <c r="BT1570" s="4"/>
      <c r="BU1570" s="4"/>
    </row>
    <row r="1571" spans="69:73" x14ac:dyDescent="0.35">
      <c r="BQ1571" s="9"/>
      <c r="BR1571" s="9"/>
      <c r="BS1571" s="9"/>
      <c r="BT1571" s="4"/>
      <c r="BU1571" s="4"/>
    </row>
    <row r="1572" spans="69:73" x14ac:dyDescent="0.35">
      <c r="BQ1572" s="9"/>
      <c r="BR1572" s="9"/>
      <c r="BS1572" s="9"/>
      <c r="BT1572" s="4"/>
      <c r="BU1572" s="4"/>
    </row>
    <row r="1573" spans="69:73" x14ac:dyDescent="0.35">
      <c r="BQ1573" s="9"/>
      <c r="BR1573" s="9"/>
      <c r="BS1573" s="9"/>
      <c r="BT1573" s="4"/>
      <c r="BU1573" s="4"/>
    </row>
    <row r="1574" spans="69:73" x14ac:dyDescent="0.35">
      <c r="BQ1574" s="9"/>
      <c r="BR1574" s="9"/>
      <c r="BS1574" s="9"/>
      <c r="BT1574" s="4"/>
      <c r="BU1574" s="4"/>
    </row>
    <row r="1575" spans="69:73" x14ac:dyDescent="0.35">
      <c r="BQ1575" s="9"/>
      <c r="BR1575" s="9"/>
      <c r="BS1575" s="9"/>
      <c r="BT1575" s="4"/>
      <c r="BU1575" s="4"/>
    </row>
    <row r="1576" spans="69:73" x14ac:dyDescent="0.35">
      <c r="BQ1576" s="9"/>
      <c r="BR1576" s="9"/>
      <c r="BS1576" s="9"/>
      <c r="BT1576" s="4"/>
      <c r="BU1576" s="4"/>
    </row>
    <row r="1577" spans="69:73" x14ac:dyDescent="0.35">
      <c r="BQ1577" s="9"/>
      <c r="BR1577" s="9"/>
      <c r="BS1577" s="9"/>
      <c r="BT1577" s="4"/>
      <c r="BU1577" s="4"/>
    </row>
    <row r="1578" spans="69:73" x14ac:dyDescent="0.35">
      <c r="BQ1578" s="9"/>
      <c r="BR1578" s="9"/>
      <c r="BS1578" s="9"/>
      <c r="BT1578" s="4"/>
      <c r="BU1578" s="4"/>
    </row>
    <row r="1579" spans="69:73" x14ac:dyDescent="0.35">
      <c r="BQ1579" s="9"/>
      <c r="BR1579" s="9"/>
      <c r="BS1579" s="9"/>
      <c r="BT1579" s="4"/>
      <c r="BU1579" s="4"/>
    </row>
    <row r="1580" spans="69:73" x14ac:dyDescent="0.35">
      <c r="BQ1580" s="9"/>
      <c r="BR1580" s="9"/>
      <c r="BS1580" s="9"/>
      <c r="BT1580" s="4"/>
      <c r="BU1580" s="4"/>
    </row>
    <row r="1581" spans="69:73" x14ac:dyDescent="0.35">
      <c r="BQ1581" s="9"/>
      <c r="BR1581" s="9"/>
      <c r="BS1581" s="9"/>
      <c r="BT1581" s="4"/>
      <c r="BU1581" s="4"/>
    </row>
    <row r="1582" spans="69:73" x14ac:dyDescent="0.35">
      <c r="BQ1582" s="9"/>
      <c r="BR1582" s="9"/>
      <c r="BS1582" s="9"/>
      <c r="BT1582" s="4"/>
      <c r="BU1582" s="4"/>
    </row>
    <row r="1583" spans="69:73" x14ac:dyDescent="0.35">
      <c r="BQ1583" s="9"/>
      <c r="BR1583" s="9"/>
      <c r="BS1583" s="9"/>
      <c r="BT1583" s="4"/>
      <c r="BU1583" s="4"/>
    </row>
    <row r="1584" spans="69:73" x14ac:dyDescent="0.35">
      <c r="BQ1584" s="9"/>
      <c r="BR1584" s="9"/>
      <c r="BS1584" s="9"/>
      <c r="BT1584" s="4"/>
      <c r="BU1584" s="4"/>
    </row>
    <row r="1585" spans="69:73" x14ac:dyDescent="0.35">
      <c r="BQ1585" s="9"/>
      <c r="BR1585" s="9"/>
      <c r="BS1585" s="9"/>
      <c r="BT1585" s="4"/>
      <c r="BU1585" s="4"/>
    </row>
    <row r="1586" spans="69:73" x14ac:dyDescent="0.35">
      <c r="BQ1586" s="9"/>
      <c r="BR1586" s="9"/>
      <c r="BS1586" s="9"/>
      <c r="BT1586" s="4"/>
      <c r="BU1586" s="4"/>
    </row>
    <row r="1587" spans="69:73" x14ac:dyDescent="0.35">
      <c r="BQ1587" s="9"/>
      <c r="BR1587" s="9"/>
      <c r="BS1587" s="9"/>
      <c r="BT1587" s="4"/>
      <c r="BU1587" s="4"/>
    </row>
    <row r="1588" spans="69:73" x14ac:dyDescent="0.35">
      <c r="BQ1588" s="9"/>
      <c r="BR1588" s="9"/>
      <c r="BS1588" s="9"/>
      <c r="BT1588" s="4"/>
      <c r="BU1588" s="4"/>
    </row>
    <row r="1589" spans="69:73" x14ac:dyDescent="0.35">
      <c r="BQ1589" s="9"/>
      <c r="BR1589" s="9"/>
      <c r="BS1589" s="9"/>
      <c r="BT1589" s="4"/>
      <c r="BU1589" s="4"/>
    </row>
    <row r="1590" spans="69:73" x14ac:dyDescent="0.35">
      <c r="BQ1590" s="9"/>
      <c r="BR1590" s="9"/>
      <c r="BS1590" s="9"/>
      <c r="BT1590" s="4"/>
      <c r="BU1590" s="4"/>
    </row>
    <row r="1591" spans="69:73" x14ac:dyDescent="0.35">
      <c r="BQ1591" s="9"/>
      <c r="BR1591" s="9"/>
      <c r="BS1591" s="9"/>
      <c r="BT1591" s="4"/>
      <c r="BU1591" s="4"/>
    </row>
    <row r="1592" spans="69:73" x14ac:dyDescent="0.35">
      <c r="BQ1592" s="9"/>
      <c r="BR1592" s="9"/>
      <c r="BS1592" s="9"/>
      <c r="BT1592" s="4"/>
      <c r="BU1592" s="4"/>
    </row>
    <row r="1593" spans="69:73" x14ac:dyDescent="0.35">
      <c r="BQ1593" s="9"/>
      <c r="BR1593" s="9"/>
      <c r="BS1593" s="9"/>
      <c r="BT1593" s="4"/>
      <c r="BU1593" s="4"/>
    </row>
    <row r="1594" spans="69:73" x14ac:dyDescent="0.35">
      <c r="BQ1594" s="9"/>
      <c r="BR1594" s="9"/>
      <c r="BS1594" s="9"/>
      <c r="BT1594" s="4"/>
      <c r="BU1594" s="4"/>
    </row>
    <row r="1595" spans="69:73" x14ac:dyDescent="0.35">
      <c r="BQ1595" s="9"/>
      <c r="BR1595" s="9"/>
      <c r="BS1595" s="9"/>
      <c r="BT1595" s="4"/>
      <c r="BU1595" s="4"/>
    </row>
    <row r="1596" spans="69:73" x14ac:dyDescent="0.35">
      <c r="BQ1596" s="9"/>
      <c r="BR1596" s="9"/>
      <c r="BS1596" s="9"/>
      <c r="BT1596" s="4"/>
      <c r="BU1596" s="4"/>
    </row>
    <row r="1597" spans="69:73" x14ac:dyDescent="0.35">
      <c r="BQ1597" s="9"/>
      <c r="BR1597" s="9"/>
      <c r="BS1597" s="9"/>
      <c r="BT1597" s="4"/>
      <c r="BU1597" s="4"/>
    </row>
    <row r="1598" spans="69:73" x14ac:dyDescent="0.35">
      <c r="BQ1598" s="9"/>
      <c r="BR1598" s="9"/>
      <c r="BS1598" s="9"/>
      <c r="BT1598" s="4"/>
      <c r="BU1598" s="4"/>
    </row>
    <row r="1599" spans="69:73" x14ac:dyDescent="0.35">
      <c r="BQ1599" s="9"/>
      <c r="BR1599" s="9"/>
      <c r="BS1599" s="9"/>
      <c r="BT1599" s="4"/>
      <c r="BU1599" s="4"/>
    </row>
    <row r="1600" spans="69:73" x14ac:dyDescent="0.35">
      <c r="BQ1600" s="9"/>
      <c r="BR1600" s="9"/>
      <c r="BS1600" s="9"/>
      <c r="BT1600" s="4"/>
      <c r="BU1600" s="4"/>
    </row>
    <row r="1601" spans="69:73" x14ac:dyDescent="0.35">
      <c r="BQ1601" s="9"/>
      <c r="BR1601" s="9"/>
      <c r="BS1601" s="9"/>
      <c r="BT1601" s="4"/>
      <c r="BU1601" s="4"/>
    </row>
    <row r="1602" spans="69:73" x14ac:dyDescent="0.35">
      <c r="BQ1602" s="9"/>
      <c r="BR1602" s="9"/>
      <c r="BS1602" s="9"/>
      <c r="BT1602" s="4"/>
      <c r="BU1602" s="4"/>
    </row>
    <row r="1603" spans="69:73" x14ac:dyDescent="0.35">
      <c r="BQ1603" s="9"/>
      <c r="BR1603" s="9"/>
      <c r="BS1603" s="9"/>
      <c r="BT1603" s="4"/>
      <c r="BU1603" s="4"/>
    </row>
    <row r="1604" spans="69:73" x14ac:dyDescent="0.35">
      <c r="BQ1604" s="9"/>
      <c r="BR1604" s="9"/>
      <c r="BS1604" s="9"/>
      <c r="BT1604" s="4"/>
      <c r="BU1604" s="4"/>
    </row>
    <row r="1605" spans="69:73" x14ac:dyDescent="0.35">
      <c r="BQ1605" s="9"/>
      <c r="BR1605" s="9"/>
      <c r="BS1605" s="9"/>
      <c r="BT1605" s="4"/>
      <c r="BU1605" s="4"/>
    </row>
    <row r="1606" spans="69:73" x14ac:dyDescent="0.35">
      <c r="BQ1606" s="9"/>
      <c r="BR1606" s="9"/>
      <c r="BS1606" s="9"/>
      <c r="BT1606" s="4"/>
      <c r="BU1606" s="4"/>
    </row>
    <row r="1607" spans="69:73" x14ac:dyDescent="0.35">
      <c r="BQ1607" s="9"/>
      <c r="BR1607" s="9"/>
      <c r="BS1607" s="9"/>
      <c r="BT1607" s="4"/>
      <c r="BU1607" s="4"/>
    </row>
    <row r="1608" spans="69:73" x14ac:dyDescent="0.35">
      <c r="BQ1608" s="9"/>
      <c r="BR1608" s="9"/>
      <c r="BS1608" s="9"/>
      <c r="BT1608" s="4"/>
      <c r="BU1608" s="4"/>
    </row>
    <row r="1609" spans="69:73" x14ac:dyDescent="0.35">
      <c r="BQ1609" s="9"/>
      <c r="BR1609" s="9"/>
      <c r="BS1609" s="9"/>
      <c r="BT1609" s="4"/>
      <c r="BU1609" s="4"/>
    </row>
    <row r="1610" spans="69:73" x14ac:dyDescent="0.35">
      <c r="BQ1610" s="9"/>
      <c r="BR1610" s="9"/>
      <c r="BS1610" s="9"/>
      <c r="BT1610" s="4"/>
      <c r="BU1610" s="4"/>
    </row>
    <row r="1611" spans="69:73" x14ac:dyDescent="0.35">
      <c r="BQ1611" s="9"/>
      <c r="BR1611" s="9"/>
      <c r="BS1611" s="9"/>
      <c r="BT1611" s="4"/>
      <c r="BU1611" s="4"/>
    </row>
    <row r="1612" spans="69:73" x14ac:dyDescent="0.35">
      <c r="BQ1612" s="9"/>
      <c r="BR1612" s="9"/>
      <c r="BS1612" s="9"/>
      <c r="BT1612" s="4"/>
      <c r="BU1612" s="4"/>
    </row>
    <row r="1613" spans="69:73" x14ac:dyDescent="0.35">
      <c r="BQ1613" s="9"/>
      <c r="BR1613" s="9"/>
      <c r="BS1613" s="9"/>
      <c r="BT1613" s="4"/>
      <c r="BU1613" s="4"/>
    </row>
    <row r="1614" spans="69:73" x14ac:dyDescent="0.35">
      <c r="BQ1614" s="9"/>
      <c r="BR1614" s="9"/>
      <c r="BS1614" s="9"/>
      <c r="BT1614" s="4"/>
      <c r="BU1614" s="4"/>
    </row>
    <row r="1615" spans="69:73" x14ac:dyDescent="0.35">
      <c r="BQ1615" s="9"/>
      <c r="BR1615" s="9"/>
      <c r="BS1615" s="9"/>
      <c r="BT1615" s="4"/>
      <c r="BU1615" s="4"/>
    </row>
    <row r="1616" spans="69:73" x14ac:dyDescent="0.35">
      <c r="BQ1616" s="9"/>
      <c r="BR1616" s="9"/>
      <c r="BS1616" s="9"/>
      <c r="BT1616" s="4"/>
      <c r="BU1616" s="4"/>
    </row>
    <row r="1617" spans="69:73" x14ac:dyDescent="0.35">
      <c r="BQ1617" s="9"/>
      <c r="BR1617" s="9"/>
      <c r="BS1617" s="9"/>
      <c r="BT1617" s="4"/>
      <c r="BU1617" s="4"/>
    </row>
    <row r="1618" spans="69:73" x14ac:dyDescent="0.35">
      <c r="BQ1618" s="9"/>
      <c r="BR1618" s="9"/>
      <c r="BS1618" s="9"/>
      <c r="BT1618" s="4"/>
      <c r="BU1618" s="4"/>
    </row>
    <row r="1619" spans="69:73" x14ac:dyDescent="0.35">
      <c r="BQ1619" s="9"/>
      <c r="BR1619" s="9"/>
      <c r="BS1619" s="9"/>
      <c r="BT1619" s="4"/>
      <c r="BU1619" s="4"/>
    </row>
    <row r="1620" spans="69:73" x14ac:dyDescent="0.35">
      <c r="BQ1620" s="9"/>
      <c r="BR1620" s="9"/>
      <c r="BS1620" s="9"/>
      <c r="BT1620" s="4"/>
      <c r="BU1620" s="4"/>
    </row>
    <row r="1621" spans="69:73" x14ac:dyDescent="0.35">
      <c r="BQ1621" s="9"/>
      <c r="BR1621" s="9"/>
      <c r="BS1621" s="9"/>
      <c r="BT1621" s="4"/>
      <c r="BU1621" s="4"/>
    </row>
    <row r="1622" spans="69:73" x14ac:dyDescent="0.35">
      <c r="BQ1622" s="9"/>
      <c r="BR1622" s="9"/>
      <c r="BS1622" s="9"/>
      <c r="BT1622" s="4"/>
      <c r="BU1622" s="4"/>
    </row>
    <row r="1623" spans="69:73" x14ac:dyDescent="0.35">
      <c r="BQ1623" s="9"/>
      <c r="BR1623" s="9"/>
      <c r="BS1623" s="9"/>
      <c r="BT1623" s="4"/>
      <c r="BU1623" s="4"/>
    </row>
    <row r="1624" spans="69:73" x14ac:dyDescent="0.35">
      <c r="BQ1624" s="9"/>
      <c r="BR1624" s="9"/>
      <c r="BS1624" s="9"/>
      <c r="BT1624" s="4"/>
      <c r="BU1624" s="4"/>
    </row>
    <row r="1625" spans="69:73" x14ac:dyDescent="0.35">
      <c r="BQ1625" s="9"/>
      <c r="BR1625" s="9"/>
      <c r="BS1625" s="9"/>
      <c r="BT1625" s="4"/>
      <c r="BU1625" s="4"/>
    </row>
    <row r="1626" spans="69:73" x14ac:dyDescent="0.35">
      <c r="BQ1626" s="9"/>
      <c r="BR1626" s="9"/>
      <c r="BS1626" s="9"/>
      <c r="BT1626" s="4"/>
      <c r="BU1626" s="4"/>
    </row>
    <row r="1627" spans="69:73" x14ac:dyDescent="0.35">
      <c r="BQ1627" s="9"/>
      <c r="BR1627" s="9"/>
      <c r="BS1627" s="9"/>
      <c r="BT1627" s="4"/>
      <c r="BU1627" s="4"/>
    </row>
    <row r="1628" spans="69:73" x14ac:dyDescent="0.35">
      <c r="BQ1628" s="9"/>
      <c r="BR1628" s="9"/>
      <c r="BS1628" s="9"/>
      <c r="BT1628" s="4"/>
      <c r="BU1628" s="4"/>
    </row>
    <row r="1629" spans="69:73" x14ac:dyDescent="0.35">
      <c r="BQ1629" s="9"/>
      <c r="BR1629" s="9"/>
      <c r="BS1629" s="9"/>
      <c r="BT1629" s="4"/>
      <c r="BU1629" s="4"/>
    </row>
    <row r="1630" spans="69:73" x14ac:dyDescent="0.35">
      <c r="BQ1630" s="9"/>
      <c r="BR1630" s="9"/>
      <c r="BS1630" s="9"/>
      <c r="BT1630" s="4"/>
      <c r="BU1630" s="4"/>
    </row>
    <row r="1631" spans="69:73" x14ac:dyDescent="0.35">
      <c r="BQ1631" s="9"/>
      <c r="BR1631" s="9"/>
      <c r="BS1631" s="9"/>
      <c r="BT1631" s="4"/>
      <c r="BU1631" s="4"/>
    </row>
    <row r="1632" spans="69:73" x14ac:dyDescent="0.35">
      <c r="BQ1632" s="9"/>
      <c r="BR1632" s="9"/>
      <c r="BS1632" s="9"/>
      <c r="BT1632" s="4"/>
      <c r="BU1632" s="4"/>
    </row>
    <row r="1633" spans="69:73" x14ac:dyDescent="0.35">
      <c r="BQ1633" s="9"/>
      <c r="BR1633" s="9"/>
      <c r="BS1633" s="9"/>
      <c r="BT1633" s="4"/>
      <c r="BU1633" s="4"/>
    </row>
    <row r="1634" spans="69:73" x14ac:dyDescent="0.35">
      <c r="BQ1634" s="9"/>
      <c r="BR1634" s="9"/>
      <c r="BS1634" s="9"/>
      <c r="BT1634" s="4"/>
      <c r="BU1634" s="4"/>
    </row>
    <row r="1635" spans="69:73" x14ac:dyDescent="0.35">
      <c r="BQ1635" s="9"/>
      <c r="BR1635" s="9"/>
      <c r="BS1635" s="9"/>
      <c r="BT1635" s="4"/>
      <c r="BU1635" s="4"/>
    </row>
    <row r="1636" spans="69:73" x14ac:dyDescent="0.35">
      <c r="BQ1636" s="9"/>
      <c r="BR1636" s="9"/>
      <c r="BS1636" s="9"/>
      <c r="BT1636" s="4"/>
      <c r="BU1636" s="4"/>
    </row>
    <row r="1637" spans="69:73" x14ac:dyDescent="0.35">
      <c r="BQ1637" s="9"/>
      <c r="BR1637" s="9"/>
      <c r="BS1637" s="9"/>
      <c r="BT1637" s="4"/>
      <c r="BU1637" s="4"/>
    </row>
    <row r="1638" spans="69:73" x14ac:dyDescent="0.35">
      <c r="BQ1638" s="9"/>
      <c r="BR1638" s="9"/>
      <c r="BS1638" s="9"/>
      <c r="BT1638" s="4"/>
      <c r="BU1638" s="4"/>
    </row>
    <row r="1639" spans="69:73" x14ac:dyDescent="0.35">
      <c r="BQ1639" s="9"/>
      <c r="BR1639" s="9"/>
      <c r="BS1639" s="9"/>
      <c r="BT1639" s="4"/>
      <c r="BU1639" s="4"/>
    </row>
    <row r="1640" spans="69:73" x14ac:dyDescent="0.35">
      <c r="BQ1640" s="9"/>
      <c r="BR1640" s="9"/>
      <c r="BS1640" s="9"/>
      <c r="BT1640" s="4"/>
      <c r="BU1640" s="4"/>
    </row>
    <row r="1641" spans="69:73" x14ac:dyDescent="0.35">
      <c r="BQ1641" s="9"/>
      <c r="BR1641" s="9"/>
      <c r="BS1641" s="9"/>
      <c r="BT1641" s="4"/>
      <c r="BU1641" s="4"/>
    </row>
    <row r="1642" spans="69:73" x14ac:dyDescent="0.35">
      <c r="BQ1642" s="9"/>
      <c r="BR1642" s="9"/>
      <c r="BS1642" s="9"/>
      <c r="BT1642" s="4"/>
      <c r="BU1642" s="4"/>
    </row>
    <row r="1643" spans="69:73" x14ac:dyDescent="0.35">
      <c r="BQ1643" s="9"/>
      <c r="BR1643" s="9"/>
      <c r="BS1643" s="9"/>
      <c r="BT1643" s="4"/>
      <c r="BU1643" s="4"/>
    </row>
    <row r="1644" spans="69:73" x14ac:dyDescent="0.35">
      <c r="BQ1644" s="9"/>
      <c r="BR1644" s="9"/>
      <c r="BS1644" s="9"/>
      <c r="BT1644" s="4"/>
      <c r="BU1644" s="4"/>
    </row>
    <row r="1645" spans="69:73" x14ac:dyDescent="0.35">
      <c r="BQ1645" s="9"/>
      <c r="BR1645" s="9"/>
      <c r="BS1645" s="9"/>
      <c r="BT1645" s="4"/>
      <c r="BU1645" s="4"/>
    </row>
    <row r="1646" spans="69:73" x14ac:dyDescent="0.35">
      <c r="BQ1646" s="9"/>
      <c r="BR1646" s="9"/>
      <c r="BS1646" s="9"/>
      <c r="BT1646" s="4"/>
      <c r="BU1646" s="4"/>
    </row>
    <row r="1647" spans="69:73" x14ac:dyDescent="0.35">
      <c r="BQ1647" s="9"/>
      <c r="BR1647" s="9"/>
      <c r="BS1647" s="9"/>
      <c r="BT1647" s="4"/>
      <c r="BU1647" s="4"/>
    </row>
    <row r="1648" spans="69:73" x14ac:dyDescent="0.35">
      <c r="BQ1648" s="9"/>
      <c r="BR1648" s="9"/>
      <c r="BS1648" s="9"/>
      <c r="BT1648" s="4"/>
      <c r="BU1648" s="4"/>
    </row>
    <row r="1649" spans="69:73" x14ac:dyDescent="0.35">
      <c r="BQ1649" s="9"/>
      <c r="BR1649" s="9"/>
      <c r="BS1649" s="9"/>
      <c r="BT1649" s="4"/>
      <c r="BU1649" s="4"/>
    </row>
    <row r="1650" spans="69:73" x14ac:dyDescent="0.35">
      <c r="BQ1650" s="9"/>
      <c r="BR1650" s="9"/>
      <c r="BS1650" s="9"/>
      <c r="BT1650" s="4"/>
      <c r="BU1650" s="4"/>
    </row>
    <row r="1651" spans="69:73" x14ac:dyDescent="0.35">
      <c r="BQ1651" s="9"/>
      <c r="BR1651" s="9"/>
      <c r="BS1651" s="9"/>
      <c r="BT1651" s="4"/>
      <c r="BU1651" s="4"/>
    </row>
    <row r="1652" spans="69:73" x14ac:dyDescent="0.35">
      <c r="BQ1652" s="9"/>
      <c r="BR1652" s="9"/>
      <c r="BS1652" s="9"/>
      <c r="BT1652" s="4"/>
      <c r="BU1652" s="4"/>
    </row>
    <row r="1653" spans="69:73" x14ac:dyDescent="0.35">
      <c r="BQ1653" s="9"/>
      <c r="BR1653" s="9"/>
      <c r="BS1653" s="9"/>
      <c r="BT1653" s="4"/>
      <c r="BU1653" s="4"/>
    </row>
    <row r="1654" spans="69:73" x14ac:dyDescent="0.35">
      <c r="BQ1654" s="9"/>
      <c r="BR1654" s="9"/>
      <c r="BS1654" s="9"/>
      <c r="BT1654" s="4"/>
      <c r="BU1654" s="4"/>
    </row>
    <row r="1655" spans="69:73" x14ac:dyDescent="0.35">
      <c r="BQ1655" s="9"/>
      <c r="BR1655" s="9"/>
      <c r="BS1655" s="9"/>
      <c r="BT1655" s="4"/>
      <c r="BU1655" s="4"/>
    </row>
    <row r="1656" spans="69:73" x14ac:dyDescent="0.35">
      <c r="BQ1656" s="9"/>
      <c r="BR1656" s="9"/>
      <c r="BS1656" s="9"/>
      <c r="BT1656" s="4"/>
      <c r="BU1656" s="4"/>
    </row>
    <row r="1657" spans="69:73" x14ac:dyDescent="0.35">
      <c r="BQ1657" s="9"/>
      <c r="BR1657" s="9"/>
      <c r="BS1657" s="9"/>
      <c r="BT1657" s="4"/>
      <c r="BU1657" s="4"/>
    </row>
    <row r="1658" spans="69:73" x14ac:dyDescent="0.35">
      <c r="BQ1658" s="9"/>
      <c r="BR1658" s="9"/>
      <c r="BS1658" s="9"/>
      <c r="BT1658" s="4"/>
      <c r="BU1658" s="4"/>
    </row>
    <row r="1659" spans="69:73" x14ac:dyDescent="0.35">
      <c r="BQ1659" s="9"/>
      <c r="BR1659" s="9"/>
      <c r="BS1659" s="9"/>
      <c r="BT1659" s="4"/>
      <c r="BU1659" s="4"/>
    </row>
    <row r="1660" spans="69:73" x14ac:dyDescent="0.35">
      <c r="BQ1660" s="9"/>
      <c r="BR1660" s="9"/>
      <c r="BS1660" s="9"/>
      <c r="BT1660" s="4"/>
      <c r="BU1660" s="4"/>
    </row>
    <row r="1661" spans="69:73" x14ac:dyDescent="0.35">
      <c r="BQ1661" s="9"/>
      <c r="BR1661" s="9"/>
      <c r="BS1661" s="9"/>
      <c r="BT1661" s="4"/>
      <c r="BU1661" s="4"/>
    </row>
    <row r="1662" spans="69:73" x14ac:dyDescent="0.35">
      <c r="BQ1662" s="9"/>
      <c r="BR1662" s="9"/>
      <c r="BS1662" s="9"/>
      <c r="BT1662" s="4"/>
      <c r="BU1662" s="4"/>
    </row>
    <row r="1663" spans="69:73" x14ac:dyDescent="0.35">
      <c r="BQ1663" s="9"/>
      <c r="BR1663" s="9"/>
      <c r="BS1663" s="9"/>
      <c r="BT1663" s="4"/>
      <c r="BU1663" s="4"/>
    </row>
    <row r="1664" spans="69:73" x14ac:dyDescent="0.35">
      <c r="BQ1664" s="9"/>
      <c r="BR1664" s="9"/>
      <c r="BS1664" s="9"/>
      <c r="BT1664" s="4"/>
      <c r="BU1664" s="4"/>
    </row>
    <row r="1665" spans="69:73" x14ac:dyDescent="0.35">
      <c r="BQ1665" s="9"/>
      <c r="BR1665" s="9"/>
      <c r="BS1665" s="9"/>
      <c r="BT1665" s="4"/>
      <c r="BU1665" s="4"/>
    </row>
    <row r="1666" spans="69:73" x14ac:dyDescent="0.35">
      <c r="BQ1666" s="9"/>
      <c r="BR1666" s="9"/>
      <c r="BS1666" s="9"/>
      <c r="BT1666" s="4"/>
      <c r="BU1666" s="4"/>
    </row>
    <row r="1667" spans="69:73" x14ac:dyDescent="0.35">
      <c r="BQ1667" s="9"/>
      <c r="BR1667" s="9"/>
      <c r="BS1667" s="9"/>
      <c r="BT1667" s="4"/>
      <c r="BU1667" s="4"/>
    </row>
    <row r="1668" spans="69:73" x14ac:dyDescent="0.35">
      <c r="BQ1668" s="9"/>
      <c r="BR1668" s="9"/>
      <c r="BS1668" s="9"/>
      <c r="BT1668" s="4"/>
      <c r="BU1668" s="4"/>
    </row>
    <row r="1669" spans="69:73" x14ac:dyDescent="0.35">
      <c r="BQ1669" s="9"/>
      <c r="BR1669" s="9"/>
      <c r="BS1669" s="9"/>
      <c r="BT1669" s="4"/>
      <c r="BU1669" s="4"/>
    </row>
    <row r="1670" spans="69:73" x14ac:dyDescent="0.35">
      <c r="BQ1670" s="9"/>
      <c r="BR1670" s="9"/>
      <c r="BS1670" s="9"/>
      <c r="BT1670" s="4"/>
      <c r="BU1670" s="4"/>
    </row>
    <row r="1671" spans="69:73" x14ac:dyDescent="0.35">
      <c r="BQ1671" s="9"/>
      <c r="BR1671" s="9"/>
      <c r="BS1671" s="9"/>
      <c r="BT1671" s="4"/>
      <c r="BU1671" s="4"/>
    </row>
    <row r="1672" spans="69:73" x14ac:dyDescent="0.35">
      <c r="BQ1672" s="9"/>
      <c r="BR1672" s="9"/>
      <c r="BS1672" s="9"/>
      <c r="BT1672" s="4"/>
      <c r="BU1672" s="4"/>
    </row>
    <row r="1673" spans="69:73" x14ac:dyDescent="0.35">
      <c r="BQ1673" s="9"/>
      <c r="BR1673" s="9"/>
      <c r="BS1673" s="9"/>
      <c r="BT1673" s="4"/>
      <c r="BU1673" s="4"/>
    </row>
    <row r="1674" spans="69:73" x14ac:dyDescent="0.35">
      <c r="BQ1674" s="9"/>
      <c r="BR1674" s="9"/>
      <c r="BS1674" s="9"/>
      <c r="BT1674" s="4"/>
      <c r="BU1674" s="4"/>
    </row>
    <row r="1675" spans="69:73" x14ac:dyDescent="0.35">
      <c r="BQ1675" s="9"/>
      <c r="BR1675" s="9"/>
      <c r="BS1675" s="9"/>
      <c r="BT1675" s="4"/>
      <c r="BU1675" s="4"/>
    </row>
    <row r="1676" spans="69:73" x14ac:dyDescent="0.35">
      <c r="BQ1676" s="9"/>
      <c r="BR1676" s="9"/>
      <c r="BS1676" s="9"/>
      <c r="BT1676" s="4"/>
      <c r="BU1676" s="4"/>
    </row>
    <row r="1677" spans="69:73" x14ac:dyDescent="0.35">
      <c r="BQ1677" s="9"/>
      <c r="BR1677" s="9"/>
      <c r="BS1677" s="9"/>
      <c r="BT1677" s="4"/>
      <c r="BU1677" s="4"/>
    </row>
    <row r="1678" spans="69:73" x14ac:dyDescent="0.35">
      <c r="BQ1678" s="9"/>
      <c r="BR1678" s="9"/>
      <c r="BS1678" s="9"/>
      <c r="BT1678" s="4"/>
      <c r="BU1678" s="4"/>
    </row>
    <row r="1679" spans="69:73" x14ac:dyDescent="0.35">
      <c r="BQ1679" s="9"/>
      <c r="BR1679" s="9"/>
      <c r="BS1679" s="9"/>
      <c r="BT1679" s="4"/>
      <c r="BU1679" s="4"/>
    </row>
    <row r="1680" spans="69:73" x14ac:dyDescent="0.35">
      <c r="BQ1680" s="9"/>
      <c r="BR1680" s="9"/>
      <c r="BS1680" s="9"/>
      <c r="BT1680" s="4"/>
      <c r="BU1680" s="4"/>
    </row>
    <row r="1681" spans="69:73" x14ac:dyDescent="0.35">
      <c r="BQ1681" s="9"/>
      <c r="BR1681" s="9"/>
      <c r="BS1681" s="9"/>
      <c r="BT1681" s="4"/>
      <c r="BU1681" s="4"/>
    </row>
    <row r="1682" spans="69:73" x14ac:dyDescent="0.35">
      <c r="BQ1682" s="9"/>
      <c r="BR1682" s="9"/>
      <c r="BS1682" s="9"/>
      <c r="BT1682" s="4"/>
      <c r="BU1682" s="4"/>
    </row>
    <row r="1683" spans="69:73" x14ac:dyDescent="0.35">
      <c r="BQ1683" s="9"/>
      <c r="BR1683" s="9"/>
      <c r="BS1683" s="9"/>
      <c r="BT1683" s="4"/>
      <c r="BU1683" s="4"/>
    </row>
    <row r="1684" spans="69:73" x14ac:dyDescent="0.35">
      <c r="BQ1684" s="9"/>
      <c r="BR1684" s="9"/>
      <c r="BS1684" s="9"/>
      <c r="BT1684" s="4"/>
      <c r="BU1684" s="4"/>
    </row>
    <row r="1685" spans="69:73" x14ac:dyDescent="0.35">
      <c r="BQ1685" s="9"/>
      <c r="BR1685" s="9"/>
      <c r="BS1685" s="9"/>
      <c r="BT1685" s="4"/>
      <c r="BU1685" s="4"/>
    </row>
    <row r="1686" spans="69:73" x14ac:dyDescent="0.35">
      <c r="BQ1686" s="9"/>
      <c r="BR1686" s="9"/>
      <c r="BS1686" s="9"/>
      <c r="BT1686" s="4"/>
      <c r="BU1686" s="4"/>
    </row>
    <row r="1687" spans="69:73" x14ac:dyDescent="0.35">
      <c r="BQ1687" s="9"/>
      <c r="BR1687" s="9"/>
      <c r="BS1687" s="9"/>
      <c r="BT1687" s="4"/>
      <c r="BU1687" s="4"/>
    </row>
    <row r="1688" spans="69:73" x14ac:dyDescent="0.35">
      <c r="BQ1688" s="9"/>
      <c r="BR1688" s="9"/>
      <c r="BS1688" s="9"/>
      <c r="BT1688" s="4"/>
      <c r="BU1688" s="4"/>
    </row>
    <row r="1689" spans="69:73" x14ac:dyDescent="0.35">
      <c r="BQ1689" s="9"/>
      <c r="BR1689" s="9"/>
      <c r="BS1689" s="9"/>
      <c r="BT1689" s="4"/>
      <c r="BU1689" s="4"/>
    </row>
    <row r="1690" spans="69:73" x14ac:dyDescent="0.35">
      <c r="BQ1690" s="9"/>
      <c r="BR1690" s="9"/>
      <c r="BS1690" s="9"/>
      <c r="BT1690" s="4"/>
      <c r="BU1690" s="4"/>
    </row>
    <row r="1691" spans="69:73" x14ac:dyDescent="0.35">
      <c r="BQ1691" s="9"/>
      <c r="BR1691" s="9"/>
      <c r="BS1691" s="9"/>
      <c r="BT1691" s="4"/>
      <c r="BU1691" s="4"/>
    </row>
    <row r="1692" spans="69:73" x14ac:dyDescent="0.35">
      <c r="BQ1692" s="9"/>
      <c r="BR1692" s="9"/>
      <c r="BS1692" s="9"/>
      <c r="BT1692" s="4"/>
      <c r="BU1692" s="4"/>
    </row>
    <row r="1693" spans="69:73" x14ac:dyDescent="0.35">
      <c r="BQ1693" s="9"/>
      <c r="BR1693" s="9"/>
      <c r="BS1693" s="9"/>
      <c r="BT1693" s="4"/>
      <c r="BU1693" s="4"/>
    </row>
    <row r="1694" spans="69:73" x14ac:dyDescent="0.35">
      <c r="BQ1694" s="9"/>
      <c r="BR1694" s="9"/>
      <c r="BS1694" s="9"/>
      <c r="BT1694" s="4"/>
      <c r="BU1694" s="4"/>
    </row>
    <row r="1695" spans="69:73" x14ac:dyDescent="0.35">
      <c r="BQ1695" s="9"/>
      <c r="BR1695" s="9"/>
      <c r="BS1695" s="9"/>
      <c r="BT1695" s="4"/>
      <c r="BU1695" s="4"/>
    </row>
    <row r="1696" spans="69:73" x14ac:dyDescent="0.35">
      <c r="BQ1696" s="9"/>
      <c r="BR1696" s="9"/>
      <c r="BS1696" s="9"/>
      <c r="BT1696" s="4"/>
      <c r="BU1696" s="4"/>
    </row>
    <row r="1697" spans="69:73" x14ac:dyDescent="0.35">
      <c r="BQ1697" s="9"/>
      <c r="BR1697" s="9"/>
      <c r="BS1697" s="9"/>
      <c r="BT1697" s="4"/>
      <c r="BU1697" s="4"/>
    </row>
    <row r="1698" spans="69:73" x14ac:dyDescent="0.35">
      <c r="BQ1698" s="9"/>
      <c r="BR1698" s="9"/>
      <c r="BS1698" s="9"/>
      <c r="BT1698" s="4"/>
      <c r="BU1698" s="4"/>
    </row>
    <row r="1699" spans="69:73" x14ac:dyDescent="0.35">
      <c r="BQ1699" s="9"/>
      <c r="BR1699" s="9"/>
      <c r="BS1699" s="9"/>
      <c r="BT1699" s="4"/>
      <c r="BU1699" s="4"/>
    </row>
    <row r="1700" spans="69:73" x14ac:dyDescent="0.35">
      <c r="BQ1700" s="9"/>
      <c r="BR1700" s="9"/>
      <c r="BS1700" s="9"/>
      <c r="BT1700" s="4"/>
      <c r="BU1700" s="4"/>
    </row>
    <row r="1701" spans="69:73" x14ac:dyDescent="0.35">
      <c r="BQ1701" s="9"/>
      <c r="BR1701" s="9"/>
      <c r="BS1701" s="9"/>
      <c r="BT1701" s="4"/>
      <c r="BU1701" s="4"/>
    </row>
    <row r="1702" spans="69:73" x14ac:dyDescent="0.35">
      <c r="BQ1702" s="9"/>
      <c r="BR1702" s="9"/>
      <c r="BS1702" s="9"/>
      <c r="BT1702" s="4"/>
      <c r="BU1702" s="4"/>
    </row>
    <row r="1703" spans="69:73" x14ac:dyDescent="0.35">
      <c r="BQ1703" s="9"/>
      <c r="BR1703" s="9"/>
      <c r="BS1703" s="9"/>
      <c r="BT1703" s="4"/>
      <c r="BU1703" s="4"/>
    </row>
    <row r="1704" spans="69:73" x14ac:dyDescent="0.35">
      <c r="BQ1704" s="9"/>
      <c r="BR1704" s="9"/>
      <c r="BS1704" s="9"/>
      <c r="BT1704" s="4"/>
      <c r="BU1704" s="4"/>
    </row>
    <row r="1705" spans="69:73" x14ac:dyDescent="0.35">
      <c r="BQ1705" s="9"/>
      <c r="BR1705" s="9"/>
      <c r="BS1705" s="9"/>
      <c r="BT1705" s="4"/>
      <c r="BU1705" s="4"/>
    </row>
    <row r="1706" spans="69:73" x14ac:dyDescent="0.35">
      <c r="BQ1706" s="9"/>
      <c r="BR1706" s="9"/>
      <c r="BS1706" s="9"/>
      <c r="BT1706" s="4"/>
      <c r="BU1706" s="4"/>
    </row>
    <row r="1707" spans="69:73" x14ac:dyDescent="0.35">
      <c r="BQ1707" s="9"/>
      <c r="BR1707" s="9"/>
      <c r="BS1707" s="9"/>
      <c r="BT1707" s="4"/>
      <c r="BU1707" s="4"/>
    </row>
    <row r="1708" spans="69:73" x14ac:dyDescent="0.35">
      <c r="BQ1708" s="9"/>
      <c r="BR1708" s="9"/>
      <c r="BS1708" s="9"/>
      <c r="BT1708" s="4"/>
      <c r="BU1708" s="4"/>
    </row>
    <row r="1709" spans="69:73" x14ac:dyDescent="0.35">
      <c r="BQ1709" s="9"/>
      <c r="BR1709" s="9"/>
      <c r="BS1709" s="9"/>
      <c r="BT1709" s="4"/>
      <c r="BU1709" s="4"/>
    </row>
    <row r="1710" spans="69:73" x14ac:dyDescent="0.35">
      <c r="BQ1710" s="9"/>
      <c r="BR1710" s="9"/>
      <c r="BS1710" s="9"/>
      <c r="BT1710" s="4"/>
      <c r="BU1710" s="4"/>
    </row>
    <row r="1711" spans="69:73" x14ac:dyDescent="0.35">
      <c r="BQ1711" s="9"/>
      <c r="BR1711" s="9"/>
      <c r="BS1711" s="9"/>
      <c r="BT1711" s="4"/>
      <c r="BU1711" s="4"/>
    </row>
    <row r="1712" spans="69:73" x14ac:dyDescent="0.35">
      <c r="BQ1712" s="9"/>
      <c r="BR1712" s="9"/>
      <c r="BS1712" s="9"/>
      <c r="BT1712" s="4"/>
      <c r="BU1712" s="4"/>
    </row>
    <row r="1713" spans="69:73" x14ac:dyDescent="0.35">
      <c r="BQ1713" s="9"/>
      <c r="BR1713" s="9"/>
      <c r="BS1713" s="9"/>
      <c r="BT1713" s="4"/>
      <c r="BU1713" s="4"/>
    </row>
    <row r="1714" spans="69:73" x14ac:dyDescent="0.35">
      <c r="BQ1714" s="9"/>
      <c r="BR1714" s="9"/>
      <c r="BS1714" s="9"/>
      <c r="BT1714" s="4"/>
      <c r="BU1714" s="4"/>
    </row>
    <row r="1715" spans="69:73" x14ac:dyDescent="0.35">
      <c r="BQ1715" s="9"/>
      <c r="BR1715" s="9"/>
      <c r="BS1715" s="9"/>
      <c r="BT1715" s="4"/>
      <c r="BU1715" s="4"/>
    </row>
    <row r="1716" spans="69:73" x14ac:dyDescent="0.35">
      <c r="BQ1716" s="9"/>
      <c r="BR1716" s="9"/>
      <c r="BS1716" s="9"/>
      <c r="BT1716" s="4"/>
      <c r="BU1716" s="4"/>
    </row>
    <row r="1717" spans="69:73" x14ac:dyDescent="0.35">
      <c r="BQ1717" s="9"/>
      <c r="BR1717" s="9"/>
      <c r="BS1717" s="9"/>
      <c r="BT1717" s="4"/>
      <c r="BU1717" s="4"/>
    </row>
    <row r="1718" spans="69:73" x14ac:dyDescent="0.35">
      <c r="BQ1718" s="9"/>
      <c r="BR1718" s="9"/>
      <c r="BS1718" s="9"/>
      <c r="BT1718" s="4"/>
      <c r="BU1718" s="4"/>
    </row>
    <row r="1719" spans="69:73" x14ac:dyDescent="0.35">
      <c r="BQ1719" s="9"/>
      <c r="BR1719" s="9"/>
      <c r="BS1719" s="9"/>
      <c r="BT1719" s="4"/>
      <c r="BU1719" s="4"/>
    </row>
    <row r="1720" spans="69:73" x14ac:dyDescent="0.35">
      <c r="BQ1720" s="9"/>
      <c r="BR1720" s="9"/>
      <c r="BS1720" s="9"/>
      <c r="BT1720" s="4"/>
      <c r="BU1720" s="4"/>
    </row>
    <row r="1721" spans="69:73" x14ac:dyDescent="0.35">
      <c r="BQ1721" s="9"/>
      <c r="BR1721" s="9"/>
      <c r="BS1721" s="9"/>
      <c r="BT1721" s="4"/>
      <c r="BU1721" s="4"/>
    </row>
    <row r="1722" spans="69:73" x14ac:dyDescent="0.35">
      <c r="BQ1722" s="9"/>
      <c r="BR1722" s="9"/>
      <c r="BS1722" s="9"/>
      <c r="BT1722" s="4"/>
      <c r="BU1722" s="4"/>
    </row>
    <row r="1723" spans="69:73" x14ac:dyDescent="0.35">
      <c r="BQ1723" s="9"/>
      <c r="BR1723" s="9"/>
      <c r="BS1723" s="9"/>
      <c r="BT1723" s="4"/>
      <c r="BU1723" s="4"/>
    </row>
    <row r="1724" spans="69:73" x14ac:dyDescent="0.35">
      <c r="BQ1724" s="9"/>
      <c r="BR1724" s="9"/>
      <c r="BS1724" s="9"/>
      <c r="BT1724" s="4"/>
      <c r="BU1724" s="4"/>
    </row>
    <row r="1725" spans="69:73" x14ac:dyDescent="0.35">
      <c r="BQ1725" s="9"/>
      <c r="BR1725" s="9"/>
      <c r="BS1725" s="9"/>
      <c r="BT1725" s="4"/>
      <c r="BU1725" s="4"/>
    </row>
    <row r="1726" spans="69:73" x14ac:dyDescent="0.35">
      <c r="BQ1726" s="9"/>
      <c r="BR1726" s="9"/>
      <c r="BS1726" s="9"/>
      <c r="BT1726" s="4"/>
      <c r="BU1726" s="4"/>
    </row>
    <row r="1727" spans="69:73" x14ac:dyDescent="0.35">
      <c r="BQ1727" s="9"/>
      <c r="BR1727" s="9"/>
      <c r="BS1727" s="9"/>
      <c r="BT1727" s="4"/>
      <c r="BU1727" s="4"/>
    </row>
    <row r="1728" spans="69:73" x14ac:dyDescent="0.35">
      <c r="BQ1728" s="9"/>
      <c r="BR1728" s="9"/>
      <c r="BS1728" s="9"/>
      <c r="BT1728" s="4"/>
      <c r="BU1728" s="4"/>
    </row>
    <row r="1729" spans="69:73" x14ac:dyDescent="0.35">
      <c r="BQ1729" s="9"/>
      <c r="BR1729" s="9"/>
      <c r="BS1729" s="9"/>
      <c r="BT1729" s="4"/>
      <c r="BU1729" s="4"/>
    </row>
    <row r="1730" spans="69:73" x14ac:dyDescent="0.35">
      <c r="BQ1730" s="9"/>
      <c r="BR1730" s="9"/>
      <c r="BS1730" s="9"/>
      <c r="BT1730" s="4"/>
      <c r="BU1730" s="4"/>
    </row>
    <row r="1731" spans="69:73" x14ac:dyDescent="0.35">
      <c r="BQ1731" s="9"/>
      <c r="BR1731" s="9"/>
      <c r="BS1731" s="9"/>
      <c r="BT1731" s="4"/>
      <c r="BU1731" s="4"/>
    </row>
    <row r="1732" spans="69:73" x14ac:dyDescent="0.35">
      <c r="BQ1732" s="9"/>
      <c r="BR1732" s="9"/>
      <c r="BS1732" s="9"/>
      <c r="BT1732" s="4"/>
      <c r="BU1732" s="4"/>
    </row>
    <row r="1733" spans="69:73" x14ac:dyDescent="0.35">
      <c r="BQ1733" s="9"/>
      <c r="BR1733" s="9"/>
      <c r="BS1733" s="9"/>
      <c r="BT1733" s="4"/>
      <c r="BU1733" s="4"/>
    </row>
    <row r="1734" spans="69:73" x14ac:dyDescent="0.35">
      <c r="BQ1734" s="9"/>
      <c r="BR1734" s="9"/>
      <c r="BS1734" s="9"/>
      <c r="BT1734" s="4"/>
      <c r="BU1734" s="4"/>
    </row>
    <row r="1735" spans="69:73" x14ac:dyDescent="0.35">
      <c r="BQ1735" s="9"/>
      <c r="BR1735" s="9"/>
      <c r="BS1735" s="9"/>
      <c r="BT1735" s="4"/>
      <c r="BU1735" s="4"/>
    </row>
    <row r="1736" spans="69:73" x14ac:dyDescent="0.35">
      <c r="BQ1736" s="9"/>
      <c r="BR1736" s="9"/>
      <c r="BS1736" s="9"/>
      <c r="BT1736" s="4"/>
      <c r="BU1736" s="4"/>
    </row>
    <row r="1737" spans="69:73" x14ac:dyDescent="0.35">
      <c r="BQ1737" s="9"/>
      <c r="BR1737" s="9"/>
      <c r="BS1737" s="9"/>
      <c r="BT1737" s="4"/>
      <c r="BU1737" s="4"/>
    </row>
    <row r="1738" spans="69:73" x14ac:dyDescent="0.35">
      <c r="BQ1738" s="9"/>
      <c r="BR1738" s="9"/>
      <c r="BS1738" s="9"/>
      <c r="BT1738" s="4"/>
      <c r="BU1738" s="4"/>
    </row>
    <row r="1739" spans="69:73" x14ac:dyDescent="0.35">
      <c r="BQ1739" s="9"/>
      <c r="BR1739" s="9"/>
      <c r="BS1739" s="9"/>
      <c r="BT1739" s="4"/>
      <c r="BU1739" s="4"/>
    </row>
    <row r="1740" spans="69:73" x14ac:dyDescent="0.35">
      <c r="BQ1740" s="9"/>
      <c r="BR1740" s="9"/>
      <c r="BS1740" s="9"/>
      <c r="BT1740" s="4"/>
      <c r="BU1740" s="4"/>
    </row>
    <row r="1741" spans="69:73" x14ac:dyDescent="0.35">
      <c r="BQ1741" s="9"/>
      <c r="BR1741" s="9"/>
      <c r="BS1741" s="9"/>
      <c r="BT1741" s="4"/>
      <c r="BU1741" s="4"/>
    </row>
    <row r="1742" spans="69:73" x14ac:dyDescent="0.35">
      <c r="BQ1742" s="9"/>
      <c r="BR1742" s="9"/>
      <c r="BS1742" s="9"/>
      <c r="BT1742" s="4"/>
      <c r="BU1742" s="4"/>
    </row>
    <row r="1743" spans="69:73" x14ac:dyDescent="0.35">
      <c r="BQ1743" s="9"/>
      <c r="BR1743" s="9"/>
      <c r="BS1743" s="9"/>
      <c r="BT1743" s="4"/>
      <c r="BU1743" s="4"/>
    </row>
    <row r="1744" spans="69:73" x14ac:dyDescent="0.35">
      <c r="BQ1744" s="9"/>
      <c r="BR1744" s="9"/>
      <c r="BS1744" s="9"/>
      <c r="BT1744" s="4"/>
      <c r="BU1744" s="4"/>
    </row>
    <row r="1745" spans="69:73" x14ac:dyDescent="0.35">
      <c r="BQ1745" s="9"/>
      <c r="BR1745" s="9"/>
      <c r="BS1745" s="9"/>
      <c r="BT1745" s="4"/>
      <c r="BU1745" s="4"/>
    </row>
    <row r="1746" spans="69:73" x14ac:dyDescent="0.35">
      <c r="BQ1746" s="9"/>
      <c r="BR1746" s="9"/>
      <c r="BS1746" s="9"/>
      <c r="BT1746" s="4"/>
      <c r="BU1746" s="4"/>
    </row>
    <row r="1747" spans="69:73" x14ac:dyDescent="0.35">
      <c r="BQ1747" s="9"/>
      <c r="BR1747" s="9"/>
      <c r="BS1747" s="9"/>
      <c r="BT1747" s="4"/>
      <c r="BU1747" s="4"/>
    </row>
    <row r="1748" spans="69:73" x14ac:dyDescent="0.35">
      <c r="BQ1748" s="9"/>
      <c r="BR1748" s="9"/>
      <c r="BS1748" s="9"/>
      <c r="BT1748" s="4"/>
      <c r="BU1748" s="4"/>
    </row>
    <row r="1749" spans="69:73" x14ac:dyDescent="0.35">
      <c r="BQ1749" s="9"/>
      <c r="BR1749" s="9"/>
      <c r="BS1749" s="9"/>
      <c r="BT1749" s="4"/>
      <c r="BU1749" s="4"/>
    </row>
    <row r="1750" spans="69:73" x14ac:dyDescent="0.35">
      <c r="BQ1750" s="9"/>
      <c r="BR1750" s="9"/>
      <c r="BS1750" s="9"/>
      <c r="BT1750" s="4"/>
      <c r="BU1750" s="4"/>
    </row>
    <row r="1751" spans="69:73" x14ac:dyDescent="0.35">
      <c r="BQ1751" s="9"/>
      <c r="BR1751" s="9"/>
      <c r="BS1751" s="9"/>
      <c r="BT1751" s="4"/>
      <c r="BU1751" s="4"/>
    </row>
    <row r="1752" spans="69:73" x14ac:dyDescent="0.35">
      <c r="BQ1752" s="9"/>
      <c r="BR1752" s="9"/>
      <c r="BS1752" s="9"/>
      <c r="BT1752" s="4"/>
      <c r="BU1752" s="4"/>
    </row>
    <row r="1753" spans="69:73" x14ac:dyDescent="0.35">
      <c r="BQ1753" s="9"/>
      <c r="BR1753" s="9"/>
      <c r="BS1753" s="9"/>
      <c r="BT1753" s="4"/>
      <c r="BU1753" s="4"/>
    </row>
    <row r="1754" spans="69:73" x14ac:dyDescent="0.35">
      <c r="BQ1754" s="9"/>
      <c r="BR1754" s="9"/>
      <c r="BS1754" s="9"/>
      <c r="BT1754" s="4"/>
      <c r="BU1754" s="4"/>
    </row>
    <row r="1755" spans="69:73" x14ac:dyDescent="0.35">
      <c r="BQ1755" s="9"/>
      <c r="BR1755" s="9"/>
      <c r="BS1755" s="9"/>
      <c r="BT1755" s="4"/>
      <c r="BU1755" s="4"/>
    </row>
    <row r="1756" spans="69:73" x14ac:dyDescent="0.35">
      <c r="BQ1756" s="9"/>
      <c r="BR1756" s="9"/>
      <c r="BS1756" s="9"/>
      <c r="BT1756" s="4"/>
      <c r="BU1756" s="4"/>
    </row>
    <row r="1757" spans="69:73" x14ac:dyDescent="0.35">
      <c r="BQ1757" s="9"/>
      <c r="BR1757" s="9"/>
      <c r="BS1757" s="9"/>
      <c r="BT1757" s="4"/>
      <c r="BU1757" s="4"/>
    </row>
    <row r="1758" spans="69:73" x14ac:dyDescent="0.35">
      <c r="BQ1758" s="9"/>
      <c r="BR1758" s="9"/>
      <c r="BS1758" s="9"/>
      <c r="BT1758" s="4"/>
      <c r="BU1758" s="4"/>
    </row>
    <row r="1759" spans="69:73" x14ac:dyDescent="0.35">
      <c r="BQ1759" s="9"/>
      <c r="BR1759" s="9"/>
      <c r="BS1759" s="9"/>
      <c r="BT1759" s="4"/>
      <c r="BU1759" s="4"/>
    </row>
    <row r="1760" spans="69:73" x14ac:dyDescent="0.35">
      <c r="BQ1760" s="9"/>
      <c r="BR1760" s="9"/>
      <c r="BS1760" s="9"/>
      <c r="BT1760" s="4"/>
      <c r="BU1760" s="4"/>
    </row>
    <row r="1761" spans="69:73" x14ac:dyDescent="0.35">
      <c r="BQ1761" s="9"/>
      <c r="BR1761" s="9"/>
      <c r="BS1761" s="9"/>
      <c r="BT1761" s="4"/>
      <c r="BU1761" s="4"/>
    </row>
    <row r="1762" spans="69:73" x14ac:dyDescent="0.35">
      <c r="BQ1762" s="9"/>
      <c r="BR1762" s="9"/>
      <c r="BS1762" s="9"/>
      <c r="BT1762" s="4"/>
      <c r="BU1762" s="4"/>
    </row>
    <row r="1763" spans="69:73" x14ac:dyDescent="0.35">
      <c r="BQ1763" s="9"/>
      <c r="BR1763" s="9"/>
      <c r="BS1763" s="9"/>
      <c r="BT1763" s="4"/>
      <c r="BU1763" s="4"/>
    </row>
    <row r="1764" spans="69:73" x14ac:dyDescent="0.35">
      <c r="BQ1764" s="9"/>
      <c r="BR1764" s="9"/>
      <c r="BS1764" s="9"/>
      <c r="BT1764" s="4"/>
      <c r="BU1764" s="4"/>
    </row>
    <row r="1765" spans="69:73" x14ac:dyDescent="0.35">
      <c r="BQ1765" s="9"/>
      <c r="BR1765" s="9"/>
      <c r="BS1765" s="9"/>
      <c r="BT1765" s="4"/>
      <c r="BU1765" s="4"/>
    </row>
    <row r="1766" spans="69:73" x14ac:dyDescent="0.35">
      <c r="BQ1766" s="9"/>
      <c r="BR1766" s="9"/>
      <c r="BS1766" s="9"/>
      <c r="BT1766" s="4"/>
      <c r="BU1766" s="4"/>
    </row>
    <row r="1767" spans="69:73" x14ac:dyDescent="0.35">
      <c r="BQ1767" s="9"/>
      <c r="BR1767" s="9"/>
      <c r="BS1767" s="9"/>
      <c r="BT1767" s="4"/>
      <c r="BU1767" s="4"/>
    </row>
    <row r="1768" spans="69:73" x14ac:dyDescent="0.35">
      <c r="BQ1768" s="9"/>
      <c r="BR1768" s="9"/>
      <c r="BS1768" s="9"/>
      <c r="BT1768" s="4"/>
      <c r="BU1768" s="4"/>
    </row>
    <row r="1769" spans="69:73" x14ac:dyDescent="0.35">
      <c r="BQ1769" s="9"/>
      <c r="BR1769" s="9"/>
      <c r="BS1769" s="9"/>
      <c r="BT1769" s="4"/>
      <c r="BU1769" s="4"/>
    </row>
    <row r="1770" spans="69:73" x14ac:dyDescent="0.35">
      <c r="BQ1770" s="9"/>
      <c r="BR1770" s="9"/>
      <c r="BS1770" s="9"/>
      <c r="BT1770" s="4"/>
      <c r="BU1770" s="4"/>
    </row>
    <row r="1771" spans="69:73" x14ac:dyDescent="0.35">
      <c r="BQ1771" s="9"/>
      <c r="BR1771" s="9"/>
      <c r="BS1771" s="9"/>
      <c r="BT1771" s="4"/>
      <c r="BU1771" s="4"/>
    </row>
    <row r="1772" spans="69:73" x14ac:dyDescent="0.35">
      <c r="BQ1772" s="9"/>
      <c r="BR1772" s="9"/>
      <c r="BS1772" s="9"/>
      <c r="BT1772" s="4"/>
      <c r="BU1772" s="4"/>
    </row>
    <row r="1773" spans="69:73" x14ac:dyDescent="0.35">
      <c r="BQ1773" s="9"/>
      <c r="BR1773" s="9"/>
      <c r="BS1773" s="9"/>
      <c r="BT1773" s="4"/>
      <c r="BU1773" s="4"/>
    </row>
    <row r="1774" spans="69:73" x14ac:dyDescent="0.35">
      <c r="BQ1774" s="9"/>
      <c r="BR1774" s="9"/>
      <c r="BS1774" s="9"/>
      <c r="BT1774" s="4"/>
      <c r="BU1774" s="4"/>
    </row>
    <row r="1775" spans="69:73" x14ac:dyDescent="0.35">
      <c r="BQ1775" s="9"/>
      <c r="BR1775" s="9"/>
      <c r="BS1775" s="9"/>
      <c r="BT1775" s="4"/>
      <c r="BU1775" s="4"/>
    </row>
    <row r="1776" spans="69:73" x14ac:dyDescent="0.35">
      <c r="BQ1776" s="9"/>
      <c r="BR1776" s="9"/>
      <c r="BS1776" s="9"/>
      <c r="BT1776" s="4"/>
      <c r="BU1776" s="4"/>
    </row>
    <row r="1777" spans="69:73" x14ac:dyDescent="0.35">
      <c r="BQ1777" s="9"/>
      <c r="BR1777" s="9"/>
      <c r="BS1777" s="9"/>
      <c r="BT1777" s="4"/>
      <c r="BU1777" s="4"/>
    </row>
    <row r="1778" spans="69:73" x14ac:dyDescent="0.35">
      <c r="BQ1778" s="9"/>
      <c r="BR1778" s="9"/>
      <c r="BS1778" s="9"/>
      <c r="BT1778" s="4"/>
      <c r="BU1778" s="4"/>
    </row>
    <row r="1779" spans="69:73" x14ac:dyDescent="0.35">
      <c r="BQ1779" s="9"/>
      <c r="BR1779" s="9"/>
      <c r="BS1779" s="9"/>
      <c r="BT1779" s="4"/>
      <c r="BU1779" s="4"/>
    </row>
    <row r="1780" spans="69:73" x14ac:dyDescent="0.35">
      <c r="BQ1780" s="9"/>
      <c r="BR1780" s="9"/>
      <c r="BS1780" s="9"/>
      <c r="BT1780" s="4"/>
      <c r="BU1780" s="4"/>
    </row>
    <row r="1781" spans="69:73" x14ac:dyDescent="0.35">
      <c r="BQ1781" s="9"/>
      <c r="BR1781" s="9"/>
      <c r="BS1781" s="9"/>
      <c r="BT1781" s="4"/>
      <c r="BU1781" s="4"/>
    </row>
    <row r="1782" spans="69:73" x14ac:dyDescent="0.35">
      <c r="BQ1782" s="9"/>
      <c r="BR1782" s="9"/>
      <c r="BS1782" s="9"/>
      <c r="BT1782" s="4"/>
      <c r="BU1782" s="4"/>
    </row>
    <row r="1783" spans="69:73" x14ac:dyDescent="0.35">
      <c r="BQ1783" s="9"/>
      <c r="BR1783" s="9"/>
      <c r="BS1783" s="9"/>
      <c r="BT1783" s="4"/>
      <c r="BU1783" s="4"/>
    </row>
    <row r="1784" spans="69:73" x14ac:dyDescent="0.35">
      <c r="BQ1784" s="9"/>
      <c r="BR1784" s="9"/>
      <c r="BS1784" s="9"/>
      <c r="BT1784" s="4"/>
      <c r="BU1784" s="4"/>
    </row>
    <row r="1785" spans="69:73" x14ac:dyDescent="0.35">
      <c r="BQ1785" s="9"/>
      <c r="BR1785" s="9"/>
      <c r="BS1785" s="9"/>
      <c r="BT1785" s="4"/>
      <c r="BU1785" s="4"/>
    </row>
    <row r="1786" spans="69:73" x14ac:dyDescent="0.35">
      <c r="BQ1786" s="9"/>
      <c r="BR1786" s="9"/>
      <c r="BS1786" s="9"/>
      <c r="BT1786" s="4"/>
      <c r="BU1786" s="4"/>
    </row>
    <row r="1787" spans="69:73" x14ac:dyDescent="0.35">
      <c r="BQ1787" s="9"/>
      <c r="BR1787" s="9"/>
      <c r="BS1787" s="9"/>
      <c r="BT1787" s="4"/>
      <c r="BU1787" s="4"/>
    </row>
    <row r="1788" spans="69:73" x14ac:dyDescent="0.35">
      <c r="BQ1788" s="9"/>
      <c r="BR1788" s="9"/>
      <c r="BS1788" s="9"/>
      <c r="BT1788" s="4"/>
      <c r="BU1788" s="4"/>
    </row>
    <row r="1789" spans="69:73" x14ac:dyDescent="0.35">
      <c r="BQ1789" s="9"/>
      <c r="BR1789" s="9"/>
      <c r="BS1789" s="9"/>
      <c r="BT1789" s="4"/>
      <c r="BU1789" s="4"/>
    </row>
    <row r="1790" spans="69:73" x14ac:dyDescent="0.35">
      <c r="BQ1790" s="9"/>
      <c r="BR1790" s="9"/>
      <c r="BS1790" s="9"/>
      <c r="BT1790" s="4"/>
      <c r="BU1790" s="4"/>
    </row>
    <row r="1791" spans="69:73" x14ac:dyDescent="0.35">
      <c r="BQ1791" s="9"/>
      <c r="BR1791" s="9"/>
      <c r="BS1791" s="9"/>
      <c r="BT1791" s="4"/>
      <c r="BU1791" s="4"/>
    </row>
    <row r="1792" spans="69:73" x14ac:dyDescent="0.35">
      <c r="BQ1792" s="9"/>
      <c r="BR1792" s="9"/>
      <c r="BS1792" s="9"/>
      <c r="BT1792" s="4"/>
      <c r="BU1792" s="4"/>
    </row>
    <row r="1793" spans="69:73" x14ac:dyDescent="0.35">
      <c r="BQ1793" s="9"/>
      <c r="BR1793" s="9"/>
      <c r="BS1793" s="9"/>
      <c r="BT1793" s="4"/>
      <c r="BU1793" s="4"/>
    </row>
    <row r="1794" spans="69:73" x14ac:dyDescent="0.35">
      <c r="BQ1794" s="9"/>
      <c r="BR1794" s="9"/>
      <c r="BS1794" s="9"/>
      <c r="BT1794" s="4"/>
      <c r="BU1794" s="4"/>
    </row>
    <row r="1795" spans="69:73" x14ac:dyDescent="0.35">
      <c r="BQ1795" s="9"/>
      <c r="BR1795" s="9"/>
      <c r="BS1795" s="9"/>
      <c r="BT1795" s="4"/>
      <c r="BU1795" s="4"/>
    </row>
    <row r="1796" spans="69:73" x14ac:dyDescent="0.35">
      <c r="BQ1796" s="9"/>
      <c r="BR1796" s="9"/>
      <c r="BS1796" s="9"/>
      <c r="BT1796" s="4"/>
      <c r="BU1796" s="4"/>
    </row>
    <row r="1797" spans="69:73" x14ac:dyDescent="0.35">
      <c r="BQ1797" s="9"/>
      <c r="BR1797" s="9"/>
      <c r="BS1797" s="9"/>
      <c r="BT1797" s="4"/>
      <c r="BU1797" s="4"/>
    </row>
    <row r="1798" spans="69:73" x14ac:dyDescent="0.35">
      <c r="BQ1798" s="9"/>
      <c r="BR1798" s="9"/>
      <c r="BS1798" s="9"/>
      <c r="BT1798" s="4"/>
      <c r="BU1798" s="4"/>
    </row>
    <row r="1799" spans="69:73" x14ac:dyDescent="0.35">
      <c r="BQ1799" s="9"/>
      <c r="BR1799" s="9"/>
      <c r="BS1799" s="9"/>
      <c r="BT1799" s="4"/>
      <c r="BU1799" s="4"/>
    </row>
    <row r="1800" spans="69:73" x14ac:dyDescent="0.35">
      <c r="BQ1800" s="9"/>
      <c r="BR1800" s="9"/>
      <c r="BS1800" s="9"/>
      <c r="BT1800" s="4"/>
      <c r="BU1800" s="4"/>
    </row>
    <row r="1801" spans="69:73" x14ac:dyDescent="0.35">
      <c r="BQ1801" s="9"/>
      <c r="BR1801" s="9"/>
      <c r="BS1801" s="9"/>
      <c r="BT1801" s="4"/>
      <c r="BU1801" s="4"/>
    </row>
    <row r="1802" spans="69:73" x14ac:dyDescent="0.35">
      <c r="BQ1802" s="9"/>
      <c r="BR1802" s="9"/>
      <c r="BS1802" s="9"/>
      <c r="BT1802" s="4"/>
      <c r="BU1802" s="4"/>
    </row>
    <row r="1803" spans="69:73" x14ac:dyDescent="0.35">
      <c r="BQ1803" s="9"/>
      <c r="BR1803" s="9"/>
      <c r="BS1803" s="9"/>
      <c r="BT1803" s="4"/>
      <c r="BU1803" s="4"/>
    </row>
    <row r="1804" spans="69:73" x14ac:dyDescent="0.35">
      <c r="BQ1804" s="9"/>
      <c r="BR1804" s="9"/>
      <c r="BS1804" s="9"/>
      <c r="BT1804" s="4"/>
      <c r="BU1804" s="4"/>
    </row>
    <row r="1805" spans="69:73" x14ac:dyDescent="0.35">
      <c r="BQ1805" s="9"/>
      <c r="BR1805" s="9"/>
      <c r="BS1805" s="9"/>
      <c r="BT1805" s="4"/>
      <c r="BU1805" s="4"/>
    </row>
    <row r="1806" spans="69:73" x14ac:dyDescent="0.35">
      <c r="BQ1806" s="9"/>
      <c r="BR1806" s="9"/>
      <c r="BS1806" s="9"/>
      <c r="BT1806" s="4"/>
      <c r="BU1806" s="4"/>
    </row>
    <row r="1807" spans="69:73" x14ac:dyDescent="0.35">
      <c r="BQ1807" s="9"/>
      <c r="BR1807" s="9"/>
      <c r="BS1807" s="9"/>
      <c r="BT1807" s="4"/>
      <c r="BU1807" s="4"/>
    </row>
    <row r="1808" spans="69:73" x14ac:dyDescent="0.35">
      <c r="BQ1808" s="9"/>
      <c r="BR1808" s="9"/>
      <c r="BS1808" s="9"/>
      <c r="BT1808" s="4"/>
      <c r="BU1808" s="4"/>
    </row>
    <row r="1809" spans="69:73" x14ac:dyDescent="0.35">
      <c r="BQ1809" s="9"/>
      <c r="BR1809" s="9"/>
      <c r="BS1809" s="9"/>
      <c r="BT1809" s="4"/>
      <c r="BU1809" s="4"/>
    </row>
    <row r="1810" spans="69:73" x14ac:dyDescent="0.35">
      <c r="BQ1810" s="9"/>
      <c r="BR1810" s="9"/>
      <c r="BS1810" s="9"/>
      <c r="BT1810" s="4"/>
      <c r="BU1810" s="4"/>
    </row>
    <row r="1811" spans="69:73" x14ac:dyDescent="0.35">
      <c r="BQ1811" s="9"/>
      <c r="BR1811" s="9"/>
      <c r="BS1811" s="9"/>
      <c r="BT1811" s="4"/>
      <c r="BU1811" s="4"/>
    </row>
    <row r="1812" spans="69:73" x14ac:dyDescent="0.35">
      <c r="BQ1812" s="9"/>
      <c r="BR1812" s="9"/>
      <c r="BS1812" s="9"/>
      <c r="BT1812" s="4"/>
      <c r="BU1812" s="4"/>
    </row>
    <row r="1813" spans="69:73" x14ac:dyDescent="0.35">
      <c r="BQ1813" s="9"/>
      <c r="BR1813" s="9"/>
      <c r="BS1813" s="9"/>
      <c r="BT1813" s="4"/>
      <c r="BU1813" s="4"/>
    </row>
    <row r="1814" spans="69:73" x14ac:dyDescent="0.35">
      <c r="BQ1814" s="9"/>
      <c r="BR1814" s="9"/>
      <c r="BS1814" s="9"/>
      <c r="BT1814" s="4"/>
      <c r="BU1814" s="4"/>
    </row>
    <row r="1815" spans="69:73" x14ac:dyDescent="0.35">
      <c r="BQ1815" s="9"/>
      <c r="BR1815" s="9"/>
      <c r="BS1815" s="9"/>
      <c r="BT1815" s="4"/>
      <c r="BU1815" s="4"/>
    </row>
    <row r="1816" spans="69:73" x14ac:dyDescent="0.35">
      <c r="BQ1816" s="9"/>
      <c r="BR1816" s="9"/>
      <c r="BS1816" s="9"/>
      <c r="BT1816" s="4"/>
      <c r="BU1816" s="4"/>
    </row>
    <row r="1817" spans="69:73" x14ac:dyDescent="0.35">
      <c r="BQ1817" s="9"/>
      <c r="BR1817" s="9"/>
      <c r="BS1817" s="9"/>
      <c r="BT1817" s="4"/>
      <c r="BU1817" s="4"/>
    </row>
    <row r="1818" spans="69:73" x14ac:dyDescent="0.35">
      <c r="BQ1818" s="9"/>
      <c r="BR1818" s="9"/>
      <c r="BS1818" s="9"/>
      <c r="BT1818" s="4"/>
      <c r="BU1818" s="4"/>
    </row>
    <row r="1819" spans="69:73" x14ac:dyDescent="0.35">
      <c r="BQ1819" s="9"/>
      <c r="BR1819" s="9"/>
      <c r="BS1819" s="9"/>
      <c r="BT1819" s="4"/>
      <c r="BU1819" s="4"/>
    </row>
    <row r="1820" spans="69:73" x14ac:dyDescent="0.35">
      <c r="BQ1820" s="9"/>
      <c r="BR1820" s="9"/>
      <c r="BS1820" s="9"/>
      <c r="BT1820" s="4"/>
      <c r="BU1820" s="4"/>
    </row>
    <row r="1821" spans="69:73" x14ac:dyDescent="0.35">
      <c r="BQ1821" s="9"/>
      <c r="BR1821" s="9"/>
      <c r="BS1821" s="9"/>
      <c r="BT1821" s="4"/>
      <c r="BU1821" s="4"/>
    </row>
    <row r="1822" spans="69:73" x14ac:dyDescent="0.35">
      <c r="BQ1822" s="9"/>
      <c r="BR1822" s="9"/>
      <c r="BS1822" s="9"/>
      <c r="BT1822" s="4"/>
      <c r="BU1822" s="4"/>
    </row>
    <row r="1823" spans="69:73" x14ac:dyDescent="0.35">
      <c r="BQ1823" s="9"/>
      <c r="BR1823" s="9"/>
      <c r="BS1823" s="9"/>
      <c r="BT1823" s="4"/>
      <c r="BU1823" s="4"/>
    </row>
    <row r="1824" spans="69:73" x14ac:dyDescent="0.35">
      <c r="BQ1824" s="9"/>
      <c r="BR1824" s="9"/>
      <c r="BS1824" s="9"/>
      <c r="BT1824" s="4"/>
      <c r="BU1824" s="4"/>
    </row>
    <row r="1825" spans="69:73" x14ac:dyDescent="0.35">
      <c r="BQ1825" s="9"/>
      <c r="BR1825" s="9"/>
      <c r="BS1825" s="9"/>
      <c r="BT1825" s="4"/>
      <c r="BU1825" s="4"/>
    </row>
    <row r="1826" spans="69:73" x14ac:dyDescent="0.35">
      <c r="BQ1826" s="9"/>
      <c r="BR1826" s="9"/>
      <c r="BS1826" s="9"/>
      <c r="BT1826" s="4"/>
      <c r="BU1826" s="4"/>
    </row>
    <row r="1827" spans="69:73" x14ac:dyDescent="0.35">
      <c r="BQ1827" s="9"/>
      <c r="BR1827" s="9"/>
      <c r="BS1827" s="9"/>
      <c r="BT1827" s="4"/>
      <c r="BU1827" s="4"/>
    </row>
    <row r="1828" spans="69:73" x14ac:dyDescent="0.35">
      <c r="BQ1828" s="9"/>
      <c r="BR1828" s="9"/>
      <c r="BS1828" s="9"/>
      <c r="BT1828" s="4"/>
      <c r="BU1828" s="4"/>
    </row>
    <row r="1829" spans="69:73" x14ac:dyDescent="0.35">
      <c r="BQ1829" s="9"/>
      <c r="BR1829" s="9"/>
      <c r="BS1829" s="9"/>
      <c r="BT1829" s="4"/>
      <c r="BU1829" s="4"/>
    </row>
    <row r="1830" spans="69:73" x14ac:dyDescent="0.35">
      <c r="BQ1830" s="9"/>
      <c r="BR1830" s="9"/>
      <c r="BS1830" s="9"/>
      <c r="BT1830" s="4"/>
      <c r="BU1830" s="4"/>
    </row>
    <row r="1831" spans="69:73" x14ac:dyDescent="0.35">
      <c r="BQ1831" s="9"/>
      <c r="BR1831" s="9"/>
      <c r="BS1831" s="9"/>
      <c r="BT1831" s="4"/>
      <c r="BU1831" s="4"/>
    </row>
    <row r="1832" spans="69:73" x14ac:dyDescent="0.35">
      <c r="BQ1832" s="9"/>
      <c r="BR1832" s="9"/>
      <c r="BS1832" s="9"/>
      <c r="BT1832" s="4"/>
      <c r="BU1832" s="4"/>
    </row>
    <row r="1833" spans="69:73" x14ac:dyDescent="0.35">
      <c r="BQ1833" s="9"/>
      <c r="BR1833" s="9"/>
      <c r="BS1833" s="9"/>
      <c r="BT1833" s="4"/>
      <c r="BU1833" s="4"/>
    </row>
    <row r="1834" spans="69:73" x14ac:dyDescent="0.35">
      <c r="BQ1834" s="9"/>
      <c r="BR1834" s="9"/>
      <c r="BS1834" s="9"/>
      <c r="BT1834" s="4"/>
      <c r="BU1834" s="4"/>
    </row>
    <row r="1835" spans="69:73" x14ac:dyDescent="0.35">
      <c r="BQ1835" s="9"/>
      <c r="BR1835" s="9"/>
      <c r="BS1835" s="9"/>
      <c r="BT1835" s="4"/>
      <c r="BU1835" s="4"/>
    </row>
    <row r="1836" spans="69:73" x14ac:dyDescent="0.35">
      <c r="BQ1836" s="9"/>
      <c r="BR1836" s="9"/>
      <c r="BS1836" s="9"/>
      <c r="BT1836" s="4"/>
      <c r="BU1836" s="4"/>
    </row>
    <row r="1837" spans="69:73" x14ac:dyDescent="0.35">
      <c r="BQ1837" s="9"/>
      <c r="BR1837" s="9"/>
      <c r="BS1837" s="9"/>
      <c r="BT1837" s="4"/>
      <c r="BU1837" s="4"/>
    </row>
    <row r="1838" spans="69:73" x14ac:dyDescent="0.35">
      <c r="BQ1838" s="9"/>
      <c r="BR1838" s="9"/>
      <c r="BS1838" s="9"/>
      <c r="BT1838" s="4"/>
      <c r="BU1838" s="4"/>
    </row>
    <row r="1839" spans="69:73" x14ac:dyDescent="0.35">
      <c r="BQ1839" s="9"/>
      <c r="BR1839" s="9"/>
      <c r="BS1839" s="9"/>
      <c r="BT1839" s="4"/>
      <c r="BU1839" s="4"/>
    </row>
    <row r="1840" spans="69:73" x14ac:dyDescent="0.35">
      <c r="BQ1840" s="9"/>
      <c r="BR1840" s="9"/>
      <c r="BS1840" s="9"/>
      <c r="BT1840" s="4"/>
      <c r="BU1840" s="4"/>
    </row>
    <row r="1841" spans="69:73" x14ac:dyDescent="0.35">
      <c r="BQ1841" s="9"/>
      <c r="BR1841" s="9"/>
      <c r="BS1841" s="9"/>
      <c r="BT1841" s="4"/>
      <c r="BU1841" s="4"/>
    </row>
    <row r="1842" spans="69:73" x14ac:dyDescent="0.35">
      <c r="BQ1842" s="9"/>
      <c r="BR1842" s="9"/>
      <c r="BS1842" s="9"/>
      <c r="BT1842" s="4"/>
      <c r="BU1842" s="4"/>
    </row>
    <row r="1843" spans="69:73" x14ac:dyDescent="0.35">
      <c r="BQ1843" s="9"/>
      <c r="BR1843" s="9"/>
      <c r="BS1843" s="9"/>
      <c r="BT1843" s="4"/>
      <c r="BU1843" s="4"/>
    </row>
    <row r="1844" spans="69:73" x14ac:dyDescent="0.35">
      <c r="BQ1844" s="9"/>
      <c r="BR1844" s="9"/>
      <c r="BS1844" s="9"/>
      <c r="BT1844" s="4"/>
      <c r="BU1844" s="4"/>
    </row>
    <row r="1845" spans="69:73" x14ac:dyDescent="0.35">
      <c r="BQ1845" s="9"/>
      <c r="BR1845" s="9"/>
      <c r="BS1845" s="9"/>
      <c r="BT1845" s="4"/>
      <c r="BU1845" s="4"/>
    </row>
    <row r="1846" spans="69:73" x14ac:dyDescent="0.35">
      <c r="BQ1846" s="9"/>
      <c r="BR1846" s="9"/>
      <c r="BS1846" s="9"/>
      <c r="BT1846" s="4"/>
      <c r="BU1846" s="4"/>
    </row>
    <row r="1847" spans="69:73" x14ac:dyDescent="0.35">
      <c r="BQ1847" s="9"/>
      <c r="BR1847" s="9"/>
      <c r="BS1847" s="9"/>
      <c r="BT1847" s="4"/>
      <c r="BU1847" s="4"/>
    </row>
    <row r="1848" spans="69:73" x14ac:dyDescent="0.35">
      <c r="BQ1848" s="9"/>
      <c r="BR1848" s="9"/>
      <c r="BS1848" s="9"/>
      <c r="BT1848" s="4"/>
      <c r="BU1848" s="4"/>
    </row>
    <row r="1849" spans="69:73" x14ac:dyDescent="0.35">
      <c r="BQ1849" s="9"/>
      <c r="BR1849" s="9"/>
      <c r="BS1849" s="9"/>
      <c r="BT1849" s="4"/>
      <c r="BU1849" s="4"/>
    </row>
    <row r="1850" spans="69:73" x14ac:dyDescent="0.35">
      <c r="BQ1850" s="9"/>
      <c r="BR1850" s="9"/>
      <c r="BS1850" s="9"/>
      <c r="BT1850" s="4"/>
      <c r="BU1850" s="4"/>
    </row>
    <row r="1851" spans="69:73" x14ac:dyDescent="0.35">
      <c r="BQ1851" s="9"/>
      <c r="BR1851" s="9"/>
      <c r="BS1851" s="9"/>
      <c r="BT1851" s="4"/>
      <c r="BU1851" s="4"/>
    </row>
    <row r="1852" spans="69:73" x14ac:dyDescent="0.35">
      <c r="BQ1852" s="9"/>
      <c r="BR1852" s="9"/>
      <c r="BS1852" s="9"/>
      <c r="BT1852" s="4"/>
      <c r="BU1852" s="4"/>
    </row>
    <row r="1853" spans="69:73" x14ac:dyDescent="0.35">
      <c r="BQ1853" s="9"/>
      <c r="BR1853" s="9"/>
      <c r="BS1853" s="9"/>
      <c r="BT1853" s="4"/>
      <c r="BU1853" s="4"/>
    </row>
    <row r="1854" spans="69:73" x14ac:dyDescent="0.35">
      <c r="BQ1854" s="9"/>
      <c r="BR1854" s="9"/>
      <c r="BS1854" s="9"/>
      <c r="BT1854" s="4"/>
      <c r="BU1854" s="4"/>
    </row>
    <row r="1855" spans="69:73" x14ac:dyDescent="0.35">
      <c r="BQ1855" s="9"/>
      <c r="BR1855" s="9"/>
      <c r="BS1855" s="9"/>
      <c r="BT1855" s="4"/>
      <c r="BU1855" s="4"/>
    </row>
    <row r="1856" spans="69:73" x14ac:dyDescent="0.35">
      <c r="BQ1856" s="9"/>
      <c r="BR1856" s="9"/>
      <c r="BS1856" s="9"/>
      <c r="BT1856" s="4"/>
      <c r="BU1856" s="4"/>
    </row>
    <row r="1857" spans="69:73" x14ac:dyDescent="0.35">
      <c r="BQ1857" s="9"/>
      <c r="BR1857" s="9"/>
      <c r="BS1857" s="9"/>
      <c r="BT1857" s="4"/>
      <c r="BU1857" s="4"/>
    </row>
    <row r="1858" spans="69:73" x14ac:dyDescent="0.35">
      <c r="BQ1858" s="9"/>
      <c r="BR1858" s="9"/>
      <c r="BS1858" s="9"/>
      <c r="BT1858" s="4"/>
      <c r="BU1858" s="4"/>
    </row>
    <row r="1859" spans="69:73" x14ac:dyDescent="0.35">
      <c r="BQ1859" s="9"/>
      <c r="BR1859" s="9"/>
      <c r="BS1859" s="9"/>
      <c r="BT1859" s="4"/>
      <c r="BU1859" s="4"/>
    </row>
    <row r="1860" spans="69:73" x14ac:dyDescent="0.35">
      <c r="BQ1860" s="9"/>
      <c r="BR1860" s="9"/>
      <c r="BS1860" s="9"/>
      <c r="BT1860" s="4"/>
      <c r="BU1860" s="4"/>
    </row>
    <row r="1861" spans="69:73" x14ac:dyDescent="0.35">
      <c r="BQ1861" s="9"/>
      <c r="BR1861" s="9"/>
      <c r="BS1861" s="9"/>
      <c r="BT1861" s="4"/>
      <c r="BU1861" s="4"/>
    </row>
    <row r="1862" spans="69:73" x14ac:dyDescent="0.35">
      <c r="BQ1862" s="9"/>
      <c r="BR1862" s="9"/>
      <c r="BS1862" s="9"/>
      <c r="BT1862" s="4"/>
      <c r="BU1862" s="4"/>
    </row>
    <row r="1863" spans="69:73" x14ac:dyDescent="0.35">
      <c r="BQ1863" s="9"/>
      <c r="BR1863" s="9"/>
      <c r="BS1863" s="9"/>
      <c r="BT1863" s="4"/>
      <c r="BU1863" s="4"/>
    </row>
    <row r="1864" spans="69:73" x14ac:dyDescent="0.35">
      <c r="BQ1864" s="9"/>
      <c r="BR1864" s="9"/>
      <c r="BS1864" s="9"/>
      <c r="BT1864" s="4"/>
      <c r="BU1864" s="4"/>
    </row>
    <row r="1865" spans="69:73" x14ac:dyDescent="0.35">
      <c r="BQ1865" s="9"/>
      <c r="BR1865" s="9"/>
      <c r="BS1865" s="9"/>
      <c r="BT1865" s="4"/>
      <c r="BU1865" s="4"/>
    </row>
    <row r="1866" spans="69:73" x14ac:dyDescent="0.35">
      <c r="BQ1866" s="9"/>
      <c r="BR1866" s="9"/>
      <c r="BS1866" s="9"/>
      <c r="BT1866" s="4"/>
      <c r="BU1866" s="4"/>
    </row>
    <row r="1867" spans="69:73" x14ac:dyDescent="0.35">
      <c r="BQ1867" s="9"/>
      <c r="BR1867" s="9"/>
      <c r="BS1867" s="9"/>
      <c r="BT1867" s="4"/>
      <c r="BU1867" s="4"/>
    </row>
    <row r="1868" spans="69:73" x14ac:dyDescent="0.35">
      <c r="BQ1868" s="9"/>
      <c r="BR1868" s="9"/>
      <c r="BS1868" s="9"/>
      <c r="BT1868" s="4"/>
      <c r="BU1868" s="4"/>
    </row>
    <row r="1869" spans="69:73" x14ac:dyDescent="0.35">
      <c r="BQ1869" s="9"/>
      <c r="BR1869" s="9"/>
      <c r="BS1869" s="9"/>
      <c r="BT1869" s="4"/>
      <c r="BU1869" s="4"/>
    </row>
    <row r="1870" spans="69:73" x14ac:dyDescent="0.35">
      <c r="BQ1870" s="9"/>
      <c r="BR1870" s="9"/>
      <c r="BS1870" s="9"/>
      <c r="BT1870" s="4"/>
      <c r="BU1870" s="4"/>
    </row>
    <row r="1871" spans="69:73" x14ac:dyDescent="0.35">
      <c r="BQ1871" s="9"/>
      <c r="BR1871" s="9"/>
      <c r="BS1871" s="9"/>
      <c r="BT1871" s="4"/>
      <c r="BU1871" s="4"/>
    </row>
    <row r="1872" spans="69:73" x14ac:dyDescent="0.35">
      <c r="BQ1872" s="9"/>
      <c r="BR1872" s="9"/>
      <c r="BS1872" s="9"/>
      <c r="BT1872" s="4"/>
      <c r="BU1872" s="4"/>
    </row>
    <row r="1873" spans="69:73" x14ac:dyDescent="0.35">
      <c r="BQ1873" s="9"/>
      <c r="BR1873" s="9"/>
      <c r="BS1873" s="9"/>
      <c r="BT1873" s="4"/>
      <c r="BU1873" s="4"/>
    </row>
    <row r="1874" spans="69:73" x14ac:dyDescent="0.35">
      <c r="BQ1874" s="9"/>
      <c r="BR1874" s="9"/>
      <c r="BS1874" s="9"/>
      <c r="BT1874" s="4"/>
      <c r="BU1874" s="4"/>
    </row>
    <row r="1875" spans="69:73" x14ac:dyDescent="0.35">
      <c r="BQ1875" s="9"/>
      <c r="BR1875" s="9"/>
      <c r="BS1875" s="9"/>
      <c r="BT1875" s="4"/>
      <c r="BU1875" s="4"/>
    </row>
    <row r="1876" spans="69:73" x14ac:dyDescent="0.35">
      <c r="BQ1876" s="9"/>
      <c r="BR1876" s="9"/>
      <c r="BS1876" s="9"/>
      <c r="BT1876" s="4"/>
      <c r="BU1876" s="4"/>
    </row>
    <row r="1877" spans="69:73" x14ac:dyDescent="0.35">
      <c r="BQ1877" s="9"/>
      <c r="BR1877" s="9"/>
      <c r="BS1877" s="9"/>
      <c r="BT1877" s="4"/>
      <c r="BU1877" s="4"/>
    </row>
    <row r="1878" spans="69:73" x14ac:dyDescent="0.35">
      <c r="BQ1878" s="9"/>
      <c r="BR1878" s="9"/>
      <c r="BS1878" s="9"/>
      <c r="BT1878" s="4"/>
      <c r="BU1878" s="4"/>
    </row>
    <row r="1879" spans="69:73" x14ac:dyDescent="0.35">
      <c r="BQ1879" s="9"/>
      <c r="BR1879" s="9"/>
      <c r="BS1879" s="9"/>
      <c r="BT1879" s="4"/>
      <c r="BU1879" s="4"/>
    </row>
    <row r="1880" spans="69:73" x14ac:dyDescent="0.35">
      <c r="BQ1880" s="9"/>
      <c r="BR1880" s="9"/>
      <c r="BS1880" s="9"/>
      <c r="BT1880" s="4"/>
      <c r="BU1880" s="4"/>
    </row>
    <row r="1881" spans="69:73" x14ac:dyDescent="0.35">
      <c r="BQ1881" s="9"/>
      <c r="BR1881" s="9"/>
      <c r="BS1881" s="9"/>
      <c r="BT1881" s="4"/>
      <c r="BU1881" s="4"/>
    </row>
    <row r="1882" spans="69:73" x14ac:dyDescent="0.35">
      <c r="BQ1882" s="9"/>
      <c r="BR1882" s="9"/>
      <c r="BS1882" s="9"/>
      <c r="BT1882" s="4"/>
      <c r="BU1882" s="4"/>
    </row>
    <row r="1883" spans="69:73" x14ac:dyDescent="0.35">
      <c r="BQ1883" s="9"/>
      <c r="BR1883" s="9"/>
      <c r="BS1883" s="9"/>
      <c r="BT1883" s="4"/>
      <c r="BU1883" s="4"/>
    </row>
    <row r="1884" spans="69:73" x14ac:dyDescent="0.35">
      <c r="BQ1884" s="9"/>
      <c r="BR1884" s="9"/>
      <c r="BS1884" s="9"/>
      <c r="BT1884" s="4"/>
      <c r="BU1884" s="4"/>
    </row>
    <row r="1885" spans="69:73" x14ac:dyDescent="0.35">
      <c r="BQ1885" s="9"/>
      <c r="BR1885" s="9"/>
      <c r="BS1885" s="9"/>
      <c r="BT1885" s="4"/>
      <c r="BU1885" s="4"/>
    </row>
    <row r="1886" spans="69:73" x14ac:dyDescent="0.35">
      <c r="BQ1886" s="9"/>
      <c r="BR1886" s="9"/>
      <c r="BS1886" s="9"/>
      <c r="BT1886" s="4"/>
      <c r="BU1886" s="4"/>
    </row>
    <row r="1887" spans="69:73" x14ac:dyDescent="0.35">
      <c r="BQ1887" s="9"/>
      <c r="BR1887" s="9"/>
      <c r="BS1887" s="9"/>
      <c r="BT1887" s="4"/>
      <c r="BU1887" s="4"/>
    </row>
    <row r="1888" spans="69:73" x14ac:dyDescent="0.35">
      <c r="BQ1888" s="9"/>
      <c r="BR1888" s="9"/>
      <c r="BS1888" s="9"/>
      <c r="BT1888" s="4"/>
      <c r="BU1888" s="4"/>
    </row>
    <row r="1889" spans="69:73" x14ac:dyDescent="0.35">
      <c r="BQ1889" s="9"/>
      <c r="BR1889" s="9"/>
      <c r="BS1889" s="9"/>
      <c r="BT1889" s="4"/>
      <c r="BU1889" s="4"/>
    </row>
    <row r="1890" spans="69:73" x14ac:dyDescent="0.35">
      <c r="BQ1890" s="9"/>
      <c r="BR1890" s="9"/>
      <c r="BS1890" s="9"/>
      <c r="BT1890" s="4"/>
      <c r="BU1890" s="4"/>
    </row>
    <row r="1891" spans="69:73" x14ac:dyDescent="0.35">
      <c r="BQ1891" s="9"/>
      <c r="BR1891" s="9"/>
      <c r="BS1891" s="9"/>
      <c r="BT1891" s="4"/>
      <c r="BU1891" s="4"/>
    </row>
    <row r="1892" spans="69:73" x14ac:dyDescent="0.35">
      <c r="BQ1892" s="9"/>
      <c r="BR1892" s="9"/>
      <c r="BS1892" s="9"/>
      <c r="BT1892" s="4"/>
      <c r="BU1892" s="4"/>
    </row>
    <row r="1893" spans="69:73" x14ac:dyDescent="0.35">
      <c r="BQ1893" s="9"/>
      <c r="BR1893" s="9"/>
      <c r="BS1893" s="9"/>
      <c r="BT1893" s="4"/>
      <c r="BU1893" s="4"/>
    </row>
    <row r="1894" spans="69:73" x14ac:dyDescent="0.35">
      <c r="BQ1894" s="9"/>
      <c r="BR1894" s="9"/>
      <c r="BS1894" s="9"/>
      <c r="BT1894" s="4"/>
      <c r="BU1894" s="4"/>
    </row>
    <row r="1895" spans="69:73" x14ac:dyDescent="0.35">
      <c r="BQ1895" s="9"/>
      <c r="BR1895" s="9"/>
      <c r="BS1895" s="9"/>
      <c r="BT1895" s="4"/>
      <c r="BU1895" s="4"/>
    </row>
    <row r="1896" spans="69:73" x14ac:dyDescent="0.35">
      <c r="BQ1896" s="9"/>
      <c r="BR1896" s="9"/>
      <c r="BS1896" s="9"/>
      <c r="BT1896" s="4"/>
      <c r="BU1896" s="4"/>
    </row>
    <row r="1897" spans="69:73" x14ac:dyDescent="0.35">
      <c r="BQ1897" s="9"/>
      <c r="BR1897" s="9"/>
      <c r="BS1897" s="9"/>
      <c r="BT1897" s="4"/>
      <c r="BU1897" s="4"/>
    </row>
    <row r="1898" spans="69:73" x14ac:dyDescent="0.35">
      <c r="BQ1898" s="9"/>
      <c r="BR1898" s="9"/>
      <c r="BS1898" s="9"/>
      <c r="BT1898" s="4"/>
      <c r="BU1898" s="4"/>
    </row>
    <row r="1899" spans="69:73" x14ac:dyDescent="0.35">
      <c r="BQ1899" s="9"/>
      <c r="BR1899" s="9"/>
      <c r="BS1899" s="9"/>
      <c r="BT1899" s="4"/>
      <c r="BU1899" s="4"/>
    </row>
    <row r="1900" spans="69:73" x14ac:dyDescent="0.35">
      <c r="BQ1900" s="9"/>
      <c r="BR1900" s="9"/>
      <c r="BS1900" s="9"/>
      <c r="BT1900" s="4"/>
      <c r="BU1900" s="4"/>
    </row>
    <row r="1901" spans="69:73" x14ac:dyDescent="0.35">
      <c r="BQ1901" s="9"/>
      <c r="BR1901" s="9"/>
      <c r="BS1901" s="9"/>
      <c r="BT1901" s="4"/>
      <c r="BU1901" s="4"/>
    </row>
    <row r="1902" spans="69:73" x14ac:dyDescent="0.35">
      <c r="BQ1902" s="9"/>
      <c r="BR1902" s="9"/>
      <c r="BS1902" s="9"/>
      <c r="BT1902" s="4"/>
      <c r="BU1902" s="4"/>
    </row>
    <row r="1903" spans="69:73" x14ac:dyDescent="0.35">
      <c r="BQ1903" s="9"/>
      <c r="BR1903" s="9"/>
      <c r="BS1903" s="9"/>
      <c r="BT1903" s="4"/>
      <c r="BU1903" s="4"/>
    </row>
    <row r="1904" spans="69:73" x14ac:dyDescent="0.35">
      <c r="BQ1904" s="9"/>
      <c r="BR1904" s="9"/>
      <c r="BS1904" s="9"/>
      <c r="BT1904" s="4"/>
      <c r="BU1904" s="4"/>
    </row>
    <row r="1905" spans="69:73" x14ac:dyDescent="0.35">
      <c r="BQ1905" s="9"/>
      <c r="BR1905" s="9"/>
      <c r="BS1905" s="9"/>
      <c r="BT1905" s="4"/>
      <c r="BU1905" s="4"/>
    </row>
    <row r="1906" spans="69:73" x14ac:dyDescent="0.35">
      <c r="BQ1906" s="9"/>
      <c r="BR1906" s="9"/>
      <c r="BS1906" s="9"/>
      <c r="BT1906" s="4"/>
      <c r="BU1906" s="4"/>
    </row>
    <row r="1907" spans="69:73" x14ac:dyDescent="0.35">
      <c r="BQ1907" s="9"/>
      <c r="BR1907" s="9"/>
      <c r="BS1907" s="9"/>
      <c r="BT1907" s="4"/>
      <c r="BU1907" s="4"/>
    </row>
    <row r="1908" spans="69:73" x14ac:dyDescent="0.35">
      <c r="BQ1908" s="9"/>
      <c r="BR1908" s="9"/>
      <c r="BS1908" s="9"/>
      <c r="BT1908" s="4"/>
      <c r="BU1908" s="4"/>
    </row>
    <row r="1909" spans="69:73" x14ac:dyDescent="0.35">
      <c r="BQ1909" s="9"/>
      <c r="BR1909" s="9"/>
      <c r="BS1909" s="9"/>
      <c r="BT1909" s="4"/>
      <c r="BU1909" s="4"/>
    </row>
    <row r="1910" spans="69:73" x14ac:dyDescent="0.35">
      <c r="BQ1910" s="9"/>
      <c r="BR1910" s="9"/>
      <c r="BS1910" s="9"/>
      <c r="BT1910" s="4"/>
      <c r="BU1910" s="4"/>
    </row>
    <row r="1911" spans="69:73" x14ac:dyDescent="0.35">
      <c r="BQ1911" s="9"/>
      <c r="BR1911" s="9"/>
      <c r="BS1911" s="9"/>
      <c r="BT1911" s="4"/>
      <c r="BU1911" s="4"/>
    </row>
    <row r="1912" spans="69:73" x14ac:dyDescent="0.35">
      <c r="BQ1912" s="9"/>
      <c r="BR1912" s="9"/>
      <c r="BS1912" s="9"/>
      <c r="BT1912" s="4"/>
      <c r="BU1912" s="4"/>
    </row>
    <row r="1913" spans="69:73" x14ac:dyDescent="0.35">
      <c r="BQ1913" s="9"/>
      <c r="BR1913" s="9"/>
      <c r="BS1913" s="9"/>
      <c r="BT1913" s="4"/>
      <c r="BU1913" s="4"/>
    </row>
    <row r="1914" spans="69:73" x14ac:dyDescent="0.35">
      <c r="BQ1914" s="9"/>
      <c r="BR1914" s="9"/>
      <c r="BS1914" s="9"/>
      <c r="BT1914" s="4"/>
      <c r="BU1914" s="4"/>
    </row>
    <row r="1915" spans="69:73" x14ac:dyDescent="0.35">
      <c r="BQ1915" s="9"/>
      <c r="BR1915" s="9"/>
      <c r="BS1915" s="9"/>
      <c r="BT1915" s="4"/>
      <c r="BU1915" s="4"/>
    </row>
    <row r="1916" spans="69:73" x14ac:dyDescent="0.35">
      <c r="BQ1916" s="9"/>
      <c r="BR1916" s="9"/>
      <c r="BS1916" s="9"/>
      <c r="BT1916" s="4"/>
      <c r="BU1916" s="4"/>
    </row>
    <row r="1917" spans="69:73" x14ac:dyDescent="0.35">
      <c r="BQ1917" s="9"/>
      <c r="BR1917" s="9"/>
      <c r="BS1917" s="9"/>
      <c r="BT1917" s="4"/>
      <c r="BU1917" s="4"/>
    </row>
    <row r="1918" spans="69:73" x14ac:dyDescent="0.35">
      <c r="BQ1918" s="9"/>
      <c r="BR1918" s="9"/>
      <c r="BS1918" s="9"/>
      <c r="BT1918" s="4"/>
      <c r="BU1918" s="4"/>
    </row>
    <row r="1919" spans="69:73" x14ac:dyDescent="0.35">
      <c r="BQ1919" s="9"/>
      <c r="BR1919" s="9"/>
      <c r="BS1919" s="9"/>
      <c r="BT1919" s="4"/>
      <c r="BU1919" s="4"/>
    </row>
    <row r="1920" spans="69:73" x14ac:dyDescent="0.35">
      <c r="BQ1920" s="9"/>
      <c r="BR1920" s="9"/>
      <c r="BS1920" s="9"/>
      <c r="BT1920" s="4"/>
      <c r="BU1920" s="4"/>
    </row>
    <row r="1921" spans="69:73" x14ac:dyDescent="0.35">
      <c r="BQ1921" s="9"/>
      <c r="BR1921" s="9"/>
      <c r="BS1921" s="9"/>
      <c r="BT1921" s="4"/>
      <c r="BU1921" s="4"/>
    </row>
    <row r="1922" spans="69:73" x14ac:dyDescent="0.35">
      <c r="BQ1922" s="9"/>
      <c r="BR1922" s="9"/>
      <c r="BS1922" s="9"/>
      <c r="BT1922" s="4"/>
      <c r="BU1922" s="4"/>
    </row>
    <row r="1923" spans="69:73" x14ac:dyDescent="0.35">
      <c r="BQ1923" s="9"/>
      <c r="BR1923" s="9"/>
      <c r="BS1923" s="9"/>
      <c r="BT1923" s="4"/>
      <c r="BU1923" s="4"/>
    </row>
    <row r="1924" spans="69:73" x14ac:dyDescent="0.35">
      <c r="BQ1924" s="9"/>
      <c r="BR1924" s="9"/>
      <c r="BS1924" s="9"/>
      <c r="BT1924" s="4"/>
      <c r="BU1924" s="4"/>
    </row>
    <row r="1925" spans="69:73" x14ac:dyDescent="0.35">
      <c r="BQ1925" s="9"/>
      <c r="BR1925" s="9"/>
      <c r="BS1925" s="9"/>
      <c r="BT1925" s="4"/>
      <c r="BU1925" s="4"/>
    </row>
    <row r="1926" spans="69:73" x14ac:dyDescent="0.35">
      <c r="BQ1926" s="9"/>
      <c r="BR1926" s="9"/>
      <c r="BS1926" s="9"/>
      <c r="BT1926" s="4"/>
      <c r="BU1926" s="4"/>
    </row>
    <row r="1927" spans="69:73" x14ac:dyDescent="0.35">
      <c r="BQ1927" s="9"/>
      <c r="BR1927" s="9"/>
      <c r="BS1927" s="9"/>
      <c r="BT1927" s="4"/>
      <c r="BU1927" s="4"/>
    </row>
    <row r="1928" spans="69:73" x14ac:dyDescent="0.35">
      <c r="BQ1928" s="9"/>
      <c r="BR1928" s="9"/>
      <c r="BS1928" s="9"/>
      <c r="BT1928" s="4"/>
      <c r="BU1928" s="4"/>
    </row>
    <row r="1929" spans="69:73" x14ac:dyDescent="0.35">
      <c r="BQ1929" s="9"/>
      <c r="BR1929" s="9"/>
      <c r="BS1929" s="9"/>
      <c r="BT1929" s="4"/>
      <c r="BU1929" s="4"/>
    </row>
    <row r="1930" spans="69:73" x14ac:dyDescent="0.35">
      <c r="BQ1930" s="9"/>
      <c r="BR1930" s="9"/>
      <c r="BS1930" s="9"/>
      <c r="BT1930" s="4"/>
      <c r="BU1930" s="4"/>
    </row>
    <row r="1931" spans="69:73" x14ac:dyDescent="0.35">
      <c r="BQ1931" s="9"/>
      <c r="BR1931" s="9"/>
      <c r="BS1931" s="9"/>
      <c r="BT1931" s="4"/>
      <c r="BU1931" s="4"/>
    </row>
    <row r="1932" spans="69:73" x14ac:dyDescent="0.35">
      <c r="BQ1932" s="9"/>
      <c r="BR1932" s="9"/>
      <c r="BS1932" s="9"/>
      <c r="BT1932" s="4"/>
      <c r="BU1932" s="4"/>
    </row>
    <row r="1933" spans="69:73" x14ac:dyDescent="0.35">
      <c r="BQ1933" s="9"/>
      <c r="BR1933" s="9"/>
      <c r="BS1933" s="9"/>
      <c r="BT1933" s="4"/>
      <c r="BU1933" s="4"/>
    </row>
    <row r="1934" spans="69:73" x14ac:dyDescent="0.35">
      <c r="BQ1934" s="9"/>
      <c r="BR1934" s="9"/>
      <c r="BS1934" s="9"/>
      <c r="BT1934" s="4"/>
      <c r="BU1934" s="4"/>
    </row>
    <row r="1935" spans="69:73" x14ac:dyDescent="0.35">
      <c r="BQ1935" s="9"/>
      <c r="BR1935" s="9"/>
      <c r="BS1935" s="9"/>
      <c r="BT1935" s="4"/>
      <c r="BU1935" s="4"/>
    </row>
    <row r="1936" spans="69:73" x14ac:dyDescent="0.35">
      <c r="BQ1936" s="9"/>
      <c r="BR1936" s="9"/>
      <c r="BS1936" s="9"/>
      <c r="BT1936" s="4"/>
      <c r="BU1936" s="4"/>
    </row>
    <row r="1937" spans="69:73" x14ac:dyDescent="0.35">
      <c r="BQ1937" s="9"/>
      <c r="BR1937" s="9"/>
      <c r="BS1937" s="9"/>
      <c r="BT1937" s="4"/>
      <c r="BU1937" s="4"/>
    </row>
    <row r="1938" spans="69:73" x14ac:dyDescent="0.35">
      <c r="BQ1938" s="9"/>
      <c r="BR1938" s="9"/>
      <c r="BS1938" s="9"/>
      <c r="BT1938" s="4"/>
      <c r="BU1938" s="4"/>
    </row>
    <row r="1939" spans="69:73" x14ac:dyDescent="0.35">
      <c r="BQ1939" s="9"/>
      <c r="BR1939" s="9"/>
      <c r="BS1939" s="9"/>
      <c r="BT1939" s="4"/>
      <c r="BU1939" s="4"/>
    </row>
    <row r="1940" spans="69:73" x14ac:dyDescent="0.35">
      <c r="BQ1940" s="9"/>
      <c r="BR1940" s="9"/>
      <c r="BS1940" s="9"/>
      <c r="BT1940" s="4"/>
      <c r="BU1940" s="4"/>
    </row>
    <row r="1941" spans="69:73" x14ac:dyDescent="0.35">
      <c r="BQ1941" s="9"/>
      <c r="BR1941" s="9"/>
      <c r="BS1941" s="9"/>
      <c r="BT1941" s="4"/>
      <c r="BU1941" s="4"/>
    </row>
    <row r="1942" spans="69:73" x14ac:dyDescent="0.35">
      <c r="BQ1942" s="9"/>
      <c r="BR1942" s="9"/>
      <c r="BS1942" s="9"/>
      <c r="BT1942" s="4"/>
      <c r="BU1942" s="4"/>
    </row>
    <row r="1943" spans="69:73" x14ac:dyDescent="0.35">
      <c r="BQ1943" s="9"/>
      <c r="BR1943" s="9"/>
      <c r="BS1943" s="9"/>
      <c r="BT1943" s="4"/>
      <c r="BU1943" s="4"/>
    </row>
    <row r="1944" spans="69:73" x14ac:dyDescent="0.35">
      <c r="BQ1944" s="9"/>
      <c r="BR1944" s="9"/>
      <c r="BS1944" s="9"/>
      <c r="BT1944" s="4"/>
      <c r="BU1944" s="4"/>
    </row>
    <row r="1945" spans="69:73" x14ac:dyDescent="0.35">
      <c r="BQ1945" s="9"/>
      <c r="BR1945" s="9"/>
      <c r="BS1945" s="9"/>
      <c r="BT1945" s="4"/>
      <c r="BU1945" s="4"/>
    </row>
    <row r="1946" spans="69:73" x14ac:dyDescent="0.35">
      <c r="BQ1946" s="9"/>
      <c r="BR1946" s="9"/>
      <c r="BS1946" s="9"/>
      <c r="BT1946" s="4"/>
      <c r="BU1946" s="4"/>
    </row>
    <row r="1947" spans="69:73" x14ac:dyDescent="0.35">
      <c r="BQ1947" s="9"/>
      <c r="BR1947" s="9"/>
      <c r="BS1947" s="9"/>
      <c r="BT1947" s="4"/>
      <c r="BU1947" s="4"/>
    </row>
    <row r="1948" spans="69:73" x14ac:dyDescent="0.35">
      <c r="BQ1948" s="9"/>
      <c r="BR1948" s="9"/>
      <c r="BS1948" s="9"/>
      <c r="BT1948" s="4"/>
      <c r="BU1948" s="4"/>
    </row>
    <row r="1949" spans="69:73" x14ac:dyDescent="0.35">
      <c r="BQ1949" s="9"/>
      <c r="BR1949" s="9"/>
      <c r="BS1949" s="9"/>
      <c r="BT1949" s="4"/>
      <c r="BU1949" s="4"/>
    </row>
    <row r="1950" spans="69:73" x14ac:dyDescent="0.35">
      <c r="BQ1950" s="9"/>
      <c r="BR1950" s="9"/>
      <c r="BS1950" s="9"/>
      <c r="BT1950" s="4"/>
      <c r="BU1950" s="4"/>
    </row>
    <row r="1951" spans="69:73" x14ac:dyDescent="0.35">
      <c r="BQ1951" s="9"/>
      <c r="BR1951" s="9"/>
      <c r="BS1951" s="9"/>
      <c r="BT1951" s="4"/>
      <c r="BU1951" s="4"/>
    </row>
    <row r="1952" spans="69:73" x14ac:dyDescent="0.35">
      <c r="BQ1952" s="9"/>
      <c r="BR1952" s="9"/>
      <c r="BS1952" s="9"/>
      <c r="BT1952" s="4"/>
      <c r="BU1952" s="4"/>
    </row>
    <row r="1953" spans="69:73" x14ac:dyDescent="0.35">
      <c r="BQ1953" s="9"/>
      <c r="BR1953" s="9"/>
      <c r="BS1953" s="9"/>
      <c r="BT1953" s="4"/>
      <c r="BU1953" s="4"/>
    </row>
    <row r="1954" spans="69:73" x14ac:dyDescent="0.35">
      <c r="BQ1954" s="9"/>
      <c r="BR1954" s="9"/>
      <c r="BS1954" s="9"/>
      <c r="BT1954" s="4"/>
      <c r="BU1954" s="4"/>
    </row>
    <row r="1955" spans="69:73" x14ac:dyDescent="0.35">
      <c r="BQ1955" s="9"/>
      <c r="BR1955" s="9"/>
      <c r="BS1955" s="9"/>
      <c r="BT1955" s="4"/>
      <c r="BU1955" s="4"/>
    </row>
    <row r="1956" spans="69:73" x14ac:dyDescent="0.35">
      <c r="BQ1956" s="9"/>
      <c r="BR1956" s="9"/>
      <c r="BS1956" s="9"/>
      <c r="BT1956" s="4"/>
      <c r="BU1956" s="4"/>
    </row>
    <row r="1957" spans="69:73" x14ac:dyDescent="0.35">
      <c r="BQ1957" s="9"/>
      <c r="BR1957" s="9"/>
      <c r="BS1957" s="9"/>
      <c r="BT1957" s="4"/>
      <c r="BU1957" s="4"/>
    </row>
    <row r="1958" spans="69:73" x14ac:dyDescent="0.35">
      <c r="BQ1958" s="9"/>
      <c r="BR1958" s="9"/>
      <c r="BS1958" s="9"/>
      <c r="BT1958" s="4"/>
      <c r="BU1958" s="4"/>
    </row>
    <row r="1959" spans="69:73" x14ac:dyDescent="0.35">
      <c r="BQ1959" s="9"/>
      <c r="BR1959" s="9"/>
      <c r="BS1959" s="9"/>
      <c r="BT1959" s="4"/>
      <c r="BU1959" s="4"/>
    </row>
    <row r="1960" spans="69:73" x14ac:dyDescent="0.35">
      <c r="BQ1960" s="9"/>
      <c r="BR1960" s="9"/>
      <c r="BS1960" s="9"/>
      <c r="BT1960" s="4"/>
      <c r="BU1960" s="4"/>
    </row>
    <row r="1961" spans="69:73" x14ac:dyDescent="0.35">
      <c r="BQ1961" s="9"/>
      <c r="BR1961" s="9"/>
      <c r="BS1961" s="9"/>
      <c r="BT1961" s="4"/>
      <c r="BU1961" s="4"/>
    </row>
    <row r="1962" spans="69:73" x14ac:dyDescent="0.35">
      <c r="BQ1962" s="9"/>
      <c r="BR1962" s="9"/>
      <c r="BS1962" s="9"/>
      <c r="BT1962" s="4"/>
      <c r="BU1962" s="4"/>
    </row>
    <row r="1963" spans="69:73" x14ac:dyDescent="0.35">
      <c r="BQ1963" s="9"/>
      <c r="BR1963" s="9"/>
      <c r="BS1963" s="9"/>
      <c r="BT1963" s="4"/>
      <c r="BU1963" s="4"/>
    </row>
    <row r="1964" spans="69:73" x14ac:dyDescent="0.35">
      <c r="BQ1964" s="9"/>
      <c r="BR1964" s="9"/>
      <c r="BS1964" s="9"/>
      <c r="BT1964" s="4"/>
      <c r="BU1964" s="4"/>
    </row>
    <row r="1965" spans="69:73" x14ac:dyDescent="0.35">
      <c r="BQ1965" s="9"/>
      <c r="BR1965" s="9"/>
      <c r="BS1965" s="9"/>
      <c r="BT1965" s="4"/>
      <c r="BU1965" s="4"/>
    </row>
    <row r="1966" spans="69:73" x14ac:dyDescent="0.35">
      <c r="BQ1966" s="9"/>
      <c r="BR1966" s="9"/>
      <c r="BS1966" s="9"/>
      <c r="BT1966" s="4"/>
      <c r="BU1966" s="4"/>
    </row>
    <row r="1967" spans="69:73" x14ac:dyDescent="0.35">
      <c r="BQ1967" s="9"/>
      <c r="BR1967" s="9"/>
      <c r="BS1967" s="9"/>
      <c r="BT1967" s="4"/>
      <c r="BU1967" s="4"/>
    </row>
    <row r="1968" spans="69:73" x14ac:dyDescent="0.35">
      <c r="BQ1968" s="9"/>
      <c r="BR1968" s="9"/>
      <c r="BS1968" s="9"/>
      <c r="BT1968" s="4"/>
      <c r="BU1968" s="4"/>
    </row>
    <row r="1969" spans="69:73" x14ac:dyDescent="0.35">
      <c r="BQ1969" s="9"/>
      <c r="BR1969" s="9"/>
      <c r="BS1969" s="9"/>
      <c r="BT1969" s="4"/>
      <c r="BU1969" s="4"/>
    </row>
    <row r="1970" spans="69:73" x14ac:dyDescent="0.35">
      <c r="BQ1970" s="9"/>
      <c r="BR1970" s="9"/>
      <c r="BS1970" s="9"/>
      <c r="BT1970" s="4"/>
      <c r="BU1970" s="4"/>
    </row>
    <row r="1971" spans="69:73" x14ac:dyDescent="0.35">
      <c r="BQ1971" s="9"/>
      <c r="BR1971" s="9"/>
      <c r="BS1971" s="9"/>
      <c r="BT1971" s="4"/>
      <c r="BU1971" s="4"/>
    </row>
    <row r="1972" spans="69:73" x14ac:dyDescent="0.35">
      <c r="BQ1972" s="9"/>
      <c r="BR1972" s="9"/>
      <c r="BS1972" s="9"/>
      <c r="BT1972" s="4"/>
      <c r="BU1972" s="4"/>
    </row>
    <row r="1973" spans="69:73" x14ac:dyDescent="0.35">
      <c r="BQ1973" s="9"/>
      <c r="BR1973" s="9"/>
      <c r="BS1973" s="9"/>
      <c r="BT1973" s="4"/>
      <c r="BU1973" s="4"/>
    </row>
    <row r="1974" spans="69:73" x14ac:dyDescent="0.35">
      <c r="BQ1974" s="9"/>
      <c r="BR1974" s="9"/>
      <c r="BS1974" s="9"/>
      <c r="BT1974" s="4"/>
      <c r="BU1974" s="4"/>
    </row>
    <row r="1975" spans="69:73" x14ac:dyDescent="0.35">
      <c r="BQ1975" s="9"/>
      <c r="BR1975" s="9"/>
      <c r="BS1975" s="9"/>
      <c r="BT1975" s="4"/>
      <c r="BU1975" s="4"/>
    </row>
    <row r="1976" spans="69:73" x14ac:dyDescent="0.35">
      <c r="BQ1976" s="9"/>
      <c r="BR1976" s="9"/>
      <c r="BS1976" s="9"/>
      <c r="BT1976" s="4"/>
      <c r="BU1976" s="4"/>
    </row>
    <row r="1977" spans="69:73" x14ac:dyDescent="0.35">
      <c r="BQ1977" s="9"/>
      <c r="BR1977" s="9"/>
      <c r="BS1977" s="9"/>
      <c r="BT1977" s="4"/>
      <c r="BU1977" s="4"/>
    </row>
    <row r="1978" spans="69:73" x14ac:dyDescent="0.35">
      <c r="BQ1978" s="9"/>
      <c r="BR1978" s="9"/>
      <c r="BS1978" s="9"/>
      <c r="BT1978" s="4"/>
      <c r="BU1978" s="4"/>
    </row>
    <row r="1979" spans="69:73" x14ac:dyDescent="0.35">
      <c r="BQ1979" s="9"/>
      <c r="BR1979" s="9"/>
      <c r="BS1979" s="9"/>
      <c r="BT1979" s="4"/>
      <c r="BU1979" s="4"/>
    </row>
    <row r="1980" spans="69:73" x14ac:dyDescent="0.35">
      <c r="BQ1980" s="9"/>
      <c r="BR1980" s="9"/>
      <c r="BS1980" s="9"/>
      <c r="BT1980" s="4"/>
      <c r="BU1980" s="4"/>
    </row>
    <row r="1981" spans="69:73" x14ac:dyDescent="0.35">
      <c r="BQ1981" s="9"/>
      <c r="BR1981" s="9"/>
      <c r="BS1981" s="9"/>
      <c r="BT1981" s="4"/>
      <c r="BU1981" s="4"/>
    </row>
    <row r="1982" spans="69:73" x14ac:dyDescent="0.35">
      <c r="BQ1982" s="9"/>
      <c r="BR1982" s="9"/>
      <c r="BS1982" s="9"/>
      <c r="BT1982" s="4"/>
      <c r="BU1982" s="4"/>
    </row>
    <row r="1983" spans="69:73" x14ac:dyDescent="0.35">
      <c r="BQ1983" s="9"/>
      <c r="BR1983" s="9"/>
      <c r="BS1983" s="9"/>
      <c r="BT1983" s="4"/>
      <c r="BU1983" s="4"/>
    </row>
    <row r="1984" spans="69:73" x14ac:dyDescent="0.35">
      <c r="BQ1984" s="9"/>
      <c r="BR1984" s="9"/>
      <c r="BS1984" s="9"/>
      <c r="BT1984" s="4"/>
      <c r="BU1984" s="4"/>
    </row>
    <row r="1985" spans="69:73" x14ac:dyDescent="0.35">
      <c r="BQ1985" s="9"/>
      <c r="BR1985" s="9"/>
      <c r="BS1985" s="9"/>
      <c r="BT1985" s="4"/>
      <c r="BU1985" s="4"/>
    </row>
    <row r="1986" spans="69:73" x14ac:dyDescent="0.35">
      <c r="BQ1986" s="9"/>
      <c r="BR1986" s="9"/>
      <c r="BS1986" s="9"/>
      <c r="BT1986" s="4"/>
      <c r="BU1986" s="4"/>
    </row>
    <row r="1987" spans="69:73" x14ac:dyDescent="0.35">
      <c r="BQ1987" s="9"/>
      <c r="BR1987" s="9"/>
      <c r="BS1987" s="9"/>
      <c r="BT1987" s="4"/>
      <c r="BU1987" s="4"/>
    </row>
    <row r="1988" spans="69:73" x14ac:dyDescent="0.35">
      <c r="BQ1988" s="9"/>
      <c r="BR1988" s="9"/>
      <c r="BS1988" s="9"/>
      <c r="BT1988" s="4"/>
      <c r="BU1988" s="4"/>
    </row>
    <row r="1989" spans="69:73" x14ac:dyDescent="0.35">
      <c r="BQ1989" s="9"/>
      <c r="BR1989" s="9"/>
      <c r="BS1989" s="9"/>
      <c r="BT1989" s="4"/>
      <c r="BU1989" s="4"/>
    </row>
    <row r="1990" spans="69:73" x14ac:dyDescent="0.35">
      <c r="BQ1990" s="9"/>
      <c r="BR1990" s="9"/>
      <c r="BS1990" s="9"/>
      <c r="BT1990" s="4"/>
      <c r="BU1990" s="4"/>
    </row>
    <row r="1991" spans="69:73" x14ac:dyDescent="0.35">
      <c r="BQ1991" s="9"/>
      <c r="BR1991" s="9"/>
      <c r="BS1991" s="9"/>
      <c r="BT1991" s="4"/>
      <c r="BU1991" s="4"/>
    </row>
    <row r="1992" spans="69:73" x14ac:dyDescent="0.35">
      <c r="BQ1992" s="9"/>
      <c r="BR1992" s="9"/>
      <c r="BS1992" s="9"/>
      <c r="BT1992" s="4"/>
      <c r="BU1992" s="4"/>
    </row>
    <row r="1993" spans="69:73" x14ac:dyDescent="0.35">
      <c r="BQ1993" s="9"/>
      <c r="BR1993" s="9"/>
      <c r="BS1993" s="9"/>
      <c r="BT1993" s="4"/>
      <c r="BU1993" s="4"/>
    </row>
    <row r="1994" spans="69:73" x14ac:dyDescent="0.35">
      <c r="BQ1994" s="9"/>
      <c r="BR1994" s="9"/>
      <c r="BS1994" s="9"/>
      <c r="BT1994" s="4"/>
      <c r="BU1994" s="4"/>
    </row>
    <row r="1995" spans="69:73" x14ac:dyDescent="0.35">
      <c r="BQ1995" s="9"/>
      <c r="BR1995" s="9"/>
      <c r="BS1995" s="9"/>
      <c r="BT1995" s="4"/>
      <c r="BU1995" s="4"/>
    </row>
    <row r="1996" spans="69:73" x14ac:dyDescent="0.35">
      <c r="BQ1996" s="9"/>
      <c r="BR1996" s="9"/>
      <c r="BS1996" s="9"/>
      <c r="BT1996" s="4"/>
      <c r="BU1996" s="4"/>
    </row>
    <row r="1997" spans="69:73" x14ac:dyDescent="0.35">
      <c r="BQ1997" s="9"/>
      <c r="BR1997" s="9"/>
      <c r="BS1997" s="9"/>
      <c r="BT1997" s="4"/>
      <c r="BU1997" s="4"/>
    </row>
    <row r="1998" spans="69:73" x14ac:dyDescent="0.35">
      <c r="BQ1998" s="9"/>
      <c r="BR1998" s="9"/>
      <c r="BS1998" s="9"/>
      <c r="BT1998" s="4"/>
      <c r="BU1998" s="4"/>
    </row>
    <row r="1999" spans="69:73" x14ac:dyDescent="0.35">
      <c r="BQ1999" s="9"/>
      <c r="BR1999" s="9"/>
      <c r="BS1999" s="9"/>
      <c r="BT1999" s="4"/>
      <c r="BU1999" s="4"/>
    </row>
    <row r="2000" spans="69:73" x14ac:dyDescent="0.35">
      <c r="BQ2000" s="9"/>
      <c r="BR2000" s="9"/>
      <c r="BS2000" s="9"/>
      <c r="BT2000" s="4"/>
      <c r="BU2000" s="4"/>
    </row>
    <row r="2001" spans="69:73" x14ac:dyDescent="0.35">
      <c r="BQ2001" s="9"/>
      <c r="BR2001" s="9"/>
      <c r="BS2001" s="9"/>
      <c r="BT2001" s="4"/>
      <c r="BU2001" s="4"/>
    </row>
    <row r="2002" spans="69:73" x14ac:dyDescent="0.35">
      <c r="BQ2002" s="9"/>
      <c r="BR2002" s="9"/>
      <c r="BS2002" s="9"/>
      <c r="BT2002" s="4"/>
      <c r="BU2002" s="4"/>
    </row>
    <row r="2003" spans="69:73" x14ac:dyDescent="0.35">
      <c r="BQ2003" s="9"/>
      <c r="BR2003" s="9"/>
      <c r="BS2003" s="9"/>
      <c r="BT2003" s="4"/>
      <c r="BU2003" s="4"/>
    </row>
    <row r="2004" spans="69:73" x14ac:dyDescent="0.35">
      <c r="BQ2004" s="9"/>
      <c r="BR2004" s="9"/>
      <c r="BS2004" s="9"/>
      <c r="BT2004" s="4"/>
      <c r="BU2004" s="4"/>
    </row>
    <row r="2005" spans="69:73" x14ac:dyDescent="0.35">
      <c r="BQ2005" s="9"/>
      <c r="BR2005" s="9"/>
      <c r="BS2005" s="9"/>
      <c r="BT2005" s="4"/>
      <c r="BU2005" s="4"/>
    </row>
    <row r="2006" spans="69:73" x14ac:dyDescent="0.35">
      <c r="BQ2006" s="9"/>
      <c r="BR2006" s="9"/>
      <c r="BS2006" s="9"/>
      <c r="BT2006" s="4"/>
      <c r="BU2006" s="4"/>
    </row>
    <row r="2007" spans="69:73" x14ac:dyDescent="0.35">
      <c r="BQ2007" s="9"/>
      <c r="BR2007" s="9"/>
      <c r="BS2007" s="9"/>
      <c r="BT2007" s="4"/>
      <c r="BU2007" s="4"/>
    </row>
    <row r="2008" spans="69:73" x14ac:dyDescent="0.35">
      <c r="BQ2008" s="9"/>
      <c r="BR2008" s="9"/>
      <c r="BS2008" s="9"/>
      <c r="BT2008" s="4"/>
      <c r="BU2008" s="4"/>
    </row>
    <row r="2009" spans="69:73" x14ac:dyDescent="0.35">
      <c r="BQ2009" s="9"/>
      <c r="BR2009" s="9"/>
      <c r="BS2009" s="9"/>
      <c r="BT2009" s="4"/>
      <c r="BU2009" s="4"/>
    </row>
    <row r="2010" spans="69:73" x14ac:dyDescent="0.35">
      <c r="BQ2010" s="9"/>
      <c r="BR2010" s="9"/>
      <c r="BS2010" s="9"/>
      <c r="BT2010" s="4"/>
      <c r="BU2010" s="4"/>
    </row>
    <row r="2011" spans="69:73" x14ac:dyDescent="0.35">
      <c r="BQ2011" s="9"/>
      <c r="BR2011" s="9"/>
      <c r="BS2011" s="9"/>
      <c r="BT2011" s="4"/>
      <c r="BU2011" s="4"/>
    </row>
    <row r="2012" spans="69:73" x14ac:dyDescent="0.35">
      <c r="BQ2012" s="9"/>
      <c r="BR2012" s="9"/>
      <c r="BS2012" s="9"/>
      <c r="BT2012" s="4"/>
      <c r="BU2012" s="4"/>
    </row>
    <row r="2013" spans="69:73" x14ac:dyDescent="0.35">
      <c r="BQ2013" s="9"/>
      <c r="BR2013" s="9"/>
      <c r="BS2013" s="9"/>
      <c r="BT2013" s="4"/>
      <c r="BU2013" s="4"/>
    </row>
    <row r="2014" spans="69:73" x14ac:dyDescent="0.35">
      <c r="BQ2014" s="9"/>
      <c r="BR2014" s="9"/>
      <c r="BS2014" s="9"/>
      <c r="BT2014" s="4"/>
      <c r="BU2014" s="4"/>
    </row>
    <row r="2015" spans="69:73" x14ac:dyDescent="0.35">
      <c r="BQ2015" s="9"/>
      <c r="BR2015" s="9"/>
      <c r="BS2015" s="9"/>
      <c r="BT2015" s="4"/>
      <c r="BU2015" s="4"/>
    </row>
    <row r="2016" spans="69:73" x14ac:dyDescent="0.35">
      <c r="BQ2016" s="9"/>
      <c r="BR2016" s="9"/>
      <c r="BS2016" s="9"/>
      <c r="BT2016" s="4"/>
      <c r="BU2016" s="4"/>
    </row>
    <row r="2017" spans="69:73" x14ac:dyDescent="0.35">
      <c r="BQ2017" s="9"/>
      <c r="BR2017" s="9"/>
      <c r="BS2017" s="9"/>
      <c r="BT2017" s="4"/>
      <c r="BU2017" s="4"/>
    </row>
    <row r="2018" spans="69:73" x14ac:dyDescent="0.35">
      <c r="BQ2018" s="9"/>
      <c r="BR2018" s="9"/>
      <c r="BS2018" s="9"/>
      <c r="BT2018" s="4"/>
      <c r="BU2018" s="4"/>
    </row>
    <row r="2019" spans="69:73" x14ac:dyDescent="0.35">
      <c r="BQ2019" s="9"/>
      <c r="BR2019" s="9"/>
      <c r="BS2019" s="9"/>
      <c r="BT2019" s="4"/>
      <c r="BU2019" s="4"/>
    </row>
    <row r="2020" spans="69:73" x14ac:dyDescent="0.35">
      <c r="BQ2020" s="9"/>
      <c r="BR2020" s="9"/>
      <c r="BS2020" s="9"/>
      <c r="BT2020" s="4"/>
      <c r="BU2020" s="4"/>
    </row>
    <row r="2021" spans="69:73" x14ac:dyDescent="0.35">
      <c r="BQ2021" s="9"/>
      <c r="BR2021" s="9"/>
      <c r="BS2021" s="9"/>
      <c r="BT2021" s="4"/>
      <c r="BU2021" s="4"/>
    </row>
    <row r="2022" spans="69:73" x14ac:dyDescent="0.35">
      <c r="BQ2022" s="9"/>
      <c r="BR2022" s="9"/>
      <c r="BS2022" s="9"/>
      <c r="BT2022" s="4"/>
      <c r="BU2022" s="4"/>
    </row>
    <row r="2023" spans="69:73" x14ac:dyDescent="0.35">
      <c r="BQ2023" s="9"/>
      <c r="BR2023" s="9"/>
      <c r="BS2023" s="9"/>
      <c r="BT2023" s="4"/>
      <c r="BU2023" s="4"/>
    </row>
    <row r="2024" spans="69:73" x14ac:dyDescent="0.35">
      <c r="BQ2024" s="9"/>
      <c r="BR2024" s="9"/>
      <c r="BS2024" s="9"/>
      <c r="BT2024" s="4"/>
      <c r="BU2024" s="4"/>
    </row>
    <row r="2025" spans="69:73" x14ac:dyDescent="0.35">
      <c r="BQ2025" s="9"/>
      <c r="BR2025" s="9"/>
      <c r="BS2025" s="9"/>
      <c r="BT2025" s="4"/>
      <c r="BU2025" s="4"/>
    </row>
    <row r="2026" spans="69:73" x14ac:dyDescent="0.35">
      <c r="BQ2026" s="9"/>
      <c r="BR2026" s="9"/>
      <c r="BS2026" s="9"/>
      <c r="BT2026" s="4"/>
      <c r="BU2026" s="4"/>
    </row>
    <row r="2027" spans="69:73" x14ac:dyDescent="0.35">
      <c r="BQ2027" s="9"/>
      <c r="BR2027" s="9"/>
      <c r="BS2027" s="9"/>
      <c r="BT2027" s="4"/>
      <c r="BU2027" s="4"/>
    </row>
    <row r="2028" spans="69:73" x14ac:dyDescent="0.35">
      <c r="BQ2028" s="9"/>
      <c r="BR2028" s="9"/>
      <c r="BS2028" s="9"/>
      <c r="BT2028" s="4"/>
      <c r="BU2028" s="4"/>
    </row>
    <row r="2029" spans="69:73" x14ac:dyDescent="0.35">
      <c r="BQ2029" s="9"/>
      <c r="BR2029" s="9"/>
      <c r="BS2029" s="9"/>
      <c r="BT2029" s="4"/>
      <c r="BU2029" s="4"/>
    </row>
    <row r="2030" spans="69:73" x14ac:dyDescent="0.35">
      <c r="BQ2030" s="9"/>
      <c r="BR2030" s="9"/>
      <c r="BS2030" s="9"/>
      <c r="BT2030" s="4"/>
      <c r="BU2030" s="4"/>
    </row>
    <row r="2031" spans="69:73" x14ac:dyDescent="0.35">
      <c r="BQ2031" s="9"/>
      <c r="BR2031" s="9"/>
      <c r="BS2031" s="9"/>
      <c r="BT2031" s="4"/>
      <c r="BU2031" s="4"/>
    </row>
    <row r="2032" spans="69:73" x14ac:dyDescent="0.35">
      <c r="BQ2032" s="9"/>
      <c r="BR2032" s="9"/>
      <c r="BS2032" s="9"/>
      <c r="BT2032" s="4"/>
      <c r="BU2032" s="4"/>
    </row>
    <row r="2033" spans="69:73" x14ac:dyDescent="0.35">
      <c r="BQ2033" s="9"/>
      <c r="BR2033" s="9"/>
      <c r="BS2033" s="9"/>
      <c r="BT2033" s="4"/>
      <c r="BU2033" s="4"/>
    </row>
    <row r="2034" spans="69:73" x14ac:dyDescent="0.35">
      <c r="BQ2034" s="9"/>
      <c r="BR2034" s="9"/>
      <c r="BS2034" s="9"/>
      <c r="BT2034" s="4"/>
      <c r="BU2034" s="4"/>
    </row>
    <row r="2035" spans="69:73" x14ac:dyDescent="0.35">
      <c r="BQ2035" s="9"/>
      <c r="BR2035" s="9"/>
      <c r="BS2035" s="9"/>
      <c r="BT2035" s="4"/>
      <c r="BU2035" s="4"/>
    </row>
    <row r="2036" spans="69:73" x14ac:dyDescent="0.35">
      <c r="BQ2036" s="9"/>
      <c r="BR2036" s="9"/>
      <c r="BS2036" s="9"/>
      <c r="BT2036" s="4"/>
      <c r="BU2036" s="4"/>
    </row>
    <row r="2037" spans="69:73" x14ac:dyDescent="0.35">
      <c r="BQ2037" s="9"/>
      <c r="BR2037" s="9"/>
      <c r="BS2037" s="9"/>
      <c r="BT2037" s="4"/>
      <c r="BU2037" s="4"/>
    </row>
    <row r="2038" spans="69:73" x14ac:dyDescent="0.35">
      <c r="BQ2038" s="9"/>
      <c r="BR2038" s="9"/>
      <c r="BS2038" s="9"/>
      <c r="BT2038" s="4"/>
      <c r="BU2038" s="4"/>
    </row>
    <row r="2039" spans="69:73" x14ac:dyDescent="0.35">
      <c r="BQ2039" s="9"/>
      <c r="BR2039" s="9"/>
      <c r="BS2039" s="9"/>
      <c r="BT2039" s="4"/>
      <c r="BU2039" s="4"/>
    </row>
    <row r="2040" spans="69:73" x14ac:dyDescent="0.35">
      <c r="BQ2040" s="9"/>
      <c r="BR2040" s="9"/>
      <c r="BS2040" s="9"/>
      <c r="BT2040" s="4"/>
      <c r="BU2040" s="4"/>
    </row>
    <row r="2041" spans="69:73" x14ac:dyDescent="0.35">
      <c r="BQ2041" s="9"/>
      <c r="BR2041" s="9"/>
      <c r="BS2041" s="9"/>
      <c r="BT2041" s="4"/>
      <c r="BU2041" s="4"/>
    </row>
    <row r="2042" spans="69:73" x14ac:dyDescent="0.35">
      <c r="BQ2042" s="9"/>
      <c r="BR2042" s="9"/>
      <c r="BS2042" s="9"/>
      <c r="BT2042" s="4"/>
      <c r="BU2042" s="4"/>
    </row>
    <row r="2043" spans="69:73" x14ac:dyDescent="0.35">
      <c r="BQ2043" s="9"/>
      <c r="BR2043" s="9"/>
      <c r="BS2043" s="9"/>
      <c r="BT2043" s="4"/>
      <c r="BU2043" s="4"/>
    </row>
    <row r="2044" spans="69:73" x14ac:dyDescent="0.35">
      <c r="BQ2044" s="9"/>
      <c r="BR2044" s="9"/>
      <c r="BS2044" s="9"/>
      <c r="BT2044" s="4"/>
      <c r="BU2044" s="4"/>
    </row>
    <row r="2045" spans="69:73" x14ac:dyDescent="0.35">
      <c r="BQ2045" s="9"/>
      <c r="BR2045" s="9"/>
      <c r="BS2045" s="9"/>
      <c r="BT2045" s="4"/>
      <c r="BU2045" s="4"/>
    </row>
    <row r="2046" spans="69:73" x14ac:dyDescent="0.35">
      <c r="BQ2046" s="9"/>
      <c r="BR2046" s="9"/>
      <c r="BS2046" s="9"/>
      <c r="BT2046" s="4"/>
      <c r="BU2046" s="4"/>
    </row>
    <row r="2047" spans="69:73" x14ac:dyDescent="0.35">
      <c r="BQ2047" s="9"/>
      <c r="BR2047" s="9"/>
      <c r="BS2047" s="9"/>
      <c r="BT2047" s="4"/>
      <c r="BU2047" s="4"/>
    </row>
    <row r="2048" spans="69:73" x14ac:dyDescent="0.35">
      <c r="BQ2048" s="9"/>
      <c r="BR2048" s="9"/>
      <c r="BS2048" s="9"/>
      <c r="BT2048" s="4"/>
      <c r="BU2048" s="4"/>
    </row>
    <row r="2049" spans="69:73" x14ac:dyDescent="0.35">
      <c r="BQ2049" s="9"/>
      <c r="BR2049" s="9"/>
      <c r="BS2049" s="9"/>
      <c r="BT2049" s="4"/>
      <c r="BU2049" s="4"/>
    </row>
    <row r="2050" spans="69:73" x14ac:dyDescent="0.35">
      <c r="BQ2050" s="9"/>
      <c r="BR2050" s="9"/>
      <c r="BS2050" s="9"/>
      <c r="BT2050" s="4"/>
      <c r="BU2050" s="4"/>
    </row>
    <row r="2051" spans="69:73" x14ac:dyDescent="0.35">
      <c r="BQ2051" s="9"/>
      <c r="BR2051" s="9"/>
      <c r="BS2051" s="9"/>
      <c r="BT2051" s="4"/>
      <c r="BU2051" s="4"/>
    </row>
    <row r="2052" spans="69:73" x14ac:dyDescent="0.35">
      <c r="BQ2052" s="9"/>
      <c r="BR2052" s="9"/>
      <c r="BS2052" s="9"/>
      <c r="BT2052" s="4"/>
      <c r="BU2052" s="4"/>
    </row>
    <row r="2053" spans="69:73" x14ac:dyDescent="0.35">
      <c r="BQ2053" s="9"/>
      <c r="BR2053" s="9"/>
      <c r="BS2053" s="9"/>
      <c r="BT2053" s="4"/>
      <c r="BU2053" s="4"/>
    </row>
    <row r="2054" spans="69:73" x14ac:dyDescent="0.35">
      <c r="BQ2054" s="9"/>
      <c r="BR2054" s="9"/>
      <c r="BS2054" s="9"/>
      <c r="BT2054" s="4"/>
      <c r="BU2054" s="4"/>
    </row>
    <row r="2055" spans="69:73" x14ac:dyDescent="0.35">
      <c r="BQ2055" s="9"/>
      <c r="BR2055" s="9"/>
      <c r="BS2055" s="9"/>
      <c r="BT2055" s="4"/>
      <c r="BU2055" s="4"/>
    </row>
    <row r="2056" spans="69:73" x14ac:dyDescent="0.35">
      <c r="BQ2056" s="9"/>
      <c r="BR2056" s="9"/>
      <c r="BS2056" s="9"/>
      <c r="BT2056" s="4"/>
      <c r="BU2056" s="4"/>
    </row>
    <row r="2057" spans="69:73" x14ac:dyDescent="0.35">
      <c r="BQ2057" s="9"/>
      <c r="BR2057" s="9"/>
      <c r="BS2057" s="9"/>
      <c r="BT2057" s="4"/>
      <c r="BU2057" s="4"/>
    </row>
    <row r="2058" spans="69:73" x14ac:dyDescent="0.35">
      <c r="BQ2058" s="9"/>
      <c r="BR2058" s="9"/>
      <c r="BS2058" s="9"/>
      <c r="BT2058" s="4"/>
      <c r="BU2058" s="4"/>
    </row>
    <row r="2059" spans="69:73" x14ac:dyDescent="0.35">
      <c r="BQ2059" s="9"/>
      <c r="BR2059" s="9"/>
      <c r="BS2059" s="9"/>
      <c r="BT2059" s="4"/>
      <c r="BU2059" s="4"/>
    </row>
    <row r="2060" spans="69:73" x14ac:dyDescent="0.35">
      <c r="BQ2060" s="9"/>
      <c r="BR2060" s="9"/>
      <c r="BS2060" s="9"/>
      <c r="BT2060" s="4"/>
      <c r="BU2060" s="4"/>
    </row>
    <row r="2061" spans="69:73" x14ac:dyDescent="0.35">
      <c r="BQ2061" s="9"/>
      <c r="BR2061" s="9"/>
      <c r="BS2061" s="9"/>
      <c r="BT2061" s="4"/>
      <c r="BU2061" s="4"/>
    </row>
    <row r="2062" spans="69:73" x14ac:dyDescent="0.35">
      <c r="BQ2062" s="9"/>
      <c r="BR2062" s="9"/>
      <c r="BS2062" s="9"/>
      <c r="BT2062" s="4"/>
      <c r="BU2062" s="4"/>
    </row>
    <row r="2063" spans="69:73" x14ac:dyDescent="0.35">
      <c r="BQ2063" s="9"/>
      <c r="BR2063" s="9"/>
      <c r="BS2063" s="9"/>
      <c r="BT2063" s="4"/>
      <c r="BU2063" s="4"/>
    </row>
    <row r="2064" spans="69:73" x14ac:dyDescent="0.35">
      <c r="BQ2064" s="9"/>
      <c r="BR2064" s="9"/>
      <c r="BS2064" s="9"/>
      <c r="BT2064" s="4"/>
      <c r="BU2064" s="4"/>
    </row>
    <row r="2065" spans="69:73" x14ac:dyDescent="0.35">
      <c r="BQ2065" s="9"/>
      <c r="BR2065" s="9"/>
      <c r="BS2065" s="9"/>
      <c r="BT2065" s="4"/>
      <c r="BU2065" s="4"/>
    </row>
    <row r="2066" spans="69:73" x14ac:dyDescent="0.35">
      <c r="BQ2066" s="9"/>
      <c r="BR2066" s="9"/>
      <c r="BS2066" s="9"/>
      <c r="BT2066" s="4"/>
      <c r="BU2066" s="4"/>
    </row>
    <row r="2067" spans="69:73" x14ac:dyDescent="0.35">
      <c r="BQ2067" s="9"/>
      <c r="BR2067" s="9"/>
      <c r="BS2067" s="9"/>
      <c r="BT2067" s="4"/>
      <c r="BU2067" s="4"/>
    </row>
    <row r="2068" spans="69:73" x14ac:dyDescent="0.35">
      <c r="BQ2068" s="9"/>
      <c r="BR2068" s="9"/>
      <c r="BS2068" s="9"/>
      <c r="BT2068" s="4"/>
      <c r="BU2068" s="4"/>
    </row>
    <row r="2069" spans="69:73" x14ac:dyDescent="0.35">
      <c r="BQ2069" s="9"/>
      <c r="BR2069" s="9"/>
      <c r="BS2069" s="9"/>
      <c r="BT2069" s="4"/>
      <c r="BU2069" s="4"/>
    </row>
    <row r="2070" spans="69:73" x14ac:dyDescent="0.35">
      <c r="BQ2070" s="9"/>
      <c r="BR2070" s="9"/>
      <c r="BS2070" s="9"/>
      <c r="BT2070" s="4"/>
      <c r="BU2070" s="4"/>
    </row>
    <row r="2071" spans="69:73" x14ac:dyDescent="0.35">
      <c r="BQ2071" s="9"/>
      <c r="BR2071" s="9"/>
      <c r="BS2071" s="9"/>
      <c r="BT2071" s="4"/>
      <c r="BU2071" s="4"/>
    </row>
    <row r="2072" spans="69:73" x14ac:dyDescent="0.35">
      <c r="BQ2072" s="9"/>
      <c r="BR2072" s="9"/>
      <c r="BS2072" s="9"/>
      <c r="BT2072" s="4"/>
      <c r="BU2072" s="4"/>
    </row>
    <row r="2073" spans="69:73" x14ac:dyDescent="0.35">
      <c r="BQ2073" s="9"/>
      <c r="BR2073" s="9"/>
      <c r="BS2073" s="9"/>
      <c r="BT2073" s="4"/>
      <c r="BU2073" s="4"/>
    </row>
    <row r="2074" spans="69:73" x14ac:dyDescent="0.35">
      <c r="BQ2074" s="9"/>
      <c r="BR2074" s="9"/>
      <c r="BS2074" s="9"/>
      <c r="BT2074" s="4"/>
      <c r="BU2074" s="4"/>
    </row>
    <row r="2075" spans="69:73" x14ac:dyDescent="0.35">
      <c r="BQ2075" s="9"/>
      <c r="BR2075" s="9"/>
      <c r="BS2075" s="9"/>
      <c r="BT2075" s="4"/>
      <c r="BU2075" s="4"/>
    </row>
    <row r="2076" spans="69:73" x14ac:dyDescent="0.35">
      <c r="BQ2076" s="9"/>
      <c r="BR2076" s="9"/>
      <c r="BS2076" s="9"/>
      <c r="BT2076" s="4"/>
      <c r="BU2076" s="4"/>
    </row>
    <row r="2077" spans="69:73" x14ac:dyDescent="0.35">
      <c r="BQ2077" s="9"/>
      <c r="BR2077" s="9"/>
      <c r="BS2077" s="9"/>
      <c r="BT2077" s="4"/>
      <c r="BU2077" s="4"/>
    </row>
    <row r="2078" spans="69:73" x14ac:dyDescent="0.35">
      <c r="BQ2078" s="9"/>
      <c r="BR2078" s="9"/>
      <c r="BS2078" s="9"/>
      <c r="BT2078" s="4"/>
      <c r="BU2078" s="4"/>
    </row>
    <row r="2079" spans="69:73" x14ac:dyDescent="0.35">
      <c r="BQ2079" s="9"/>
      <c r="BR2079" s="9"/>
      <c r="BS2079" s="9"/>
      <c r="BT2079" s="4"/>
      <c r="BU2079" s="4"/>
    </row>
    <row r="2080" spans="69:73" x14ac:dyDescent="0.35">
      <c r="BQ2080" s="9"/>
      <c r="BR2080" s="9"/>
      <c r="BS2080" s="9"/>
      <c r="BT2080" s="4"/>
      <c r="BU2080" s="4"/>
    </row>
    <row r="2081" spans="69:73" x14ac:dyDescent="0.35">
      <c r="BQ2081" s="9"/>
      <c r="BR2081" s="9"/>
      <c r="BS2081" s="9"/>
      <c r="BT2081" s="4"/>
      <c r="BU2081" s="4"/>
    </row>
    <row r="2082" spans="69:73" x14ac:dyDescent="0.35">
      <c r="BQ2082" s="9"/>
      <c r="BR2082" s="9"/>
      <c r="BS2082" s="9"/>
      <c r="BT2082" s="4"/>
      <c r="BU2082" s="4"/>
    </row>
    <row r="2083" spans="69:73" x14ac:dyDescent="0.35">
      <c r="BQ2083" s="9"/>
      <c r="BR2083" s="9"/>
      <c r="BS2083" s="9"/>
      <c r="BT2083" s="4"/>
      <c r="BU2083" s="4"/>
    </row>
    <row r="2084" spans="69:73" x14ac:dyDescent="0.35">
      <c r="BQ2084" s="9"/>
      <c r="BR2084" s="9"/>
      <c r="BS2084" s="9"/>
      <c r="BT2084" s="4"/>
      <c r="BU2084" s="4"/>
    </row>
    <row r="2085" spans="69:73" x14ac:dyDescent="0.35">
      <c r="BQ2085" s="9"/>
      <c r="BR2085" s="9"/>
      <c r="BS2085" s="9"/>
      <c r="BT2085" s="4"/>
      <c r="BU2085" s="4"/>
    </row>
    <row r="2086" spans="69:73" x14ac:dyDescent="0.35">
      <c r="BQ2086" s="9"/>
      <c r="BR2086" s="9"/>
      <c r="BS2086" s="9"/>
      <c r="BT2086" s="4"/>
      <c r="BU2086" s="4"/>
    </row>
    <row r="2087" spans="69:73" x14ac:dyDescent="0.35">
      <c r="BQ2087" s="9"/>
      <c r="BR2087" s="9"/>
      <c r="BS2087" s="9"/>
      <c r="BT2087" s="4"/>
      <c r="BU2087" s="4"/>
    </row>
    <row r="2088" spans="69:73" x14ac:dyDescent="0.35">
      <c r="BQ2088" s="9"/>
      <c r="BR2088" s="9"/>
      <c r="BS2088" s="9"/>
      <c r="BT2088" s="4"/>
      <c r="BU2088" s="4"/>
    </row>
    <row r="2089" spans="69:73" x14ac:dyDescent="0.35">
      <c r="BQ2089" s="9"/>
      <c r="BR2089" s="9"/>
      <c r="BS2089" s="9"/>
      <c r="BT2089" s="4"/>
      <c r="BU2089" s="4"/>
    </row>
    <row r="2090" spans="69:73" x14ac:dyDescent="0.35">
      <c r="BQ2090" s="9"/>
      <c r="BR2090" s="9"/>
      <c r="BS2090" s="9"/>
      <c r="BT2090" s="4"/>
      <c r="BU2090" s="4"/>
    </row>
    <row r="2091" spans="69:73" x14ac:dyDescent="0.35">
      <c r="BQ2091" s="9"/>
      <c r="BR2091" s="9"/>
      <c r="BS2091" s="9"/>
      <c r="BT2091" s="4"/>
      <c r="BU2091" s="4"/>
    </row>
    <row r="2092" spans="69:73" x14ac:dyDescent="0.35">
      <c r="BQ2092" s="9"/>
      <c r="BR2092" s="9"/>
      <c r="BS2092" s="9"/>
      <c r="BT2092" s="4"/>
      <c r="BU2092" s="4"/>
    </row>
    <row r="2093" spans="69:73" x14ac:dyDescent="0.35">
      <c r="BQ2093" s="9"/>
      <c r="BR2093" s="9"/>
      <c r="BS2093" s="9"/>
      <c r="BT2093" s="4"/>
      <c r="BU2093" s="4"/>
    </row>
    <row r="2094" spans="69:73" x14ac:dyDescent="0.35">
      <c r="BQ2094" s="9"/>
      <c r="BR2094" s="9"/>
      <c r="BS2094" s="9"/>
      <c r="BT2094" s="4"/>
      <c r="BU2094" s="4"/>
    </row>
    <row r="2095" spans="69:73" x14ac:dyDescent="0.35">
      <c r="BQ2095" s="9"/>
      <c r="BR2095" s="9"/>
      <c r="BS2095" s="9"/>
      <c r="BT2095" s="4"/>
      <c r="BU2095" s="4"/>
    </row>
    <row r="2096" spans="69:73" x14ac:dyDescent="0.35">
      <c r="BQ2096" s="9"/>
      <c r="BR2096" s="9"/>
      <c r="BS2096" s="9"/>
      <c r="BT2096" s="4"/>
      <c r="BU2096" s="4"/>
    </row>
    <row r="2097" spans="69:73" x14ac:dyDescent="0.35">
      <c r="BQ2097" s="9"/>
      <c r="BR2097" s="9"/>
      <c r="BS2097" s="9"/>
      <c r="BT2097" s="4"/>
      <c r="BU2097" s="4"/>
    </row>
    <row r="2098" spans="69:73" x14ac:dyDescent="0.35">
      <c r="BQ2098" s="9"/>
      <c r="BR2098" s="9"/>
      <c r="BS2098" s="9"/>
      <c r="BT2098" s="4"/>
      <c r="BU2098" s="4"/>
    </row>
    <row r="2099" spans="69:73" x14ac:dyDescent="0.35">
      <c r="BQ2099" s="9"/>
      <c r="BR2099" s="9"/>
      <c r="BS2099" s="9"/>
      <c r="BT2099" s="4"/>
      <c r="BU2099" s="4"/>
    </row>
    <row r="2100" spans="69:73" x14ac:dyDescent="0.35">
      <c r="BQ2100" s="9"/>
      <c r="BR2100" s="9"/>
      <c r="BS2100" s="9"/>
      <c r="BT2100" s="4"/>
      <c r="BU2100" s="4"/>
    </row>
    <row r="2101" spans="69:73" x14ac:dyDescent="0.35">
      <c r="BQ2101" s="9"/>
      <c r="BR2101" s="9"/>
      <c r="BS2101" s="9"/>
      <c r="BT2101" s="4"/>
      <c r="BU2101" s="4"/>
    </row>
    <row r="2102" spans="69:73" x14ac:dyDescent="0.35">
      <c r="BQ2102" s="9"/>
      <c r="BR2102" s="9"/>
      <c r="BS2102" s="9"/>
      <c r="BT2102" s="4"/>
      <c r="BU2102" s="4"/>
    </row>
    <row r="2103" spans="69:73" x14ac:dyDescent="0.35">
      <c r="BQ2103" s="9"/>
      <c r="BR2103" s="9"/>
      <c r="BS2103" s="9"/>
      <c r="BT2103" s="4"/>
      <c r="BU2103" s="4"/>
    </row>
    <row r="2104" spans="69:73" x14ac:dyDescent="0.35">
      <c r="BQ2104" s="9"/>
      <c r="BR2104" s="9"/>
      <c r="BS2104" s="9"/>
      <c r="BT2104" s="4"/>
      <c r="BU2104" s="4"/>
    </row>
    <row r="2105" spans="69:73" x14ac:dyDescent="0.35">
      <c r="BQ2105" s="9"/>
      <c r="BR2105" s="9"/>
      <c r="BS2105" s="9"/>
      <c r="BT2105" s="4"/>
      <c r="BU2105" s="4"/>
    </row>
    <row r="2106" spans="69:73" x14ac:dyDescent="0.35">
      <c r="BQ2106" s="9"/>
      <c r="BR2106" s="9"/>
      <c r="BS2106" s="9"/>
      <c r="BT2106" s="4"/>
      <c r="BU2106" s="4"/>
    </row>
    <row r="2107" spans="69:73" x14ac:dyDescent="0.35">
      <c r="BQ2107" s="9"/>
      <c r="BR2107" s="9"/>
      <c r="BS2107" s="9"/>
      <c r="BT2107" s="4"/>
      <c r="BU2107" s="4"/>
    </row>
    <row r="2108" spans="69:73" x14ac:dyDescent="0.35">
      <c r="BQ2108" s="9"/>
      <c r="BR2108" s="9"/>
      <c r="BS2108" s="9"/>
      <c r="BT2108" s="4"/>
      <c r="BU2108" s="4"/>
    </row>
    <row r="2109" spans="69:73" x14ac:dyDescent="0.35">
      <c r="BQ2109" s="9"/>
      <c r="BR2109" s="9"/>
      <c r="BS2109" s="9"/>
      <c r="BT2109" s="4"/>
      <c r="BU2109" s="4"/>
    </row>
    <row r="2110" spans="69:73" x14ac:dyDescent="0.35">
      <c r="BQ2110" s="9"/>
      <c r="BR2110" s="9"/>
      <c r="BS2110" s="9"/>
      <c r="BT2110" s="4"/>
      <c r="BU2110" s="4"/>
    </row>
    <row r="2111" spans="69:73" x14ac:dyDescent="0.35">
      <c r="BQ2111" s="9"/>
      <c r="BR2111" s="9"/>
      <c r="BS2111" s="9"/>
      <c r="BT2111" s="4"/>
      <c r="BU2111" s="4"/>
    </row>
    <row r="2112" spans="69:73" x14ac:dyDescent="0.35">
      <c r="BQ2112" s="9"/>
      <c r="BR2112" s="9"/>
      <c r="BS2112" s="9"/>
      <c r="BT2112" s="4"/>
      <c r="BU2112" s="4"/>
    </row>
    <row r="2113" spans="69:73" x14ac:dyDescent="0.35">
      <c r="BQ2113" s="9"/>
      <c r="BR2113" s="9"/>
      <c r="BS2113" s="9"/>
      <c r="BT2113" s="4"/>
      <c r="BU2113" s="4"/>
    </row>
    <row r="2114" spans="69:73" x14ac:dyDescent="0.35">
      <c r="BQ2114" s="9"/>
      <c r="BR2114" s="9"/>
      <c r="BS2114" s="9"/>
      <c r="BT2114" s="4"/>
      <c r="BU2114" s="4"/>
    </row>
    <row r="2115" spans="69:73" x14ac:dyDescent="0.35">
      <c r="BQ2115" s="9"/>
      <c r="BR2115" s="9"/>
      <c r="BS2115" s="9"/>
      <c r="BT2115" s="4"/>
      <c r="BU2115" s="4"/>
    </row>
    <row r="2116" spans="69:73" x14ac:dyDescent="0.35">
      <c r="BQ2116" s="9"/>
      <c r="BR2116" s="9"/>
      <c r="BS2116" s="9"/>
      <c r="BT2116" s="4"/>
      <c r="BU2116" s="4"/>
    </row>
    <row r="2117" spans="69:73" x14ac:dyDescent="0.35">
      <c r="BQ2117" s="9"/>
      <c r="BR2117" s="9"/>
      <c r="BS2117" s="9"/>
      <c r="BT2117" s="4"/>
      <c r="BU2117" s="4"/>
    </row>
    <row r="2118" spans="69:73" x14ac:dyDescent="0.35">
      <c r="BQ2118" s="9"/>
      <c r="BR2118" s="9"/>
      <c r="BS2118" s="9"/>
      <c r="BT2118" s="4"/>
      <c r="BU2118" s="4"/>
    </row>
    <row r="2119" spans="69:73" x14ac:dyDescent="0.35">
      <c r="BQ2119" s="9"/>
      <c r="BR2119" s="9"/>
      <c r="BS2119" s="9"/>
      <c r="BT2119" s="4"/>
      <c r="BU2119" s="4"/>
    </row>
    <row r="2120" spans="69:73" x14ac:dyDescent="0.35">
      <c r="BQ2120" s="9"/>
      <c r="BR2120" s="9"/>
      <c r="BS2120" s="9"/>
      <c r="BT2120" s="4"/>
      <c r="BU2120" s="4"/>
    </row>
    <row r="2121" spans="69:73" x14ac:dyDescent="0.35">
      <c r="BQ2121" s="9"/>
      <c r="BR2121" s="9"/>
      <c r="BS2121" s="9"/>
      <c r="BT2121" s="4"/>
      <c r="BU2121" s="4"/>
    </row>
    <row r="2122" spans="69:73" x14ac:dyDescent="0.35">
      <c r="BQ2122" s="9"/>
      <c r="BR2122" s="9"/>
      <c r="BS2122" s="9"/>
      <c r="BT2122" s="4"/>
      <c r="BU2122" s="4"/>
    </row>
    <row r="2123" spans="69:73" x14ac:dyDescent="0.35">
      <c r="BQ2123" s="9"/>
      <c r="BR2123" s="9"/>
      <c r="BS2123" s="9"/>
      <c r="BT2123" s="4"/>
      <c r="BU2123" s="4"/>
    </row>
    <row r="2124" spans="69:73" x14ac:dyDescent="0.35">
      <c r="BQ2124" s="9"/>
      <c r="BR2124" s="9"/>
      <c r="BS2124" s="9"/>
      <c r="BT2124" s="4"/>
      <c r="BU2124" s="4"/>
    </row>
    <row r="2125" spans="69:73" x14ac:dyDescent="0.35">
      <c r="BQ2125" s="9"/>
      <c r="BR2125" s="9"/>
      <c r="BS2125" s="9"/>
      <c r="BT2125" s="4"/>
      <c r="BU2125" s="4"/>
    </row>
    <row r="2126" spans="69:73" x14ac:dyDescent="0.35">
      <c r="BQ2126" s="9"/>
      <c r="BR2126" s="9"/>
      <c r="BS2126" s="9"/>
      <c r="BT2126" s="4"/>
      <c r="BU2126" s="4"/>
    </row>
    <row r="2127" spans="69:73" x14ac:dyDescent="0.35">
      <c r="BQ2127" s="9"/>
      <c r="BR2127" s="9"/>
      <c r="BS2127" s="9"/>
      <c r="BT2127" s="4"/>
      <c r="BU2127" s="4"/>
    </row>
    <row r="2128" spans="69:73" x14ac:dyDescent="0.35">
      <c r="BQ2128" s="9"/>
      <c r="BR2128" s="9"/>
      <c r="BS2128" s="9"/>
      <c r="BT2128" s="4"/>
      <c r="BU2128" s="4"/>
    </row>
    <row r="2129" spans="69:73" x14ac:dyDescent="0.35">
      <c r="BQ2129" s="9"/>
      <c r="BR2129" s="9"/>
      <c r="BS2129" s="9"/>
      <c r="BT2129" s="4"/>
      <c r="BU2129" s="4"/>
    </row>
    <row r="2130" spans="69:73" x14ac:dyDescent="0.35">
      <c r="BQ2130" s="9"/>
      <c r="BR2130" s="9"/>
      <c r="BS2130" s="9"/>
      <c r="BT2130" s="4"/>
      <c r="BU2130" s="4"/>
    </row>
    <row r="2131" spans="69:73" x14ac:dyDescent="0.35">
      <c r="BQ2131" s="9"/>
      <c r="BR2131" s="9"/>
      <c r="BS2131" s="9"/>
      <c r="BT2131" s="4"/>
      <c r="BU2131" s="4"/>
    </row>
    <row r="2132" spans="69:73" x14ac:dyDescent="0.35">
      <c r="BQ2132" s="9"/>
      <c r="BR2132" s="9"/>
      <c r="BS2132" s="9"/>
      <c r="BT2132" s="4"/>
      <c r="BU2132" s="4"/>
    </row>
    <row r="2133" spans="69:73" x14ac:dyDescent="0.35">
      <c r="BQ2133" s="9"/>
      <c r="BR2133" s="9"/>
      <c r="BS2133" s="9"/>
      <c r="BT2133" s="4"/>
      <c r="BU2133" s="4"/>
    </row>
    <row r="2134" spans="69:73" x14ac:dyDescent="0.35">
      <c r="BQ2134" s="9"/>
      <c r="BR2134" s="9"/>
      <c r="BS2134" s="9"/>
      <c r="BT2134" s="4"/>
      <c r="BU2134" s="4"/>
    </row>
    <row r="2135" spans="69:73" x14ac:dyDescent="0.35">
      <c r="BQ2135" s="9"/>
      <c r="BR2135" s="9"/>
      <c r="BS2135" s="9"/>
      <c r="BT2135" s="4"/>
      <c r="BU2135" s="4"/>
    </row>
    <row r="2136" spans="69:73" x14ac:dyDescent="0.35">
      <c r="BQ2136" s="9"/>
      <c r="BR2136" s="9"/>
      <c r="BS2136" s="9"/>
      <c r="BT2136" s="4"/>
      <c r="BU2136" s="4"/>
    </row>
    <row r="2137" spans="69:73" x14ac:dyDescent="0.35">
      <c r="BQ2137" s="9"/>
      <c r="BR2137" s="9"/>
      <c r="BS2137" s="9"/>
      <c r="BT2137" s="4"/>
      <c r="BU2137" s="4"/>
    </row>
    <row r="2138" spans="69:73" x14ac:dyDescent="0.35">
      <c r="BQ2138" s="9"/>
      <c r="BR2138" s="9"/>
      <c r="BS2138" s="9"/>
      <c r="BT2138" s="4"/>
      <c r="BU2138" s="4"/>
    </row>
    <row r="2139" spans="69:73" x14ac:dyDescent="0.35">
      <c r="BQ2139" s="9"/>
      <c r="BR2139" s="9"/>
      <c r="BS2139" s="9"/>
      <c r="BT2139" s="4"/>
      <c r="BU2139" s="4"/>
    </row>
    <row r="2140" spans="69:73" x14ac:dyDescent="0.35">
      <c r="BQ2140" s="9"/>
      <c r="BR2140" s="9"/>
      <c r="BS2140" s="9"/>
      <c r="BT2140" s="4"/>
      <c r="BU2140" s="4"/>
    </row>
    <row r="2141" spans="69:73" x14ac:dyDescent="0.35">
      <c r="BQ2141" s="9"/>
      <c r="BR2141" s="9"/>
      <c r="BS2141" s="9"/>
      <c r="BT2141" s="4"/>
      <c r="BU2141" s="4"/>
    </row>
    <row r="2142" spans="69:73" x14ac:dyDescent="0.35">
      <c r="BQ2142" s="9"/>
      <c r="BR2142" s="9"/>
      <c r="BS2142" s="9"/>
      <c r="BT2142" s="4"/>
      <c r="BU2142" s="4"/>
    </row>
    <row r="2143" spans="69:73" x14ac:dyDescent="0.35">
      <c r="BQ2143" s="9"/>
      <c r="BR2143" s="9"/>
      <c r="BS2143" s="9"/>
      <c r="BT2143" s="4"/>
      <c r="BU2143" s="4"/>
    </row>
    <row r="2144" spans="69:73" x14ac:dyDescent="0.35">
      <c r="BQ2144" s="9"/>
      <c r="BR2144" s="9"/>
      <c r="BS2144" s="9"/>
      <c r="BT2144" s="4"/>
      <c r="BU2144" s="4"/>
    </row>
    <row r="2145" spans="69:73" x14ac:dyDescent="0.35">
      <c r="BQ2145" s="9"/>
      <c r="BR2145" s="9"/>
      <c r="BS2145" s="9"/>
      <c r="BT2145" s="4"/>
      <c r="BU2145" s="4"/>
    </row>
    <row r="2146" spans="69:73" x14ac:dyDescent="0.35">
      <c r="BQ2146" s="9"/>
      <c r="BR2146" s="9"/>
      <c r="BS2146" s="9"/>
      <c r="BT2146" s="4"/>
      <c r="BU2146" s="4"/>
    </row>
    <row r="2147" spans="69:73" x14ac:dyDescent="0.35">
      <c r="BQ2147" s="9"/>
      <c r="BR2147" s="9"/>
      <c r="BS2147" s="9"/>
      <c r="BT2147" s="4"/>
      <c r="BU2147" s="4"/>
    </row>
    <row r="2148" spans="69:73" x14ac:dyDescent="0.35">
      <c r="BQ2148" s="9"/>
      <c r="BR2148" s="9"/>
      <c r="BS2148" s="9"/>
      <c r="BT2148" s="4"/>
      <c r="BU2148" s="4"/>
    </row>
    <row r="2149" spans="69:73" x14ac:dyDescent="0.35">
      <c r="BQ2149" s="9"/>
      <c r="BR2149" s="9"/>
      <c r="BS2149" s="9"/>
      <c r="BT2149" s="4"/>
      <c r="BU2149" s="4"/>
    </row>
    <row r="2150" spans="69:73" x14ac:dyDescent="0.35">
      <c r="BQ2150" s="9"/>
      <c r="BR2150" s="9"/>
      <c r="BS2150" s="9"/>
      <c r="BT2150" s="4"/>
      <c r="BU2150" s="4"/>
    </row>
    <row r="2151" spans="69:73" x14ac:dyDescent="0.35">
      <c r="BQ2151" s="9"/>
      <c r="BR2151" s="9"/>
      <c r="BS2151" s="9"/>
      <c r="BT2151" s="4"/>
      <c r="BU2151" s="4"/>
    </row>
    <row r="2152" spans="69:73" x14ac:dyDescent="0.35">
      <c r="BQ2152" s="9"/>
      <c r="BR2152" s="9"/>
      <c r="BS2152" s="9"/>
      <c r="BT2152" s="4"/>
      <c r="BU2152" s="4"/>
    </row>
    <row r="2153" spans="69:73" x14ac:dyDescent="0.35">
      <c r="BQ2153" s="9"/>
      <c r="BR2153" s="9"/>
      <c r="BS2153" s="9"/>
      <c r="BT2153" s="4"/>
      <c r="BU2153" s="4"/>
    </row>
    <row r="2154" spans="69:73" x14ac:dyDescent="0.35">
      <c r="BQ2154" s="9"/>
      <c r="BR2154" s="9"/>
      <c r="BS2154" s="9"/>
      <c r="BT2154" s="4"/>
      <c r="BU2154" s="4"/>
    </row>
    <row r="2155" spans="69:73" x14ac:dyDescent="0.35">
      <c r="BQ2155" s="9"/>
      <c r="BR2155" s="9"/>
      <c r="BS2155" s="9"/>
      <c r="BT2155" s="4"/>
      <c r="BU2155" s="4"/>
    </row>
    <row r="2156" spans="69:73" x14ac:dyDescent="0.35">
      <c r="BQ2156" s="9"/>
      <c r="BR2156" s="9"/>
      <c r="BS2156" s="9"/>
      <c r="BT2156" s="4"/>
      <c r="BU2156" s="4"/>
    </row>
    <row r="2157" spans="69:73" x14ac:dyDescent="0.35">
      <c r="BQ2157" s="9"/>
      <c r="BR2157" s="9"/>
      <c r="BS2157" s="9"/>
      <c r="BT2157" s="4"/>
      <c r="BU2157" s="4"/>
    </row>
    <row r="2158" spans="69:73" x14ac:dyDescent="0.35">
      <c r="BQ2158" s="9"/>
      <c r="BR2158" s="9"/>
      <c r="BS2158" s="9"/>
      <c r="BT2158" s="4"/>
      <c r="BU2158" s="4"/>
    </row>
    <row r="2159" spans="69:73" x14ac:dyDescent="0.35">
      <c r="BQ2159" s="9"/>
      <c r="BR2159" s="9"/>
      <c r="BS2159" s="9"/>
      <c r="BT2159" s="4"/>
      <c r="BU2159" s="4"/>
    </row>
    <row r="2160" spans="69:73" x14ac:dyDescent="0.35">
      <c r="BQ2160" s="9"/>
      <c r="BR2160" s="9"/>
      <c r="BS2160" s="9"/>
      <c r="BT2160" s="4"/>
      <c r="BU2160" s="4"/>
    </row>
    <row r="2161" spans="69:73" x14ac:dyDescent="0.35">
      <c r="BQ2161" s="9"/>
      <c r="BR2161" s="9"/>
      <c r="BS2161" s="9"/>
      <c r="BT2161" s="4"/>
      <c r="BU2161" s="4"/>
    </row>
    <row r="2162" spans="69:73" x14ac:dyDescent="0.35">
      <c r="BQ2162" s="9"/>
      <c r="BR2162" s="9"/>
      <c r="BS2162" s="9"/>
      <c r="BT2162" s="4"/>
      <c r="BU2162" s="4"/>
    </row>
    <row r="2163" spans="69:73" x14ac:dyDescent="0.35">
      <c r="BQ2163" s="9"/>
      <c r="BR2163" s="9"/>
      <c r="BS2163" s="9"/>
      <c r="BT2163" s="4"/>
      <c r="BU2163" s="4"/>
    </row>
    <row r="2164" spans="69:73" x14ac:dyDescent="0.35">
      <c r="BQ2164" s="9"/>
      <c r="BR2164" s="9"/>
      <c r="BS2164" s="9"/>
      <c r="BT2164" s="4"/>
      <c r="BU2164" s="4"/>
    </row>
    <row r="2165" spans="69:73" x14ac:dyDescent="0.35">
      <c r="BQ2165" s="9"/>
      <c r="BR2165" s="9"/>
      <c r="BS2165" s="9"/>
      <c r="BT2165" s="4"/>
      <c r="BU2165" s="4"/>
    </row>
    <row r="2166" spans="69:73" x14ac:dyDescent="0.35">
      <c r="BQ2166" s="9"/>
      <c r="BR2166" s="9"/>
      <c r="BS2166" s="9"/>
      <c r="BT2166" s="4"/>
      <c r="BU2166" s="4"/>
    </row>
    <row r="2167" spans="69:73" x14ac:dyDescent="0.35">
      <c r="BQ2167" s="9"/>
      <c r="BR2167" s="9"/>
      <c r="BS2167" s="9"/>
      <c r="BT2167" s="4"/>
      <c r="BU2167" s="4"/>
    </row>
    <row r="2168" spans="69:73" x14ac:dyDescent="0.35">
      <c r="BQ2168" s="9"/>
      <c r="BR2168" s="9"/>
      <c r="BS2168" s="9"/>
      <c r="BT2168" s="4"/>
      <c r="BU2168" s="4"/>
    </row>
    <row r="2169" spans="69:73" x14ac:dyDescent="0.35">
      <c r="BQ2169" s="9"/>
      <c r="BR2169" s="9"/>
      <c r="BS2169" s="9"/>
      <c r="BT2169" s="4"/>
      <c r="BU2169" s="4"/>
    </row>
    <row r="2170" spans="69:73" x14ac:dyDescent="0.35">
      <c r="BQ2170" s="9"/>
      <c r="BR2170" s="9"/>
      <c r="BS2170" s="9"/>
      <c r="BT2170" s="4"/>
      <c r="BU2170" s="4"/>
    </row>
    <row r="2171" spans="69:73" x14ac:dyDescent="0.35">
      <c r="BQ2171" s="9"/>
      <c r="BR2171" s="9"/>
      <c r="BS2171" s="9"/>
      <c r="BT2171" s="4"/>
      <c r="BU2171" s="4"/>
    </row>
    <row r="2172" spans="69:73" x14ac:dyDescent="0.35">
      <c r="BQ2172" s="9"/>
      <c r="BR2172" s="9"/>
      <c r="BS2172" s="9"/>
      <c r="BT2172" s="4"/>
      <c r="BU2172" s="4"/>
    </row>
    <row r="2173" spans="69:73" x14ac:dyDescent="0.35">
      <c r="BQ2173" s="9"/>
      <c r="BR2173" s="9"/>
      <c r="BS2173" s="9"/>
      <c r="BT2173" s="4"/>
      <c r="BU2173" s="4"/>
    </row>
    <row r="2174" spans="69:73" x14ac:dyDescent="0.35">
      <c r="BQ2174" s="9"/>
      <c r="BR2174" s="9"/>
      <c r="BS2174" s="9"/>
      <c r="BT2174" s="4"/>
      <c r="BU2174" s="4"/>
    </row>
    <row r="2175" spans="69:73" x14ac:dyDescent="0.35">
      <c r="BQ2175" s="9"/>
      <c r="BR2175" s="9"/>
      <c r="BS2175" s="9"/>
      <c r="BT2175" s="4"/>
      <c r="BU2175" s="4"/>
    </row>
    <row r="2176" spans="69:73" x14ac:dyDescent="0.35">
      <c r="BQ2176" s="9"/>
      <c r="BR2176" s="9"/>
      <c r="BS2176" s="9"/>
      <c r="BT2176" s="4"/>
      <c r="BU2176" s="4"/>
    </row>
    <row r="2177" spans="69:73" x14ac:dyDescent="0.35">
      <c r="BQ2177" s="9"/>
      <c r="BR2177" s="9"/>
      <c r="BS2177" s="9"/>
      <c r="BT2177" s="4"/>
      <c r="BU2177" s="4"/>
    </row>
    <row r="2178" spans="69:73" x14ac:dyDescent="0.35">
      <c r="BQ2178" s="9"/>
      <c r="BR2178" s="9"/>
      <c r="BS2178" s="9"/>
      <c r="BT2178" s="4"/>
      <c r="BU2178" s="4"/>
    </row>
    <row r="2179" spans="69:73" x14ac:dyDescent="0.35">
      <c r="BQ2179" s="9"/>
      <c r="BR2179" s="9"/>
      <c r="BS2179" s="9"/>
      <c r="BT2179" s="4"/>
      <c r="BU2179" s="4"/>
    </row>
    <row r="2180" spans="69:73" x14ac:dyDescent="0.35">
      <c r="BQ2180" s="9"/>
      <c r="BR2180" s="9"/>
      <c r="BS2180" s="9"/>
      <c r="BT2180" s="4"/>
      <c r="BU2180" s="4"/>
    </row>
    <row r="2181" spans="69:73" x14ac:dyDescent="0.35">
      <c r="BQ2181" s="9"/>
      <c r="BR2181" s="9"/>
      <c r="BS2181" s="9"/>
      <c r="BT2181" s="4"/>
      <c r="BU2181" s="4"/>
    </row>
    <row r="2182" spans="69:73" x14ac:dyDescent="0.35">
      <c r="BQ2182" s="9"/>
      <c r="BR2182" s="9"/>
      <c r="BS2182" s="9"/>
      <c r="BT2182" s="4"/>
      <c r="BU2182" s="4"/>
    </row>
    <row r="2183" spans="69:73" x14ac:dyDescent="0.35">
      <c r="BQ2183" s="9"/>
      <c r="BR2183" s="9"/>
      <c r="BS2183" s="9"/>
      <c r="BT2183" s="4"/>
      <c r="BU2183" s="4"/>
    </row>
    <row r="2184" spans="69:73" x14ac:dyDescent="0.35">
      <c r="BQ2184" s="9"/>
      <c r="BR2184" s="9"/>
      <c r="BS2184" s="9"/>
      <c r="BT2184" s="4"/>
      <c r="BU2184" s="4"/>
    </row>
    <row r="2185" spans="69:73" x14ac:dyDescent="0.35">
      <c r="BQ2185" s="9"/>
      <c r="BR2185" s="9"/>
      <c r="BS2185" s="9"/>
      <c r="BT2185" s="4"/>
      <c r="BU2185" s="4"/>
    </row>
    <row r="2186" spans="69:73" x14ac:dyDescent="0.35">
      <c r="BQ2186" s="9"/>
      <c r="BR2186" s="9"/>
      <c r="BS2186" s="9"/>
      <c r="BT2186" s="4"/>
      <c r="BU2186" s="4"/>
    </row>
    <row r="2187" spans="69:73" x14ac:dyDescent="0.35">
      <c r="BQ2187" s="9"/>
      <c r="BR2187" s="9"/>
      <c r="BS2187" s="9"/>
      <c r="BT2187" s="4"/>
      <c r="BU2187" s="4"/>
    </row>
    <row r="2188" spans="69:73" x14ac:dyDescent="0.35">
      <c r="BQ2188" s="9"/>
      <c r="BR2188" s="9"/>
      <c r="BS2188" s="9"/>
      <c r="BT2188" s="4"/>
      <c r="BU2188" s="4"/>
    </row>
    <row r="2189" spans="69:73" x14ac:dyDescent="0.35">
      <c r="BQ2189" s="9"/>
      <c r="BR2189" s="9"/>
      <c r="BS2189" s="9"/>
      <c r="BT2189" s="4"/>
      <c r="BU2189" s="4"/>
    </row>
    <row r="2190" spans="69:73" x14ac:dyDescent="0.35">
      <c r="BQ2190" s="9"/>
      <c r="BR2190" s="9"/>
      <c r="BS2190" s="9"/>
      <c r="BT2190" s="4"/>
      <c r="BU2190" s="4"/>
    </row>
    <row r="2191" spans="69:73" x14ac:dyDescent="0.35">
      <c r="BQ2191" s="9"/>
      <c r="BR2191" s="9"/>
      <c r="BS2191" s="9"/>
      <c r="BT2191" s="4"/>
      <c r="BU2191" s="4"/>
    </row>
    <row r="2192" spans="69:73" x14ac:dyDescent="0.35">
      <c r="BQ2192" s="9"/>
      <c r="BR2192" s="9"/>
      <c r="BS2192" s="9"/>
      <c r="BT2192" s="4"/>
      <c r="BU2192" s="4"/>
    </row>
    <row r="2193" spans="69:73" x14ac:dyDescent="0.35">
      <c r="BQ2193" s="9"/>
      <c r="BR2193" s="9"/>
      <c r="BS2193" s="9"/>
      <c r="BT2193" s="4"/>
      <c r="BU2193" s="4"/>
    </row>
    <row r="2194" spans="69:73" x14ac:dyDescent="0.35">
      <c r="BQ2194" s="9"/>
      <c r="BR2194" s="9"/>
      <c r="BS2194" s="9"/>
      <c r="BT2194" s="4"/>
      <c r="BU2194" s="4"/>
    </row>
    <row r="2195" spans="69:73" x14ac:dyDescent="0.35">
      <c r="BQ2195" s="9"/>
      <c r="BR2195" s="9"/>
      <c r="BS2195" s="9"/>
      <c r="BT2195" s="4"/>
      <c r="BU2195" s="4"/>
    </row>
    <row r="2196" spans="69:73" x14ac:dyDescent="0.35">
      <c r="BQ2196" s="9"/>
      <c r="BR2196" s="9"/>
      <c r="BS2196" s="9"/>
      <c r="BT2196" s="4"/>
      <c r="BU2196" s="4"/>
    </row>
    <row r="2197" spans="69:73" x14ac:dyDescent="0.35">
      <c r="BQ2197" s="9"/>
      <c r="BR2197" s="9"/>
      <c r="BS2197" s="9"/>
      <c r="BT2197" s="4"/>
      <c r="BU2197" s="4"/>
    </row>
    <row r="2198" spans="69:73" x14ac:dyDescent="0.35">
      <c r="BQ2198" s="9"/>
      <c r="BR2198" s="9"/>
      <c r="BS2198" s="9"/>
      <c r="BT2198" s="4"/>
      <c r="BU2198" s="4"/>
    </row>
    <row r="2199" spans="69:73" x14ac:dyDescent="0.35">
      <c r="BQ2199" s="9"/>
      <c r="BR2199" s="9"/>
      <c r="BS2199" s="9"/>
      <c r="BT2199" s="4"/>
      <c r="BU2199" s="4"/>
    </row>
    <row r="2200" spans="69:73" x14ac:dyDescent="0.35">
      <c r="BQ2200" s="9"/>
      <c r="BR2200" s="9"/>
      <c r="BS2200" s="9"/>
      <c r="BT2200" s="4"/>
      <c r="BU2200" s="4"/>
    </row>
    <row r="2201" spans="69:73" x14ac:dyDescent="0.35">
      <c r="BQ2201" s="9"/>
      <c r="BR2201" s="9"/>
      <c r="BS2201" s="9"/>
      <c r="BT2201" s="4"/>
      <c r="BU2201" s="4"/>
    </row>
    <row r="2202" spans="69:73" x14ac:dyDescent="0.35">
      <c r="BQ2202" s="9"/>
      <c r="BR2202" s="9"/>
      <c r="BS2202" s="9"/>
      <c r="BT2202" s="4"/>
      <c r="BU2202" s="4"/>
    </row>
    <row r="2203" spans="69:73" x14ac:dyDescent="0.35">
      <c r="BQ2203" s="9"/>
      <c r="BR2203" s="9"/>
      <c r="BS2203" s="9"/>
      <c r="BT2203" s="4"/>
      <c r="BU2203" s="4"/>
    </row>
    <row r="2204" spans="69:73" x14ac:dyDescent="0.35">
      <c r="BQ2204" s="9"/>
      <c r="BR2204" s="9"/>
      <c r="BS2204" s="9"/>
      <c r="BT2204" s="4"/>
      <c r="BU2204" s="4"/>
    </row>
    <row r="2205" spans="69:73" x14ac:dyDescent="0.35">
      <c r="BQ2205" s="9"/>
      <c r="BR2205" s="9"/>
      <c r="BS2205" s="9"/>
      <c r="BT2205" s="4"/>
      <c r="BU2205" s="4"/>
    </row>
    <row r="2206" spans="69:73" x14ac:dyDescent="0.35">
      <c r="BQ2206" s="9"/>
      <c r="BR2206" s="9"/>
      <c r="BS2206" s="9"/>
      <c r="BT2206" s="4"/>
      <c r="BU2206" s="4"/>
    </row>
    <row r="2207" spans="69:73" x14ac:dyDescent="0.35">
      <c r="BQ2207" s="9"/>
      <c r="BR2207" s="9"/>
      <c r="BS2207" s="9"/>
      <c r="BT2207" s="4"/>
      <c r="BU2207" s="4"/>
    </row>
    <row r="2208" spans="69:73" x14ac:dyDescent="0.35">
      <c r="BQ2208" s="9"/>
      <c r="BR2208" s="9"/>
      <c r="BS2208" s="9"/>
      <c r="BT2208" s="4"/>
      <c r="BU2208" s="4"/>
    </row>
    <row r="2209" spans="69:73" x14ac:dyDescent="0.35">
      <c r="BQ2209" s="9"/>
      <c r="BR2209" s="9"/>
      <c r="BS2209" s="9"/>
      <c r="BT2209" s="4"/>
      <c r="BU2209" s="4"/>
    </row>
    <row r="2210" spans="69:73" x14ac:dyDescent="0.35">
      <c r="BQ2210" s="9"/>
      <c r="BR2210" s="9"/>
      <c r="BS2210" s="9"/>
      <c r="BT2210" s="4"/>
      <c r="BU2210" s="4"/>
    </row>
    <row r="2211" spans="69:73" x14ac:dyDescent="0.35">
      <c r="BQ2211" s="9"/>
      <c r="BR2211" s="9"/>
      <c r="BS2211" s="9"/>
      <c r="BT2211" s="4"/>
      <c r="BU2211" s="4"/>
    </row>
    <row r="2212" spans="69:73" x14ac:dyDescent="0.35">
      <c r="BQ2212" s="9"/>
      <c r="BR2212" s="9"/>
      <c r="BS2212" s="9"/>
      <c r="BT2212" s="4"/>
      <c r="BU2212" s="4"/>
    </row>
    <row r="2213" spans="69:73" x14ac:dyDescent="0.35">
      <c r="BQ2213" s="9"/>
      <c r="BR2213" s="9"/>
      <c r="BS2213" s="9"/>
      <c r="BT2213" s="4"/>
      <c r="BU2213" s="4"/>
    </row>
    <row r="2214" spans="69:73" x14ac:dyDescent="0.35">
      <c r="BQ2214" s="9"/>
      <c r="BR2214" s="9"/>
      <c r="BS2214" s="9"/>
      <c r="BT2214" s="4"/>
      <c r="BU2214" s="4"/>
    </row>
    <row r="2215" spans="69:73" x14ac:dyDescent="0.35">
      <c r="BQ2215" s="9"/>
      <c r="BR2215" s="9"/>
      <c r="BS2215" s="9"/>
      <c r="BT2215" s="4"/>
      <c r="BU2215" s="4"/>
    </row>
    <row r="2216" spans="69:73" x14ac:dyDescent="0.35">
      <c r="BQ2216" s="9"/>
      <c r="BR2216" s="9"/>
      <c r="BS2216" s="9"/>
      <c r="BT2216" s="4"/>
      <c r="BU2216" s="4"/>
    </row>
    <row r="2217" spans="69:73" x14ac:dyDescent="0.35">
      <c r="BQ2217" s="9"/>
      <c r="BR2217" s="9"/>
      <c r="BS2217" s="9"/>
      <c r="BT2217" s="4"/>
      <c r="BU2217" s="4"/>
    </row>
    <row r="2218" spans="69:73" x14ac:dyDescent="0.35">
      <c r="BQ2218" s="9"/>
      <c r="BR2218" s="9"/>
      <c r="BS2218" s="9"/>
      <c r="BT2218" s="4"/>
      <c r="BU2218" s="4"/>
    </row>
    <row r="2219" spans="69:73" x14ac:dyDescent="0.35">
      <c r="BQ2219" s="9"/>
      <c r="BR2219" s="9"/>
      <c r="BS2219" s="9"/>
      <c r="BT2219" s="4"/>
      <c r="BU2219" s="4"/>
    </row>
    <row r="2220" spans="69:73" x14ac:dyDescent="0.35">
      <c r="BQ2220" s="9"/>
      <c r="BR2220" s="9"/>
      <c r="BS2220" s="9"/>
      <c r="BT2220" s="4"/>
      <c r="BU2220" s="4"/>
    </row>
    <row r="2221" spans="69:73" x14ac:dyDescent="0.35">
      <c r="BQ2221" s="9"/>
      <c r="BR2221" s="9"/>
      <c r="BS2221" s="9"/>
      <c r="BT2221" s="4"/>
      <c r="BU2221" s="4"/>
    </row>
    <row r="2222" spans="69:73" x14ac:dyDescent="0.35">
      <c r="BQ2222" s="9"/>
      <c r="BR2222" s="9"/>
      <c r="BS2222" s="9"/>
      <c r="BT2222" s="4"/>
      <c r="BU2222" s="4"/>
    </row>
    <row r="2223" spans="69:73" x14ac:dyDescent="0.35">
      <c r="BQ2223" s="9"/>
      <c r="BR2223" s="9"/>
      <c r="BS2223" s="9"/>
      <c r="BT2223" s="4"/>
      <c r="BU2223" s="4"/>
    </row>
    <row r="2224" spans="69:73" x14ac:dyDescent="0.35">
      <c r="BQ2224" s="9"/>
      <c r="BR2224" s="9"/>
      <c r="BS2224" s="9"/>
      <c r="BT2224" s="4"/>
      <c r="BU2224" s="4"/>
    </row>
    <row r="2225" spans="69:73" x14ac:dyDescent="0.35">
      <c r="BQ2225" s="9"/>
      <c r="BR2225" s="9"/>
      <c r="BS2225" s="9"/>
      <c r="BT2225" s="4"/>
      <c r="BU2225" s="4"/>
    </row>
    <row r="2226" spans="69:73" x14ac:dyDescent="0.35">
      <c r="BQ2226" s="9"/>
      <c r="BR2226" s="9"/>
      <c r="BS2226" s="9"/>
      <c r="BT2226" s="4"/>
      <c r="BU2226" s="4"/>
    </row>
    <row r="2227" spans="69:73" x14ac:dyDescent="0.35">
      <c r="BQ2227" s="9"/>
      <c r="BR2227" s="9"/>
      <c r="BS2227" s="9"/>
      <c r="BT2227" s="4"/>
      <c r="BU2227" s="4"/>
    </row>
    <row r="2228" spans="69:73" x14ac:dyDescent="0.35">
      <c r="BQ2228" s="9"/>
      <c r="BR2228" s="9"/>
      <c r="BS2228" s="9"/>
      <c r="BT2228" s="4"/>
      <c r="BU2228" s="4"/>
    </row>
    <row r="2229" spans="69:73" x14ac:dyDescent="0.35">
      <c r="BQ2229" s="9"/>
      <c r="BR2229" s="9"/>
      <c r="BS2229" s="9"/>
      <c r="BT2229" s="4"/>
      <c r="BU2229" s="4"/>
    </row>
    <row r="2230" spans="69:73" x14ac:dyDescent="0.35">
      <c r="BQ2230" s="9"/>
      <c r="BR2230" s="9"/>
      <c r="BS2230" s="9"/>
      <c r="BT2230" s="4"/>
      <c r="BU2230" s="4"/>
    </row>
    <row r="2231" spans="69:73" x14ac:dyDescent="0.35">
      <c r="BQ2231" s="9"/>
      <c r="BR2231" s="9"/>
      <c r="BS2231" s="9"/>
      <c r="BT2231" s="4"/>
      <c r="BU2231" s="4"/>
    </row>
    <row r="2232" spans="69:73" x14ac:dyDescent="0.35">
      <c r="BQ2232" s="9"/>
      <c r="BR2232" s="9"/>
      <c r="BS2232" s="9"/>
      <c r="BT2232" s="4"/>
      <c r="BU2232" s="4"/>
    </row>
    <row r="2233" spans="69:73" x14ac:dyDescent="0.35">
      <c r="BQ2233" s="9"/>
      <c r="BR2233" s="9"/>
      <c r="BS2233" s="9"/>
      <c r="BT2233" s="4"/>
      <c r="BU2233" s="4"/>
    </row>
    <row r="2234" spans="69:73" x14ac:dyDescent="0.35">
      <c r="BQ2234" s="9"/>
      <c r="BR2234" s="9"/>
      <c r="BS2234" s="9"/>
      <c r="BT2234" s="4"/>
      <c r="BU2234" s="4"/>
    </row>
    <row r="2235" spans="69:73" x14ac:dyDescent="0.35">
      <c r="BQ2235" s="9"/>
      <c r="BR2235" s="9"/>
      <c r="BS2235" s="9"/>
      <c r="BT2235" s="4"/>
      <c r="BU2235" s="4"/>
    </row>
    <row r="2236" spans="69:73" x14ac:dyDescent="0.35">
      <c r="BQ2236" s="9"/>
      <c r="BR2236" s="9"/>
      <c r="BS2236" s="9"/>
      <c r="BT2236" s="4"/>
      <c r="BU2236" s="4"/>
    </row>
    <row r="2237" spans="69:73" x14ac:dyDescent="0.35">
      <c r="BQ2237" s="9"/>
      <c r="BR2237" s="9"/>
      <c r="BS2237" s="9"/>
      <c r="BT2237" s="4"/>
      <c r="BU2237" s="4"/>
    </row>
    <row r="2238" spans="69:73" x14ac:dyDescent="0.35">
      <c r="BQ2238" s="9"/>
      <c r="BR2238" s="9"/>
      <c r="BS2238" s="9"/>
      <c r="BT2238" s="4"/>
      <c r="BU2238" s="4"/>
    </row>
    <row r="2239" spans="69:73" x14ac:dyDescent="0.35">
      <c r="BQ2239" s="9"/>
      <c r="BR2239" s="9"/>
      <c r="BS2239" s="9"/>
      <c r="BT2239" s="4"/>
      <c r="BU2239" s="4"/>
    </row>
    <row r="2240" spans="69:73" x14ac:dyDescent="0.35">
      <c r="BQ2240" s="9"/>
      <c r="BR2240" s="9"/>
      <c r="BS2240" s="9"/>
      <c r="BT2240" s="4"/>
      <c r="BU2240" s="4"/>
    </row>
    <row r="2241" spans="69:73" x14ac:dyDescent="0.35">
      <c r="BQ2241" s="9"/>
      <c r="BR2241" s="9"/>
      <c r="BS2241" s="9"/>
      <c r="BT2241" s="4"/>
      <c r="BU2241" s="4"/>
    </row>
    <row r="2242" spans="69:73" x14ac:dyDescent="0.35">
      <c r="BQ2242" s="9"/>
      <c r="BR2242" s="9"/>
      <c r="BS2242" s="9"/>
      <c r="BT2242" s="4"/>
      <c r="BU2242" s="4"/>
    </row>
    <row r="2243" spans="69:73" x14ac:dyDescent="0.35">
      <c r="BQ2243" s="9"/>
      <c r="BR2243" s="9"/>
      <c r="BS2243" s="9"/>
      <c r="BT2243" s="4"/>
      <c r="BU2243" s="4"/>
    </row>
    <row r="2244" spans="69:73" x14ac:dyDescent="0.35">
      <c r="BQ2244" s="9"/>
      <c r="BR2244" s="9"/>
      <c r="BS2244" s="9"/>
      <c r="BT2244" s="4"/>
      <c r="BU2244" s="4"/>
    </row>
    <row r="2245" spans="69:73" x14ac:dyDescent="0.35">
      <c r="BQ2245" s="9"/>
      <c r="BR2245" s="9"/>
      <c r="BS2245" s="9"/>
      <c r="BT2245" s="4"/>
      <c r="BU2245" s="4"/>
    </row>
    <row r="2246" spans="69:73" x14ac:dyDescent="0.35">
      <c r="BQ2246" s="9"/>
      <c r="BR2246" s="9"/>
      <c r="BS2246" s="9"/>
      <c r="BT2246" s="4"/>
      <c r="BU2246" s="4"/>
    </row>
    <row r="2247" spans="69:73" x14ac:dyDescent="0.35">
      <c r="BQ2247" s="9"/>
      <c r="BR2247" s="9"/>
      <c r="BS2247" s="9"/>
      <c r="BT2247" s="4"/>
      <c r="BU2247" s="4"/>
    </row>
    <row r="2248" spans="69:73" x14ac:dyDescent="0.35">
      <c r="BQ2248" s="9"/>
      <c r="BR2248" s="9"/>
      <c r="BS2248" s="9"/>
      <c r="BT2248" s="4"/>
      <c r="BU2248" s="4"/>
    </row>
    <row r="2249" spans="69:73" x14ac:dyDescent="0.35">
      <c r="BQ2249" s="9"/>
      <c r="BR2249" s="9"/>
      <c r="BS2249" s="9"/>
      <c r="BT2249" s="4"/>
      <c r="BU2249" s="4"/>
    </row>
    <row r="2250" spans="69:73" x14ac:dyDescent="0.35">
      <c r="BQ2250" s="9"/>
      <c r="BR2250" s="9"/>
      <c r="BS2250" s="9"/>
      <c r="BT2250" s="4"/>
      <c r="BU2250" s="4"/>
    </row>
    <row r="2251" spans="69:73" x14ac:dyDescent="0.35">
      <c r="BQ2251" s="9"/>
      <c r="BR2251" s="9"/>
      <c r="BS2251" s="9"/>
      <c r="BT2251" s="4"/>
      <c r="BU2251" s="4"/>
    </row>
    <row r="2252" spans="69:73" x14ac:dyDescent="0.35">
      <c r="BQ2252" s="9"/>
      <c r="BR2252" s="9"/>
      <c r="BS2252" s="9"/>
      <c r="BT2252" s="4"/>
      <c r="BU2252" s="4"/>
    </row>
    <row r="2253" spans="69:73" x14ac:dyDescent="0.35">
      <c r="BQ2253" s="9"/>
      <c r="BR2253" s="9"/>
      <c r="BS2253" s="9"/>
      <c r="BT2253" s="4"/>
      <c r="BU2253" s="4"/>
    </row>
    <row r="2254" spans="69:73" x14ac:dyDescent="0.35">
      <c r="BQ2254" s="9"/>
      <c r="BR2254" s="9"/>
      <c r="BS2254" s="9"/>
      <c r="BT2254" s="4"/>
      <c r="BU2254" s="4"/>
    </row>
    <row r="2255" spans="69:73" x14ac:dyDescent="0.35">
      <c r="BQ2255" s="9"/>
      <c r="BR2255" s="9"/>
      <c r="BS2255" s="9"/>
      <c r="BT2255" s="4"/>
      <c r="BU2255" s="4"/>
    </row>
    <row r="2256" spans="69:73" x14ac:dyDescent="0.35">
      <c r="BQ2256" s="9"/>
      <c r="BR2256" s="9"/>
      <c r="BS2256" s="9"/>
      <c r="BT2256" s="4"/>
      <c r="BU2256" s="4"/>
    </row>
    <row r="2257" spans="69:73" x14ac:dyDescent="0.35">
      <c r="BQ2257" s="9"/>
      <c r="BR2257" s="9"/>
      <c r="BS2257" s="9"/>
      <c r="BT2257" s="4"/>
      <c r="BU2257" s="4"/>
    </row>
    <row r="2258" spans="69:73" x14ac:dyDescent="0.35">
      <c r="BQ2258" s="9"/>
      <c r="BR2258" s="9"/>
      <c r="BS2258" s="9"/>
      <c r="BT2258" s="4"/>
      <c r="BU2258" s="4"/>
    </row>
    <row r="2259" spans="69:73" x14ac:dyDescent="0.35">
      <c r="BQ2259" s="9"/>
      <c r="BR2259" s="9"/>
      <c r="BS2259" s="9"/>
      <c r="BT2259" s="4"/>
      <c r="BU2259" s="4"/>
    </row>
    <row r="2260" spans="69:73" x14ac:dyDescent="0.35">
      <c r="BQ2260" s="9"/>
      <c r="BR2260" s="9"/>
      <c r="BS2260" s="9"/>
      <c r="BT2260" s="4"/>
      <c r="BU2260" s="4"/>
    </row>
    <row r="2261" spans="69:73" x14ac:dyDescent="0.35">
      <c r="BQ2261" s="9"/>
      <c r="BR2261" s="9"/>
      <c r="BS2261" s="9"/>
      <c r="BT2261" s="4"/>
      <c r="BU2261" s="4"/>
    </row>
    <row r="2262" spans="69:73" x14ac:dyDescent="0.35">
      <c r="BQ2262" s="9"/>
      <c r="BR2262" s="9"/>
      <c r="BS2262" s="9"/>
      <c r="BT2262" s="4"/>
      <c r="BU2262" s="4"/>
    </row>
    <row r="2263" spans="69:73" x14ac:dyDescent="0.35">
      <c r="BQ2263" s="9"/>
      <c r="BR2263" s="9"/>
      <c r="BS2263" s="9"/>
      <c r="BT2263" s="4"/>
      <c r="BU2263" s="4"/>
    </row>
    <row r="2264" spans="69:73" x14ac:dyDescent="0.35">
      <c r="BQ2264" s="9"/>
      <c r="BR2264" s="9"/>
      <c r="BS2264" s="9"/>
      <c r="BT2264" s="4"/>
      <c r="BU2264" s="4"/>
    </row>
    <row r="2265" spans="69:73" x14ac:dyDescent="0.35">
      <c r="BQ2265" s="9"/>
      <c r="BR2265" s="9"/>
      <c r="BS2265" s="9"/>
      <c r="BT2265" s="4"/>
      <c r="BU2265" s="4"/>
    </row>
    <row r="2266" spans="69:73" x14ac:dyDescent="0.35">
      <c r="BQ2266" s="9"/>
      <c r="BR2266" s="9"/>
      <c r="BS2266" s="9"/>
      <c r="BT2266" s="4"/>
      <c r="BU2266" s="4"/>
    </row>
    <row r="2267" spans="69:73" x14ac:dyDescent="0.35">
      <c r="BQ2267" s="9"/>
      <c r="BR2267" s="9"/>
      <c r="BS2267" s="9"/>
      <c r="BT2267" s="4"/>
      <c r="BU2267" s="4"/>
    </row>
    <row r="2268" spans="69:73" x14ac:dyDescent="0.35">
      <c r="BQ2268" s="9"/>
      <c r="BR2268" s="9"/>
      <c r="BS2268" s="9"/>
      <c r="BT2268" s="4"/>
      <c r="BU2268" s="4"/>
    </row>
    <row r="2269" spans="69:73" x14ac:dyDescent="0.35">
      <c r="BQ2269" s="9"/>
      <c r="BR2269" s="9"/>
      <c r="BS2269" s="9"/>
      <c r="BT2269" s="4"/>
      <c r="BU2269" s="4"/>
    </row>
    <row r="2270" spans="69:73" x14ac:dyDescent="0.35">
      <c r="BQ2270" s="9"/>
      <c r="BR2270" s="9"/>
      <c r="BS2270" s="9"/>
      <c r="BT2270" s="4"/>
      <c r="BU2270" s="4"/>
    </row>
    <row r="2271" spans="69:73" x14ac:dyDescent="0.35">
      <c r="BQ2271" s="9"/>
      <c r="BR2271" s="9"/>
      <c r="BS2271" s="9"/>
      <c r="BT2271" s="4"/>
      <c r="BU2271" s="4"/>
    </row>
    <row r="2272" spans="69:73" x14ac:dyDescent="0.35">
      <c r="BQ2272" s="9"/>
      <c r="BR2272" s="9"/>
      <c r="BS2272" s="9"/>
      <c r="BT2272" s="4"/>
      <c r="BU2272" s="4"/>
    </row>
    <row r="2273" spans="69:73" x14ac:dyDescent="0.35">
      <c r="BQ2273" s="9"/>
      <c r="BR2273" s="9"/>
      <c r="BS2273" s="9"/>
      <c r="BT2273" s="4"/>
      <c r="BU2273" s="4"/>
    </row>
    <row r="2274" spans="69:73" x14ac:dyDescent="0.35">
      <c r="BQ2274" s="9"/>
      <c r="BR2274" s="9"/>
      <c r="BS2274" s="9"/>
      <c r="BT2274" s="4"/>
      <c r="BU2274" s="4"/>
    </row>
    <row r="2275" spans="69:73" x14ac:dyDescent="0.35">
      <c r="BQ2275" s="9"/>
      <c r="BR2275" s="9"/>
      <c r="BS2275" s="9"/>
      <c r="BT2275" s="4"/>
      <c r="BU2275" s="4"/>
    </row>
    <row r="2276" spans="69:73" x14ac:dyDescent="0.35">
      <c r="BQ2276" s="9"/>
      <c r="BR2276" s="9"/>
      <c r="BS2276" s="9"/>
      <c r="BT2276" s="4"/>
      <c r="BU2276" s="4"/>
    </row>
    <row r="2277" spans="69:73" x14ac:dyDescent="0.35">
      <c r="BQ2277" s="9"/>
      <c r="BR2277" s="9"/>
      <c r="BS2277" s="9"/>
      <c r="BT2277" s="4"/>
      <c r="BU2277" s="4"/>
    </row>
    <row r="2278" spans="69:73" x14ac:dyDescent="0.35">
      <c r="BQ2278" s="9"/>
      <c r="BR2278" s="9"/>
      <c r="BS2278" s="9"/>
      <c r="BT2278" s="4"/>
      <c r="BU2278" s="4"/>
    </row>
    <row r="2279" spans="69:73" x14ac:dyDescent="0.35">
      <c r="BQ2279" s="9"/>
      <c r="BR2279" s="9"/>
      <c r="BS2279" s="9"/>
      <c r="BT2279" s="4"/>
      <c r="BU2279" s="4"/>
    </row>
    <row r="2280" spans="69:73" x14ac:dyDescent="0.35">
      <c r="BQ2280" s="9"/>
      <c r="BR2280" s="9"/>
      <c r="BS2280" s="9"/>
      <c r="BT2280" s="4"/>
      <c r="BU2280" s="4"/>
    </row>
    <row r="2281" spans="69:73" x14ac:dyDescent="0.35">
      <c r="BQ2281" s="9"/>
      <c r="BR2281" s="9"/>
      <c r="BS2281" s="9"/>
      <c r="BT2281" s="4"/>
      <c r="BU2281" s="4"/>
    </row>
    <row r="2282" spans="69:73" x14ac:dyDescent="0.35">
      <c r="BQ2282" s="9"/>
      <c r="BR2282" s="9"/>
      <c r="BS2282" s="9"/>
      <c r="BT2282" s="4"/>
      <c r="BU2282" s="4"/>
    </row>
    <row r="2283" spans="69:73" x14ac:dyDescent="0.35">
      <c r="BQ2283" s="9"/>
      <c r="BR2283" s="9"/>
      <c r="BS2283" s="9"/>
      <c r="BT2283" s="4"/>
      <c r="BU2283" s="4"/>
    </row>
    <row r="2284" spans="69:73" x14ac:dyDescent="0.35">
      <c r="BQ2284" s="9"/>
      <c r="BR2284" s="9"/>
      <c r="BS2284" s="9"/>
      <c r="BT2284" s="4"/>
      <c r="BU2284" s="4"/>
    </row>
    <row r="2285" spans="69:73" x14ac:dyDescent="0.35">
      <c r="BQ2285" s="9"/>
      <c r="BR2285" s="9"/>
      <c r="BS2285" s="9"/>
      <c r="BT2285" s="4"/>
      <c r="BU2285" s="4"/>
    </row>
    <row r="2286" spans="69:73" x14ac:dyDescent="0.35">
      <c r="BQ2286" s="9"/>
      <c r="BR2286" s="9"/>
      <c r="BS2286" s="9"/>
      <c r="BT2286" s="4"/>
      <c r="BU2286" s="4"/>
    </row>
    <row r="2287" spans="69:73" x14ac:dyDescent="0.35">
      <c r="BQ2287" s="9"/>
      <c r="BR2287" s="9"/>
      <c r="BS2287" s="9"/>
      <c r="BT2287" s="4"/>
      <c r="BU2287" s="4"/>
    </row>
    <row r="2288" spans="69:73" x14ac:dyDescent="0.35">
      <c r="BQ2288" s="9"/>
      <c r="BR2288" s="9"/>
      <c r="BS2288" s="9"/>
      <c r="BT2288" s="4"/>
      <c r="BU2288" s="4"/>
    </row>
    <row r="2289" spans="69:73" x14ac:dyDescent="0.35">
      <c r="BQ2289" s="9"/>
      <c r="BR2289" s="9"/>
      <c r="BS2289" s="9"/>
      <c r="BT2289" s="4"/>
      <c r="BU2289" s="4"/>
    </row>
    <row r="2290" spans="69:73" x14ac:dyDescent="0.35">
      <c r="BQ2290" s="9"/>
      <c r="BR2290" s="9"/>
      <c r="BS2290" s="9"/>
      <c r="BT2290" s="4"/>
      <c r="BU2290" s="4"/>
    </row>
    <row r="2291" spans="69:73" x14ac:dyDescent="0.35">
      <c r="BQ2291" s="9"/>
      <c r="BR2291" s="9"/>
      <c r="BS2291" s="9"/>
      <c r="BT2291" s="4"/>
      <c r="BU2291" s="4"/>
    </row>
    <row r="2292" spans="69:73" x14ac:dyDescent="0.35">
      <c r="BQ2292" s="9"/>
      <c r="BR2292" s="9"/>
      <c r="BS2292" s="9"/>
      <c r="BT2292" s="4"/>
      <c r="BU2292" s="4"/>
    </row>
    <row r="2293" spans="69:73" x14ac:dyDescent="0.35">
      <c r="BQ2293" s="9"/>
      <c r="BR2293" s="9"/>
      <c r="BS2293" s="9"/>
      <c r="BT2293" s="4"/>
      <c r="BU2293" s="4"/>
    </row>
    <row r="2294" spans="69:73" x14ac:dyDescent="0.35">
      <c r="BQ2294" s="9"/>
      <c r="BR2294" s="9"/>
      <c r="BS2294" s="9"/>
      <c r="BT2294" s="4"/>
      <c r="BU2294" s="4"/>
    </row>
    <row r="2295" spans="69:73" x14ac:dyDescent="0.35">
      <c r="BQ2295" s="9"/>
      <c r="BR2295" s="9"/>
      <c r="BS2295" s="9"/>
      <c r="BT2295" s="4"/>
      <c r="BU2295" s="4"/>
    </row>
    <row r="2296" spans="69:73" x14ac:dyDescent="0.35">
      <c r="BQ2296" s="9"/>
      <c r="BR2296" s="9"/>
      <c r="BS2296" s="9"/>
      <c r="BT2296" s="4"/>
      <c r="BU2296" s="4"/>
    </row>
    <row r="2297" spans="69:73" x14ac:dyDescent="0.35">
      <c r="BQ2297" s="9"/>
      <c r="BR2297" s="9"/>
      <c r="BS2297" s="9"/>
      <c r="BT2297" s="4"/>
      <c r="BU2297" s="4"/>
    </row>
    <row r="2298" spans="69:73" x14ac:dyDescent="0.35">
      <c r="BQ2298" s="9"/>
      <c r="BR2298" s="9"/>
      <c r="BS2298" s="9"/>
      <c r="BT2298" s="4"/>
      <c r="BU2298" s="4"/>
    </row>
    <row r="2299" spans="69:73" x14ac:dyDescent="0.35">
      <c r="BQ2299" s="9"/>
      <c r="BR2299" s="9"/>
      <c r="BS2299" s="9"/>
      <c r="BT2299" s="4"/>
      <c r="BU2299" s="4"/>
    </row>
    <row r="2300" spans="69:73" x14ac:dyDescent="0.35">
      <c r="BQ2300" s="9"/>
      <c r="BR2300" s="9"/>
      <c r="BS2300" s="9"/>
      <c r="BT2300" s="4"/>
      <c r="BU2300" s="4"/>
    </row>
    <row r="2301" spans="69:73" x14ac:dyDescent="0.35">
      <c r="BQ2301" s="9"/>
      <c r="BR2301" s="9"/>
      <c r="BS2301" s="9"/>
      <c r="BT2301" s="4"/>
      <c r="BU2301" s="4"/>
    </row>
    <row r="2302" spans="69:73" x14ac:dyDescent="0.35">
      <c r="BQ2302" s="9"/>
      <c r="BR2302" s="9"/>
      <c r="BS2302" s="9"/>
      <c r="BT2302" s="4"/>
      <c r="BU2302" s="4"/>
    </row>
    <row r="2303" spans="69:73" x14ac:dyDescent="0.35">
      <c r="BQ2303" s="9"/>
      <c r="BR2303" s="9"/>
      <c r="BS2303" s="9"/>
      <c r="BT2303" s="4"/>
      <c r="BU2303" s="4"/>
    </row>
    <row r="2304" spans="69:73" x14ac:dyDescent="0.35">
      <c r="BQ2304" s="9"/>
      <c r="BR2304" s="9"/>
      <c r="BS2304" s="9"/>
      <c r="BT2304" s="4"/>
      <c r="BU2304" s="4"/>
    </row>
    <row r="2305" spans="69:73" x14ac:dyDescent="0.35">
      <c r="BQ2305" s="9"/>
      <c r="BR2305" s="9"/>
      <c r="BS2305" s="9"/>
      <c r="BT2305" s="4"/>
      <c r="BU2305" s="4"/>
    </row>
    <row r="2306" spans="69:73" x14ac:dyDescent="0.35">
      <c r="BQ2306" s="9"/>
      <c r="BR2306" s="9"/>
      <c r="BS2306" s="9"/>
      <c r="BT2306" s="4"/>
      <c r="BU2306" s="4"/>
    </row>
    <row r="2307" spans="69:73" x14ac:dyDescent="0.35">
      <c r="BQ2307" s="9"/>
      <c r="BR2307" s="9"/>
      <c r="BS2307" s="9"/>
      <c r="BT2307" s="4"/>
      <c r="BU2307" s="4"/>
    </row>
    <row r="2308" spans="69:73" x14ac:dyDescent="0.35">
      <c r="BQ2308" s="9"/>
      <c r="BR2308" s="9"/>
      <c r="BS2308" s="9"/>
      <c r="BT2308" s="4"/>
      <c r="BU2308" s="4"/>
    </row>
    <row r="2309" spans="69:73" x14ac:dyDescent="0.35">
      <c r="BQ2309" s="9"/>
      <c r="BR2309" s="9"/>
      <c r="BS2309" s="9"/>
      <c r="BT2309" s="4"/>
      <c r="BU2309" s="4"/>
    </row>
    <row r="2310" spans="69:73" x14ac:dyDescent="0.35">
      <c r="BQ2310" s="9"/>
      <c r="BR2310" s="9"/>
      <c r="BS2310" s="9"/>
      <c r="BT2310" s="4"/>
      <c r="BU2310" s="4"/>
    </row>
    <row r="2311" spans="69:73" x14ac:dyDescent="0.35">
      <c r="BQ2311" s="9"/>
      <c r="BR2311" s="9"/>
      <c r="BS2311" s="9"/>
      <c r="BT2311" s="4"/>
      <c r="BU2311" s="4"/>
    </row>
    <row r="2312" spans="69:73" x14ac:dyDescent="0.35">
      <c r="BQ2312" s="9"/>
      <c r="BR2312" s="9"/>
      <c r="BS2312" s="9"/>
      <c r="BT2312" s="4"/>
      <c r="BU2312" s="4"/>
    </row>
    <row r="2313" spans="69:73" x14ac:dyDescent="0.35">
      <c r="BQ2313" s="9"/>
      <c r="BR2313" s="9"/>
      <c r="BS2313" s="9"/>
      <c r="BT2313" s="4"/>
      <c r="BU2313" s="4"/>
    </row>
    <row r="2314" spans="69:73" x14ac:dyDescent="0.35">
      <c r="BQ2314" s="9"/>
      <c r="BR2314" s="9"/>
      <c r="BS2314" s="9"/>
      <c r="BT2314" s="4"/>
      <c r="BU2314" s="4"/>
    </row>
    <row r="2315" spans="69:73" x14ac:dyDescent="0.35">
      <c r="BQ2315" s="9"/>
      <c r="BR2315" s="9"/>
      <c r="BS2315" s="9"/>
      <c r="BT2315" s="4"/>
      <c r="BU2315" s="4"/>
    </row>
    <row r="2316" spans="69:73" x14ac:dyDescent="0.35">
      <c r="BQ2316" s="9"/>
      <c r="BR2316" s="9"/>
      <c r="BS2316" s="9"/>
      <c r="BT2316" s="4"/>
      <c r="BU2316" s="4"/>
    </row>
    <row r="2317" spans="69:73" x14ac:dyDescent="0.35">
      <c r="BQ2317" s="9"/>
      <c r="BR2317" s="9"/>
      <c r="BS2317" s="9"/>
      <c r="BT2317" s="4"/>
      <c r="BU2317" s="4"/>
    </row>
    <row r="2318" spans="69:73" x14ac:dyDescent="0.35">
      <c r="BQ2318" s="9"/>
      <c r="BR2318" s="9"/>
      <c r="BS2318" s="9"/>
      <c r="BT2318" s="4"/>
      <c r="BU2318" s="4"/>
    </row>
    <row r="2319" spans="69:73" x14ac:dyDescent="0.35">
      <c r="BQ2319" s="9"/>
      <c r="BR2319" s="9"/>
      <c r="BS2319" s="9"/>
      <c r="BT2319" s="4"/>
      <c r="BU2319" s="4"/>
    </row>
    <row r="2320" spans="69:73" x14ac:dyDescent="0.35">
      <c r="BQ2320" s="9"/>
      <c r="BR2320" s="9"/>
      <c r="BS2320" s="9"/>
      <c r="BT2320" s="4"/>
      <c r="BU2320" s="4"/>
    </row>
    <row r="2321" spans="69:73" x14ac:dyDescent="0.35">
      <c r="BQ2321" s="9"/>
      <c r="BR2321" s="9"/>
      <c r="BS2321" s="9"/>
      <c r="BT2321" s="4"/>
      <c r="BU2321" s="4"/>
    </row>
    <row r="2322" spans="69:73" x14ac:dyDescent="0.35">
      <c r="BQ2322" s="9"/>
      <c r="BR2322" s="9"/>
      <c r="BS2322" s="9"/>
      <c r="BT2322" s="4"/>
      <c r="BU2322" s="4"/>
    </row>
    <row r="2323" spans="69:73" x14ac:dyDescent="0.35">
      <c r="BQ2323" s="9"/>
      <c r="BR2323" s="9"/>
      <c r="BS2323" s="9"/>
      <c r="BT2323" s="4"/>
      <c r="BU2323" s="4"/>
    </row>
    <row r="2324" spans="69:73" x14ac:dyDescent="0.35">
      <c r="BQ2324" s="9"/>
      <c r="BR2324" s="9"/>
      <c r="BS2324" s="9"/>
      <c r="BT2324" s="4"/>
      <c r="BU2324" s="4"/>
    </row>
    <row r="2325" spans="69:73" x14ac:dyDescent="0.35">
      <c r="BQ2325" s="9"/>
      <c r="BR2325" s="9"/>
      <c r="BS2325" s="9"/>
      <c r="BT2325" s="4"/>
      <c r="BU2325" s="4"/>
    </row>
    <row r="2326" spans="69:73" x14ac:dyDescent="0.35">
      <c r="BQ2326" s="9"/>
      <c r="BR2326" s="9"/>
      <c r="BS2326" s="9"/>
      <c r="BT2326" s="4"/>
      <c r="BU2326" s="4"/>
    </row>
    <row r="2327" spans="69:73" x14ac:dyDescent="0.35">
      <c r="BQ2327" s="9"/>
      <c r="BR2327" s="9"/>
      <c r="BS2327" s="9"/>
      <c r="BT2327" s="4"/>
      <c r="BU2327" s="4"/>
    </row>
    <row r="2328" spans="69:73" x14ac:dyDescent="0.35">
      <c r="BQ2328" s="9"/>
      <c r="BR2328" s="9"/>
      <c r="BS2328" s="9"/>
      <c r="BT2328" s="4"/>
      <c r="BU2328" s="4"/>
    </row>
    <row r="2329" spans="69:73" x14ac:dyDescent="0.35">
      <c r="BQ2329" s="9"/>
      <c r="BR2329" s="9"/>
      <c r="BS2329" s="9"/>
      <c r="BT2329" s="4"/>
      <c r="BU2329" s="4"/>
    </row>
    <row r="2330" spans="69:73" x14ac:dyDescent="0.35">
      <c r="BQ2330" s="9"/>
      <c r="BR2330" s="9"/>
      <c r="BS2330" s="9"/>
      <c r="BT2330" s="4"/>
      <c r="BU2330" s="4"/>
    </row>
    <row r="2331" spans="69:73" x14ac:dyDescent="0.35">
      <c r="BQ2331" s="9"/>
      <c r="BR2331" s="9"/>
      <c r="BS2331" s="9"/>
      <c r="BT2331" s="4"/>
      <c r="BU2331" s="4"/>
    </row>
    <row r="2332" spans="69:73" x14ac:dyDescent="0.35">
      <c r="BQ2332" s="9"/>
      <c r="BR2332" s="9"/>
      <c r="BS2332" s="9"/>
      <c r="BT2332" s="4"/>
      <c r="BU2332" s="4"/>
    </row>
    <row r="2333" spans="69:73" x14ac:dyDescent="0.35">
      <c r="BQ2333" s="9"/>
      <c r="BR2333" s="9"/>
      <c r="BS2333" s="9"/>
      <c r="BT2333" s="4"/>
      <c r="BU2333" s="4"/>
    </row>
    <row r="2334" spans="69:73" x14ac:dyDescent="0.35">
      <c r="BQ2334" s="9"/>
      <c r="BR2334" s="9"/>
      <c r="BS2334" s="9"/>
      <c r="BT2334" s="4"/>
      <c r="BU2334" s="4"/>
    </row>
    <row r="2335" spans="69:73" x14ac:dyDescent="0.35">
      <c r="BQ2335" s="9"/>
      <c r="BR2335" s="9"/>
      <c r="BS2335" s="9"/>
      <c r="BT2335" s="4"/>
      <c r="BU2335" s="4"/>
    </row>
    <row r="2336" spans="69:73" x14ac:dyDescent="0.35">
      <c r="BQ2336" s="9"/>
      <c r="BR2336" s="9"/>
      <c r="BS2336" s="9"/>
      <c r="BT2336" s="4"/>
      <c r="BU2336" s="4"/>
    </row>
    <row r="2337" spans="69:73" x14ac:dyDescent="0.35">
      <c r="BQ2337" s="9"/>
      <c r="BR2337" s="9"/>
      <c r="BS2337" s="9"/>
      <c r="BT2337" s="4"/>
      <c r="BU2337" s="4"/>
    </row>
    <row r="2338" spans="69:73" x14ac:dyDescent="0.35">
      <c r="BQ2338" s="9"/>
      <c r="BR2338" s="9"/>
      <c r="BS2338" s="9"/>
      <c r="BT2338" s="4"/>
      <c r="BU2338" s="4"/>
    </row>
    <row r="2339" spans="69:73" x14ac:dyDescent="0.35">
      <c r="BQ2339" s="9"/>
      <c r="BR2339" s="9"/>
      <c r="BS2339" s="9"/>
      <c r="BT2339" s="4"/>
      <c r="BU2339" s="4"/>
    </row>
    <row r="2340" spans="69:73" x14ac:dyDescent="0.35">
      <c r="BQ2340" s="9"/>
      <c r="BR2340" s="9"/>
      <c r="BS2340" s="9"/>
      <c r="BT2340" s="4"/>
      <c r="BU2340" s="4"/>
    </row>
    <row r="2341" spans="69:73" x14ac:dyDescent="0.35">
      <c r="BQ2341" s="9"/>
      <c r="BR2341" s="9"/>
      <c r="BS2341" s="9"/>
      <c r="BT2341" s="4"/>
      <c r="BU2341" s="4"/>
    </row>
    <row r="2342" spans="69:73" x14ac:dyDescent="0.35">
      <c r="BQ2342" s="9"/>
      <c r="BR2342" s="9"/>
      <c r="BS2342" s="9"/>
      <c r="BT2342" s="4"/>
      <c r="BU2342" s="4"/>
    </row>
    <row r="2343" spans="69:73" x14ac:dyDescent="0.35">
      <c r="BQ2343" s="9"/>
      <c r="BR2343" s="9"/>
      <c r="BS2343" s="9"/>
      <c r="BT2343" s="4"/>
      <c r="BU2343" s="4"/>
    </row>
    <row r="2344" spans="69:73" x14ac:dyDescent="0.35">
      <c r="BQ2344" s="9"/>
      <c r="BR2344" s="9"/>
      <c r="BS2344" s="9"/>
      <c r="BT2344" s="4"/>
      <c r="BU2344" s="4"/>
    </row>
    <row r="2345" spans="69:73" x14ac:dyDescent="0.35">
      <c r="BQ2345" s="9"/>
      <c r="BR2345" s="9"/>
      <c r="BS2345" s="9"/>
      <c r="BT2345" s="4"/>
      <c r="BU2345" s="4"/>
    </row>
    <row r="2346" spans="69:73" x14ac:dyDescent="0.35">
      <c r="BQ2346" s="9"/>
      <c r="BR2346" s="9"/>
      <c r="BS2346" s="9"/>
      <c r="BT2346" s="4"/>
      <c r="BU2346" s="4"/>
    </row>
    <row r="2347" spans="69:73" x14ac:dyDescent="0.35">
      <c r="BQ2347" s="9"/>
      <c r="BR2347" s="9"/>
      <c r="BS2347" s="9"/>
      <c r="BT2347" s="4"/>
      <c r="BU2347" s="4"/>
    </row>
    <row r="2348" spans="69:73" x14ac:dyDescent="0.35">
      <c r="BQ2348" s="9"/>
      <c r="BR2348" s="9"/>
      <c r="BS2348" s="9"/>
      <c r="BT2348" s="4"/>
      <c r="BU2348" s="4"/>
    </row>
    <row r="2349" spans="69:73" x14ac:dyDescent="0.35">
      <c r="BQ2349" s="9"/>
      <c r="BR2349" s="9"/>
      <c r="BS2349" s="9"/>
      <c r="BT2349" s="4"/>
      <c r="BU2349" s="4"/>
    </row>
    <row r="2350" spans="69:73" x14ac:dyDescent="0.35">
      <c r="BQ2350" s="9"/>
      <c r="BR2350" s="9"/>
      <c r="BS2350" s="9"/>
      <c r="BT2350" s="4"/>
      <c r="BU2350" s="4"/>
    </row>
    <row r="2351" spans="69:73" x14ac:dyDescent="0.35">
      <c r="BQ2351" s="9"/>
      <c r="BR2351" s="9"/>
      <c r="BS2351" s="9"/>
      <c r="BT2351" s="4"/>
      <c r="BU2351" s="4"/>
    </row>
    <row r="2352" spans="69:73" x14ac:dyDescent="0.35">
      <c r="BQ2352" s="9"/>
      <c r="BR2352" s="9"/>
      <c r="BS2352" s="9"/>
      <c r="BT2352" s="4"/>
      <c r="BU2352" s="4"/>
    </row>
    <row r="2353" spans="69:73" x14ac:dyDescent="0.35">
      <c r="BQ2353" s="9"/>
      <c r="BR2353" s="9"/>
      <c r="BS2353" s="9"/>
      <c r="BT2353" s="4"/>
      <c r="BU2353" s="4"/>
    </row>
    <row r="2354" spans="69:73" x14ac:dyDescent="0.35">
      <c r="BQ2354" s="9"/>
      <c r="BR2354" s="9"/>
      <c r="BS2354" s="9"/>
      <c r="BT2354" s="4"/>
      <c r="BU2354" s="4"/>
    </row>
    <row r="2355" spans="69:73" x14ac:dyDescent="0.35">
      <c r="BQ2355" s="9"/>
      <c r="BR2355" s="9"/>
      <c r="BS2355" s="9"/>
      <c r="BT2355" s="4"/>
      <c r="BU2355" s="4"/>
    </row>
    <row r="2356" spans="69:73" x14ac:dyDescent="0.35">
      <c r="BQ2356" s="9"/>
      <c r="BR2356" s="9"/>
      <c r="BS2356" s="9"/>
      <c r="BT2356" s="4"/>
      <c r="BU2356" s="4"/>
    </row>
    <row r="2357" spans="69:73" x14ac:dyDescent="0.35">
      <c r="BQ2357" s="9"/>
      <c r="BR2357" s="9"/>
      <c r="BS2357" s="9"/>
      <c r="BT2357" s="4"/>
      <c r="BU2357" s="4"/>
    </row>
    <row r="2358" spans="69:73" x14ac:dyDescent="0.35">
      <c r="BQ2358" s="9"/>
      <c r="BR2358" s="9"/>
      <c r="BS2358" s="9"/>
      <c r="BT2358" s="4"/>
      <c r="BU2358" s="4"/>
    </row>
    <row r="2359" spans="69:73" x14ac:dyDescent="0.35">
      <c r="BQ2359" s="9"/>
      <c r="BR2359" s="9"/>
      <c r="BS2359" s="9"/>
      <c r="BT2359" s="4"/>
      <c r="BU2359" s="4"/>
    </row>
    <row r="2360" spans="69:73" x14ac:dyDescent="0.35">
      <c r="BQ2360" s="9"/>
      <c r="BR2360" s="9"/>
      <c r="BS2360" s="9"/>
      <c r="BT2360" s="4"/>
      <c r="BU2360" s="4"/>
    </row>
    <row r="2361" spans="69:73" x14ac:dyDescent="0.35">
      <c r="BQ2361" s="9"/>
      <c r="BR2361" s="9"/>
      <c r="BS2361" s="9"/>
      <c r="BT2361" s="4"/>
      <c r="BU2361" s="4"/>
    </row>
    <row r="2362" spans="69:73" x14ac:dyDescent="0.35">
      <c r="BQ2362" s="9"/>
      <c r="BR2362" s="9"/>
      <c r="BS2362" s="9"/>
      <c r="BT2362" s="4"/>
      <c r="BU2362" s="4"/>
    </row>
    <row r="2363" spans="69:73" x14ac:dyDescent="0.35">
      <c r="BQ2363" s="9"/>
      <c r="BR2363" s="9"/>
      <c r="BS2363" s="9"/>
      <c r="BT2363" s="4"/>
      <c r="BU2363" s="4"/>
    </row>
    <row r="2364" spans="69:73" x14ac:dyDescent="0.35">
      <c r="BQ2364" s="9"/>
      <c r="BR2364" s="9"/>
      <c r="BS2364" s="9"/>
      <c r="BT2364" s="4"/>
      <c r="BU2364" s="4"/>
    </row>
    <row r="2365" spans="69:73" x14ac:dyDescent="0.35">
      <c r="BQ2365" s="9"/>
      <c r="BR2365" s="9"/>
      <c r="BS2365" s="9"/>
      <c r="BT2365" s="4"/>
      <c r="BU2365" s="4"/>
    </row>
    <row r="2366" spans="69:73" x14ac:dyDescent="0.35">
      <c r="BQ2366" s="9"/>
      <c r="BR2366" s="9"/>
      <c r="BS2366" s="9"/>
      <c r="BT2366" s="4"/>
      <c r="BU2366" s="4"/>
    </row>
    <row r="2367" spans="69:73" x14ac:dyDescent="0.35">
      <c r="BQ2367" s="9"/>
      <c r="BR2367" s="9"/>
      <c r="BS2367" s="9"/>
      <c r="BT2367" s="4"/>
      <c r="BU2367" s="4"/>
    </row>
    <row r="2368" spans="69:73" x14ac:dyDescent="0.35">
      <c r="BQ2368" s="9"/>
      <c r="BR2368" s="9"/>
      <c r="BS2368" s="9"/>
      <c r="BT2368" s="4"/>
      <c r="BU2368" s="4"/>
    </row>
    <row r="2369" spans="69:73" x14ac:dyDescent="0.35">
      <c r="BQ2369" s="9"/>
      <c r="BR2369" s="9"/>
      <c r="BS2369" s="9"/>
      <c r="BT2369" s="4"/>
      <c r="BU2369" s="4"/>
    </row>
    <row r="2370" spans="69:73" x14ac:dyDescent="0.35">
      <c r="BQ2370" s="9"/>
      <c r="BR2370" s="9"/>
      <c r="BS2370" s="9"/>
      <c r="BT2370" s="4"/>
      <c r="BU2370" s="4"/>
    </row>
    <row r="2371" spans="69:73" x14ac:dyDescent="0.35">
      <c r="BQ2371" s="9"/>
      <c r="BR2371" s="9"/>
      <c r="BS2371" s="9"/>
      <c r="BT2371" s="4"/>
      <c r="BU2371" s="4"/>
    </row>
    <row r="2372" spans="69:73" x14ac:dyDescent="0.35">
      <c r="BQ2372" s="9"/>
      <c r="BR2372" s="9"/>
      <c r="BS2372" s="9"/>
      <c r="BT2372" s="4"/>
      <c r="BU2372" s="4"/>
    </row>
    <row r="2373" spans="69:73" x14ac:dyDescent="0.35">
      <c r="BQ2373" s="9"/>
      <c r="BR2373" s="9"/>
      <c r="BS2373" s="9"/>
      <c r="BT2373" s="4"/>
      <c r="BU2373" s="4"/>
    </row>
    <row r="2374" spans="69:73" x14ac:dyDescent="0.35">
      <c r="BQ2374" s="9"/>
      <c r="BR2374" s="9"/>
      <c r="BS2374" s="9"/>
      <c r="BT2374" s="4"/>
      <c r="BU2374" s="4"/>
    </row>
    <row r="2375" spans="69:73" x14ac:dyDescent="0.35">
      <c r="BQ2375" s="9"/>
      <c r="BR2375" s="9"/>
      <c r="BS2375" s="9"/>
      <c r="BT2375" s="4"/>
      <c r="BU2375" s="4"/>
    </row>
    <row r="2376" spans="69:73" x14ac:dyDescent="0.35">
      <c r="BQ2376" s="9"/>
      <c r="BR2376" s="9"/>
      <c r="BS2376" s="9"/>
      <c r="BT2376" s="4"/>
      <c r="BU2376" s="4"/>
    </row>
    <row r="2377" spans="69:73" x14ac:dyDescent="0.35">
      <c r="BQ2377" s="9"/>
      <c r="BR2377" s="9"/>
      <c r="BS2377" s="9"/>
      <c r="BT2377" s="4"/>
      <c r="BU2377" s="4"/>
    </row>
    <row r="2378" spans="69:73" x14ac:dyDescent="0.35">
      <c r="BQ2378" s="9"/>
      <c r="BR2378" s="9"/>
      <c r="BS2378" s="9"/>
      <c r="BT2378" s="4"/>
      <c r="BU2378" s="4"/>
    </row>
    <row r="2379" spans="69:73" x14ac:dyDescent="0.35">
      <c r="BQ2379" s="9"/>
      <c r="BR2379" s="9"/>
      <c r="BS2379" s="9"/>
      <c r="BT2379" s="4"/>
      <c r="BU2379" s="4"/>
    </row>
    <row r="2380" spans="69:73" x14ac:dyDescent="0.35">
      <c r="BQ2380" s="9"/>
      <c r="BR2380" s="9"/>
      <c r="BS2380" s="9"/>
      <c r="BT2380" s="4"/>
      <c r="BU2380" s="4"/>
    </row>
    <row r="2381" spans="69:73" x14ac:dyDescent="0.35">
      <c r="BQ2381" s="9"/>
      <c r="BR2381" s="9"/>
      <c r="BS2381" s="9"/>
      <c r="BT2381" s="4"/>
      <c r="BU2381" s="4"/>
    </row>
    <row r="2382" spans="69:73" x14ac:dyDescent="0.35">
      <c r="BQ2382" s="9"/>
      <c r="BR2382" s="9"/>
      <c r="BS2382" s="9"/>
      <c r="BT2382" s="4"/>
      <c r="BU2382" s="4"/>
    </row>
    <row r="2383" spans="69:73" x14ac:dyDescent="0.35">
      <c r="BQ2383" s="9"/>
      <c r="BR2383" s="9"/>
      <c r="BS2383" s="9"/>
      <c r="BT2383" s="4"/>
      <c r="BU2383" s="4"/>
    </row>
    <row r="2384" spans="69:73" x14ac:dyDescent="0.35">
      <c r="BQ2384" s="9"/>
      <c r="BR2384" s="9"/>
      <c r="BS2384" s="9"/>
      <c r="BT2384" s="4"/>
      <c r="BU2384" s="4"/>
    </row>
    <row r="2385" spans="69:73" x14ac:dyDescent="0.35">
      <c r="BQ2385" s="9"/>
      <c r="BR2385" s="9"/>
      <c r="BS2385" s="9"/>
      <c r="BT2385" s="4"/>
      <c r="BU2385" s="4"/>
    </row>
    <row r="2386" spans="69:73" x14ac:dyDescent="0.35">
      <c r="BQ2386" s="9"/>
      <c r="BR2386" s="9"/>
      <c r="BS2386" s="9"/>
      <c r="BT2386" s="4"/>
      <c r="BU2386" s="4"/>
    </row>
    <row r="2387" spans="69:73" x14ac:dyDescent="0.35">
      <c r="BQ2387" s="9"/>
      <c r="BR2387" s="9"/>
      <c r="BS2387" s="9"/>
      <c r="BT2387" s="4"/>
      <c r="BU2387" s="4"/>
    </row>
    <row r="2388" spans="69:73" x14ac:dyDescent="0.35">
      <c r="BQ2388" s="9"/>
      <c r="BR2388" s="9"/>
      <c r="BS2388" s="9"/>
      <c r="BT2388" s="4"/>
      <c r="BU2388" s="4"/>
    </row>
    <row r="2389" spans="69:73" x14ac:dyDescent="0.35">
      <c r="BQ2389" s="9"/>
      <c r="BR2389" s="9"/>
      <c r="BS2389" s="9"/>
      <c r="BT2389" s="4"/>
      <c r="BU2389" s="4"/>
    </row>
    <row r="2390" spans="69:73" x14ac:dyDescent="0.35">
      <c r="BQ2390" s="9"/>
      <c r="BR2390" s="9"/>
      <c r="BS2390" s="9"/>
      <c r="BT2390" s="4"/>
      <c r="BU2390" s="4"/>
    </row>
    <row r="2391" spans="69:73" x14ac:dyDescent="0.35">
      <c r="BQ2391" s="9"/>
      <c r="BR2391" s="9"/>
      <c r="BS2391" s="9"/>
      <c r="BT2391" s="4"/>
      <c r="BU2391" s="4"/>
    </row>
    <row r="2392" spans="69:73" x14ac:dyDescent="0.35">
      <c r="BQ2392" s="9"/>
      <c r="BR2392" s="9"/>
      <c r="BS2392" s="9"/>
      <c r="BT2392" s="4"/>
      <c r="BU2392" s="4"/>
    </row>
    <row r="2393" spans="69:73" x14ac:dyDescent="0.35">
      <c r="BQ2393" s="9"/>
      <c r="BR2393" s="9"/>
      <c r="BS2393" s="9"/>
      <c r="BT2393" s="4"/>
      <c r="BU2393" s="4"/>
    </row>
    <row r="2394" spans="69:73" x14ac:dyDescent="0.35">
      <c r="BQ2394" s="9"/>
      <c r="BR2394" s="9"/>
      <c r="BS2394" s="9"/>
      <c r="BT2394" s="4"/>
      <c r="BU2394" s="4"/>
    </row>
    <row r="2395" spans="69:73" x14ac:dyDescent="0.35">
      <c r="BQ2395" s="9"/>
      <c r="BR2395" s="9"/>
      <c r="BS2395" s="9"/>
      <c r="BT2395" s="4"/>
      <c r="BU2395" s="4"/>
    </row>
    <row r="2396" spans="69:73" x14ac:dyDescent="0.35">
      <c r="BQ2396" s="9"/>
      <c r="BR2396" s="9"/>
      <c r="BS2396" s="9"/>
      <c r="BT2396" s="4"/>
      <c r="BU2396" s="4"/>
    </row>
    <row r="2397" spans="69:73" x14ac:dyDescent="0.35">
      <c r="BQ2397" s="9"/>
      <c r="BR2397" s="9"/>
      <c r="BS2397" s="9"/>
      <c r="BT2397" s="4"/>
      <c r="BU2397" s="4"/>
    </row>
    <row r="2398" spans="69:73" x14ac:dyDescent="0.35">
      <c r="BQ2398" s="9"/>
      <c r="BR2398" s="9"/>
      <c r="BS2398" s="9"/>
      <c r="BT2398" s="4"/>
      <c r="BU2398" s="4"/>
    </row>
    <row r="2399" spans="69:73" x14ac:dyDescent="0.35">
      <c r="BQ2399" s="9"/>
      <c r="BR2399" s="9"/>
      <c r="BS2399" s="9"/>
      <c r="BT2399" s="4"/>
      <c r="BU2399" s="4"/>
    </row>
    <row r="2400" spans="69:73" x14ac:dyDescent="0.35">
      <c r="BQ2400" s="9"/>
      <c r="BR2400" s="9"/>
      <c r="BS2400" s="9"/>
      <c r="BT2400" s="4"/>
      <c r="BU2400" s="4"/>
    </row>
    <row r="2401" spans="69:73" x14ac:dyDescent="0.35">
      <c r="BQ2401" s="9"/>
      <c r="BR2401" s="9"/>
      <c r="BS2401" s="9"/>
      <c r="BT2401" s="4"/>
      <c r="BU2401" s="4"/>
    </row>
    <row r="2402" spans="69:73" x14ac:dyDescent="0.35">
      <c r="BQ2402" s="9"/>
      <c r="BR2402" s="9"/>
      <c r="BS2402" s="9"/>
      <c r="BT2402" s="4"/>
      <c r="BU2402" s="4"/>
    </row>
    <row r="2403" spans="69:73" x14ac:dyDescent="0.35">
      <c r="BQ2403" s="9"/>
      <c r="BR2403" s="9"/>
      <c r="BS2403" s="9"/>
      <c r="BT2403" s="4"/>
      <c r="BU2403" s="4"/>
    </row>
    <row r="2404" spans="69:73" x14ac:dyDescent="0.35">
      <c r="BQ2404" s="9"/>
      <c r="BR2404" s="9"/>
      <c r="BS2404" s="9"/>
      <c r="BT2404" s="4"/>
      <c r="BU2404" s="4"/>
    </row>
    <row r="2405" spans="69:73" x14ac:dyDescent="0.35">
      <c r="BQ2405" s="9"/>
      <c r="BR2405" s="9"/>
      <c r="BS2405" s="9"/>
      <c r="BT2405" s="4"/>
      <c r="BU2405" s="4"/>
    </row>
    <row r="2406" spans="69:73" x14ac:dyDescent="0.35">
      <c r="BQ2406" s="9"/>
      <c r="BR2406" s="9"/>
      <c r="BS2406" s="9"/>
      <c r="BT2406" s="4"/>
      <c r="BU2406" s="4"/>
    </row>
    <row r="2407" spans="69:73" x14ac:dyDescent="0.35">
      <c r="BQ2407" s="9"/>
      <c r="BR2407" s="9"/>
      <c r="BS2407" s="9"/>
      <c r="BT2407" s="4"/>
      <c r="BU2407" s="4"/>
    </row>
    <row r="2408" spans="69:73" x14ac:dyDescent="0.35">
      <c r="BQ2408" s="9"/>
      <c r="BR2408" s="9"/>
      <c r="BS2408" s="9"/>
      <c r="BT2408" s="4"/>
      <c r="BU2408" s="4"/>
    </row>
    <row r="2409" spans="69:73" x14ac:dyDescent="0.35">
      <c r="BQ2409" s="9"/>
      <c r="BR2409" s="9"/>
      <c r="BS2409" s="9"/>
      <c r="BT2409" s="4"/>
      <c r="BU2409" s="4"/>
    </row>
    <row r="2410" spans="69:73" x14ac:dyDescent="0.35">
      <c r="BQ2410" s="9"/>
      <c r="BR2410" s="9"/>
      <c r="BS2410" s="9"/>
      <c r="BT2410" s="4"/>
      <c r="BU2410" s="4"/>
    </row>
    <row r="2411" spans="69:73" x14ac:dyDescent="0.35">
      <c r="BQ2411" s="9"/>
      <c r="BR2411" s="9"/>
      <c r="BS2411" s="9"/>
      <c r="BT2411" s="4"/>
      <c r="BU2411" s="4"/>
    </row>
    <row r="2412" spans="69:73" x14ac:dyDescent="0.35">
      <c r="BQ2412" s="9"/>
      <c r="BR2412" s="9"/>
      <c r="BS2412" s="9"/>
      <c r="BT2412" s="4"/>
      <c r="BU2412" s="4"/>
    </row>
    <row r="2413" spans="69:73" x14ac:dyDescent="0.35">
      <c r="BQ2413" s="9"/>
      <c r="BR2413" s="9"/>
      <c r="BS2413" s="9"/>
      <c r="BT2413" s="4"/>
      <c r="BU2413" s="4"/>
    </row>
    <row r="2414" spans="69:73" x14ac:dyDescent="0.35">
      <c r="BQ2414" s="9"/>
      <c r="BR2414" s="9"/>
      <c r="BS2414" s="9"/>
      <c r="BT2414" s="4"/>
      <c r="BU2414" s="4"/>
    </row>
    <row r="2415" spans="69:73" x14ac:dyDescent="0.35">
      <c r="BQ2415" s="9"/>
      <c r="BR2415" s="9"/>
      <c r="BS2415" s="9"/>
      <c r="BT2415" s="4"/>
      <c r="BU2415" s="4"/>
    </row>
    <row r="2416" spans="69:73" x14ac:dyDescent="0.35">
      <c r="BQ2416" s="9"/>
      <c r="BR2416" s="9"/>
      <c r="BS2416" s="9"/>
      <c r="BT2416" s="4"/>
      <c r="BU2416" s="4"/>
    </row>
    <row r="2417" spans="69:73" x14ac:dyDescent="0.35">
      <c r="BQ2417" s="9"/>
      <c r="BR2417" s="9"/>
      <c r="BS2417" s="9"/>
      <c r="BT2417" s="4"/>
      <c r="BU2417" s="4"/>
    </row>
    <row r="2418" spans="69:73" x14ac:dyDescent="0.35">
      <c r="BQ2418" s="9"/>
      <c r="BR2418" s="9"/>
      <c r="BS2418" s="9"/>
      <c r="BT2418" s="4"/>
      <c r="BU2418" s="4"/>
    </row>
    <row r="2419" spans="69:73" x14ac:dyDescent="0.35">
      <c r="BQ2419" s="9"/>
      <c r="BR2419" s="9"/>
      <c r="BS2419" s="9"/>
      <c r="BT2419" s="4"/>
      <c r="BU2419" s="4"/>
    </row>
    <row r="2420" spans="69:73" x14ac:dyDescent="0.35">
      <c r="BQ2420" s="9"/>
      <c r="BR2420" s="9"/>
      <c r="BS2420" s="9"/>
      <c r="BT2420" s="4"/>
      <c r="BU2420" s="4"/>
    </row>
    <row r="2421" spans="69:73" x14ac:dyDescent="0.35">
      <c r="BQ2421" s="9"/>
      <c r="BR2421" s="9"/>
      <c r="BS2421" s="9"/>
      <c r="BT2421" s="4"/>
      <c r="BU2421" s="4"/>
    </row>
    <row r="2422" spans="69:73" x14ac:dyDescent="0.35">
      <c r="BQ2422" s="9"/>
      <c r="BR2422" s="9"/>
      <c r="BS2422" s="9"/>
      <c r="BT2422" s="4"/>
      <c r="BU2422" s="4"/>
    </row>
    <row r="2423" spans="69:73" x14ac:dyDescent="0.35">
      <c r="BQ2423" s="9"/>
      <c r="BR2423" s="9"/>
      <c r="BS2423" s="9"/>
      <c r="BT2423" s="4"/>
      <c r="BU2423" s="4"/>
    </row>
    <row r="2424" spans="69:73" x14ac:dyDescent="0.35">
      <c r="BQ2424" s="9"/>
      <c r="BR2424" s="9"/>
      <c r="BS2424" s="9"/>
      <c r="BT2424" s="4"/>
      <c r="BU2424" s="4"/>
    </row>
    <row r="2425" spans="69:73" x14ac:dyDescent="0.35">
      <c r="BQ2425" s="9"/>
      <c r="BR2425" s="9"/>
      <c r="BS2425" s="9"/>
      <c r="BT2425" s="4"/>
      <c r="BU2425" s="4"/>
    </row>
    <row r="2426" spans="69:73" x14ac:dyDescent="0.35">
      <c r="BQ2426" s="9"/>
      <c r="BR2426" s="9"/>
      <c r="BS2426" s="9"/>
      <c r="BT2426" s="4"/>
      <c r="BU2426" s="4"/>
    </row>
    <row r="2427" spans="69:73" x14ac:dyDescent="0.35">
      <c r="BQ2427" s="9"/>
      <c r="BR2427" s="9"/>
      <c r="BS2427" s="9"/>
      <c r="BT2427" s="4"/>
      <c r="BU2427" s="4"/>
    </row>
    <row r="2428" spans="69:73" x14ac:dyDescent="0.35">
      <c r="BQ2428" s="9"/>
      <c r="BR2428" s="9"/>
      <c r="BS2428" s="9"/>
      <c r="BT2428" s="4"/>
      <c r="BU2428" s="4"/>
    </row>
    <row r="2429" spans="69:73" x14ac:dyDescent="0.35">
      <c r="BQ2429" s="9"/>
      <c r="BR2429" s="9"/>
      <c r="BS2429" s="9"/>
      <c r="BT2429" s="4"/>
      <c r="BU2429" s="4"/>
    </row>
    <row r="2430" spans="69:73" x14ac:dyDescent="0.35">
      <c r="BQ2430" s="9"/>
      <c r="BR2430" s="9"/>
      <c r="BS2430" s="9"/>
      <c r="BT2430" s="4"/>
      <c r="BU2430" s="4"/>
    </row>
    <row r="2431" spans="69:73" x14ac:dyDescent="0.35">
      <c r="BQ2431" s="9"/>
      <c r="BR2431" s="9"/>
      <c r="BS2431" s="9"/>
      <c r="BT2431" s="4"/>
      <c r="BU2431" s="4"/>
    </row>
    <row r="2432" spans="69:73" x14ac:dyDescent="0.35">
      <c r="BQ2432" s="9"/>
      <c r="BR2432" s="9"/>
      <c r="BS2432" s="9"/>
      <c r="BT2432" s="4"/>
      <c r="BU2432" s="4"/>
    </row>
    <row r="2433" spans="69:73" x14ac:dyDescent="0.35">
      <c r="BQ2433" s="9"/>
      <c r="BR2433" s="9"/>
      <c r="BS2433" s="9"/>
      <c r="BT2433" s="4"/>
      <c r="BU2433" s="4"/>
    </row>
    <row r="2434" spans="69:73" x14ac:dyDescent="0.35">
      <c r="BQ2434" s="9"/>
      <c r="BR2434" s="9"/>
      <c r="BS2434" s="9"/>
      <c r="BT2434" s="4"/>
      <c r="BU2434" s="4"/>
    </row>
    <row r="2435" spans="69:73" x14ac:dyDescent="0.35">
      <c r="BQ2435" s="9"/>
      <c r="BR2435" s="9"/>
      <c r="BS2435" s="9"/>
      <c r="BT2435" s="4"/>
      <c r="BU2435" s="4"/>
    </row>
    <row r="2436" spans="69:73" x14ac:dyDescent="0.35">
      <c r="BQ2436" s="9"/>
      <c r="BR2436" s="9"/>
      <c r="BS2436" s="9"/>
      <c r="BT2436" s="4"/>
      <c r="BU2436" s="4"/>
    </row>
    <row r="2437" spans="69:73" x14ac:dyDescent="0.35">
      <c r="BQ2437" s="9"/>
      <c r="BR2437" s="9"/>
      <c r="BS2437" s="9"/>
      <c r="BT2437" s="4"/>
      <c r="BU2437" s="4"/>
    </row>
    <row r="2438" spans="69:73" x14ac:dyDescent="0.35">
      <c r="BQ2438" s="9"/>
      <c r="BR2438" s="9"/>
      <c r="BS2438" s="9"/>
      <c r="BT2438" s="4"/>
      <c r="BU2438" s="4"/>
    </row>
    <row r="2439" spans="69:73" x14ac:dyDescent="0.35">
      <c r="BQ2439" s="9"/>
      <c r="BR2439" s="9"/>
      <c r="BS2439" s="9"/>
      <c r="BT2439" s="4"/>
      <c r="BU2439" s="4"/>
    </row>
    <row r="2440" spans="69:73" x14ac:dyDescent="0.35">
      <c r="BQ2440" s="9"/>
      <c r="BR2440" s="9"/>
      <c r="BS2440" s="9"/>
      <c r="BT2440" s="4"/>
      <c r="BU2440" s="4"/>
    </row>
    <row r="2441" spans="69:73" x14ac:dyDescent="0.35">
      <c r="BQ2441" s="9"/>
      <c r="BR2441" s="9"/>
      <c r="BS2441" s="9"/>
      <c r="BT2441" s="4"/>
      <c r="BU2441" s="4"/>
    </row>
    <row r="2442" spans="69:73" x14ac:dyDescent="0.35">
      <c r="BQ2442" s="9"/>
      <c r="BR2442" s="9"/>
      <c r="BS2442" s="9"/>
      <c r="BT2442" s="4"/>
      <c r="BU2442" s="4"/>
    </row>
    <row r="2443" spans="69:73" x14ac:dyDescent="0.35">
      <c r="BQ2443" s="9"/>
      <c r="BR2443" s="9"/>
      <c r="BS2443" s="9"/>
      <c r="BT2443" s="4"/>
      <c r="BU2443" s="4"/>
    </row>
    <row r="2444" spans="69:73" x14ac:dyDescent="0.35">
      <c r="BQ2444" s="9"/>
      <c r="BR2444" s="9"/>
      <c r="BS2444" s="9"/>
      <c r="BT2444" s="4"/>
      <c r="BU2444" s="4"/>
    </row>
    <row r="2445" spans="69:73" x14ac:dyDescent="0.35">
      <c r="BQ2445" s="9"/>
      <c r="BR2445" s="9"/>
      <c r="BS2445" s="9"/>
      <c r="BT2445" s="4"/>
      <c r="BU2445" s="4"/>
    </row>
    <row r="2446" spans="69:73" x14ac:dyDescent="0.35">
      <c r="BQ2446" s="9"/>
      <c r="BR2446" s="9"/>
      <c r="BS2446" s="9"/>
      <c r="BT2446" s="4"/>
      <c r="BU2446" s="4"/>
    </row>
    <row r="2447" spans="69:73" x14ac:dyDescent="0.35">
      <c r="BQ2447" s="9"/>
      <c r="BR2447" s="9"/>
      <c r="BS2447" s="9"/>
      <c r="BT2447" s="4"/>
      <c r="BU2447" s="4"/>
    </row>
    <row r="2448" spans="69:73" x14ac:dyDescent="0.35">
      <c r="BQ2448" s="9"/>
      <c r="BR2448" s="9"/>
      <c r="BS2448" s="9"/>
      <c r="BT2448" s="4"/>
      <c r="BU2448" s="4"/>
    </row>
    <row r="2449" spans="69:73" x14ac:dyDescent="0.35">
      <c r="BQ2449" s="9"/>
      <c r="BR2449" s="9"/>
      <c r="BS2449" s="9"/>
      <c r="BT2449" s="4"/>
      <c r="BU2449" s="4"/>
    </row>
    <row r="2450" spans="69:73" x14ac:dyDescent="0.35">
      <c r="BQ2450" s="9"/>
      <c r="BR2450" s="9"/>
      <c r="BS2450" s="9"/>
      <c r="BT2450" s="4"/>
      <c r="BU2450" s="4"/>
    </row>
    <row r="2451" spans="69:73" x14ac:dyDescent="0.35">
      <c r="BQ2451" s="9"/>
      <c r="BR2451" s="9"/>
      <c r="BS2451" s="9"/>
      <c r="BT2451" s="4"/>
      <c r="BU2451" s="4"/>
    </row>
    <row r="2452" spans="69:73" x14ac:dyDescent="0.35">
      <c r="BQ2452" s="9"/>
      <c r="BR2452" s="9"/>
      <c r="BS2452" s="9"/>
      <c r="BT2452" s="4"/>
      <c r="BU2452" s="4"/>
    </row>
    <row r="2453" spans="69:73" x14ac:dyDescent="0.35">
      <c r="BQ2453" s="9"/>
      <c r="BR2453" s="9"/>
      <c r="BS2453" s="9"/>
      <c r="BT2453" s="4"/>
      <c r="BU2453" s="4"/>
    </row>
    <row r="2454" spans="69:73" x14ac:dyDescent="0.35">
      <c r="BQ2454" s="9"/>
      <c r="BR2454" s="9"/>
      <c r="BS2454" s="9"/>
      <c r="BT2454" s="4"/>
      <c r="BU2454" s="4"/>
    </row>
    <row r="2455" spans="69:73" x14ac:dyDescent="0.35">
      <c r="BQ2455" s="9"/>
      <c r="BR2455" s="9"/>
      <c r="BS2455" s="9"/>
      <c r="BT2455" s="4"/>
      <c r="BU2455" s="4"/>
    </row>
    <row r="2456" spans="69:73" x14ac:dyDescent="0.35">
      <c r="BQ2456" s="9"/>
      <c r="BR2456" s="9"/>
      <c r="BS2456" s="9"/>
      <c r="BT2456" s="4"/>
      <c r="BU2456" s="4"/>
    </row>
    <row r="2457" spans="69:73" x14ac:dyDescent="0.35">
      <c r="BQ2457" s="9"/>
      <c r="BR2457" s="9"/>
      <c r="BS2457" s="9"/>
      <c r="BT2457" s="4"/>
      <c r="BU2457" s="4"/>
    </row>
    <row r="2458" spans="69:73" x14ac:dyDescent="0.35">
      <c r="BQ2458" s="9"/>
      <c r="BR2458" s="9"/>
      <c r="BS2458" s="9"/>
      <c r="BT2458" s="4"/>
      <c r="BU2458" s="4"/>
    </row>
    <row r="2459" spans="69:73" x14ac:dyDescent="0.35">
      <c r="BQ2459" s="9"/>
      <c r="BR2459" s="9"/>
      <c r="BS2459" s="9"/>
      <c r="BT2459" s="4"/>
      <c r="BU2459" s="4"/>
    </row>
    <row r="2460" spans="69:73" x14ac:dyDescent="0.35">
      <c r="BQ2460" s="9"/>
      <c r="BR2460" s="9"/>
      <c r="BS2460" s="9"/>
      <c r="BT2460" s="4"/>
      <c r="BU2460" s="4"/>
    </row>
    <row r="2461" spans="69:73" x14ac:dyDescent="0.35">
      <c r="BQ2461" s="9"/>
      <c r="BR2461" s="9"/>
      <c r="BS2461" s="9"/>
      <c r="BT2461" s="4"/>
      <c r="BU2461" s="4"/>
    </row>
    <row r="2462" spans="69:73" x14ac:dyDescent="0.35">
      <c r="BQ2462" s="9"/>
      <c r="BR2462" s="9"/>
      <c r="BS2462" s="9"/>
      <c r="BT2462" s="4"/>
      <c r="BU2462" s="4"/>
    </row>
    <row r="2463" spans="69:73" x14ac:dyDescent="0.35">
      <c r="BQ2463" s="9"/>
      <c r="BR2463" s="9"/>
      <c r="BS2463" s="9"/>
      <c r="BT2463" s="4"/>
      <c r="BU2463" s="4"/>
    </row>
    <row r="2464" spans="69:73" x14ac:dyDescent="0.35">
      <c r="BQ2464" s="9"/>
      <c r="BR2464" s="9"/>
      <c r="BS2464" s="9"/>
      <c r="BT2464" s="4"/>
      <c r="BU2464" s="4"/>
    </row>
    <row r="2465" spans="69:73" x14ac:dyDescent="0.35">
      <c r="BQ2465" s="9"/>
      <c r="BR2465" s="9"/>
      <c r="BS2465" s="9"/>
      <c r="BT2465" s="4"/>
      <c r="BU2465" s="4"/>
    </row>
    <row r="2466" spans="69:73" x14ac:dyDescent="0.35">
      <c r="BQ2466" s="9"/>
      <c r="BR2466" s="9"/>
      <c r="BS2466" s="9"/>
      <c r="BT2466" s="4"/>
      <c r="BU2466" s="4"/>
    </row>
    <row r="2467" spans="69:73" x14ac:dyDescent="0.35">
      <c r="BQ2467" s="9"/>
      <c r="BR2467" s="9"/>
      <c r="BS2467" s="9"/>
      <c r="BT2467" s="4"/>
      <c r="BU2467" s="4"/>
    </row>
    <row r="2468" spans="69:73" x14ac:dyDescent="0.35">
      <c r="BQ2468" s="9"/>
      <c r="BR2468" s="9"/>
      <c r="BS2468" s="9"/>
      <c r="BT2468" s="4"/>
      <c r="BU2468" s="4"/>
    </row>
    <row r="2469" spans="69:73" x14ac:dyDescent="0.35">
      <c r="BQ2469" s="9"/>
      <c r="BR2469" s="9"/>
      <c r="BS2469" s="9"/>
      <c r="BT2469" s="4"/>
      <c r="BU2469" s="4"/>
    </row>
    <row r="2470" spans="69:73" x14ac:dyDescent="0.35">
      <c r="BQ2470" s="9"/>
      <c r="BR2470" s="9"/>
      <c r="BS2470" s="9"/>
      <c r="BT2470" s="4"/>
      <c r="BU2470" s="4"/>
    </row>
    <row r="2471" spans="69:73" x14ac:dyDescent="0.35">
      <c r="BQ2471" s="9"/>
      <c r="BR2471" s="9"/>
      <c r="BS2471" s="9"/>
      <c r="BT2471" s="4"/>
      <c r="BU2471" s="4"/>
    </row>
    <row r="2472" spans="69:73" x14ac:dyDescent="0.35">
      <c r="BQ2472" s="9"/>
      <c r="BR2472" s="9"/>
      <c r="BS2472" s="9"/>
      <c r="BT2472" s="4"/>
      <c r="BU2472" s="4"/>
    </row>
    <row r="2473" spans="69:73" x14ac:dyDescent="0.35">
      <c r="BQ2473" s="9"/>
      <c r="BR2473" s="9"/>
      <c r="BS2473" s="9"/>
      <c r="BT2473" s="4"/>
      <c r="BU2473" s="4"/>
    </row>
    <row r="2474" spans="69:73" x14ac:dyDescent="0.35">
      <c r="BQ2474" s="9"/>
      <c r="BR2474" s="9"/>
      <c r="BS2474" s="9"/>
      <c r="BT2474" s="4"/>
      <c r="BU2474" s="4"/>
    </row>
    <row r="2475" spans="69:73" x14ac:dyDescent="0.35">
      <c r="BQ2475" s="9"/>
      <c r="BR2475" s="9"/>
      <c r="BS2475" s="9"/>
      <c r="BT2475" s="4"/>
      <c r="BU2475" s="4"/>
    </row>
    <row r="2476" spans="69:73" x14ac:dyDescent="0.35">
      <c r="BQ2476" s="9"/>
      <c r="BR2476" s="9"/>
      <c r="BS2476" s="9"/>
      <c r="BT2476" s="4"/>
      <c r="BU2476" s="4"/>
    </row>
    <row r="2477" spans="69:73" x14ac:dyDescent="0.35">
      <c r="BQ2477" s="9"/>
      <c r="BR2477" s="9"/>
      <c r="BS2477" s="9"/>
      <c r="BT2477" s="4"/>
      <c r="BU2477" s="4"/>
    </row>
    <row r="2478" spans="69:73" x14ac:dyDescent="0.35">
      <c r="BQ2478" s="9"/>
      <c r="BR2478" s="9"/>
      <c r="BS2478" s="9"/>
      <c r="BT2478" s="4"/>
      <c r="BU2478" s="4"/>
    </row>
    <row r="2479" spans="69:73" x14ac:dyDescent="0.35">
      <c r="BQ2479" s="9"/>
      <c r="BR2479" s="9"/>
      <c r="BS2479" s="9"/>
      <c r="BT2479" s="4"/>
      <c r="BU2479" s="4"/>
    </row>
    <row r="2480" spans="69:73" x14ac:dyDescent="0.35">
      <c r="BQ2480" s="9"/>
      <c r="BR2480" s="9"/>
      <c r="BS2480" s="9"/>
      <c r="BT2480" s="4"/>
      <c r="BU2480" s="4"/>
    </row>
    <row r="2481" spans="69:73" x14ac:dyDescent="0.35">
      <c r="BQ2481" s="9"/>
      <c r="BR2481" s="9"/>
      <c r="BS2481" s="9"/>
      <c r="BT2481" s="4"/>
      <c r="BU2481" s="4"/>
    </row>
    <row r="2482" spans="69:73" x14ac:dyDescent="0.35">
      <c r="BQ2482" s="9"/>
      <c r="BR2482" s="9"/>
      <c r="BS2482" s="9"/>
      <c r="BT2482" s="4"/>
      <c r="BU2482" s="4"/>
    </row>
    <row r="2483" spans="69:73" x14ac:dyDescent="0.35">
      <c r="BQ2483" s="9"/>
      <c r="BR2483" s="9"/>
      <c r="BS2483" s="9"/>
      <c r="BT2483" s="4"/>
      <c r="BU2483" s="4"/>
    </row>
    <row r="2484" spans="69:73" x14ac:dyDescent="0.35">
      <c r="BQ2484" s="9"/>
      <c r="BR2484" s="9"/>
      <c r="BS2484" s="9"/>
      <c r="BT2484" s="4"/>
      <c r="BU2484" s="4"/>
    </row>
    <row r="2485" spans="69:73" x14ac:dyDescent="0.35">
      <c r="BQ2485" s="9"/>
      <c r="BR2485" s="9"/>
      <c r="BS2485" s="9"/>
      <c r="BT2485" s="4"/>
      <c r="BU2485" s="4"/>
    </row>
    <row r="2486" spans="69:73" x14ac:dyDescent="0.35">
      <c r="BQ2486" s="9"/>
      <c r="BR2486" s="9"/>
      <c r="BS2486" s="9"/>
      <c r="BT2486" s="4"/>
      <c r="BU2486" s="4"/>
    </row>
    <row r="2487" spans="69:73" x14ac:dyDescent="0.35">
      <c r="BQ2487" s="9"/>
      <c r="BR2487" s="9"/>
      <c r="BS2487" s="9"/>
      <c r="BT2487" s="4"/>
      <c r="BU2487" s="4"/>
    </row>
    <row r="2488" spans="69:73" x14ac:dyDescent="0.35">
      <c r="BQ2488" s="9"/>
      <c r="BR2488" s="9"/>
      <c r="BS2488" s="9"/>
      <c r="BT2488" s="4"/>
      <c r="BU2488" s="4"/>
    </row>
    <row r="2489" spans="69:73" x14ac:dyDescent="0.35">
      <c r="BQ2489" s="9"/>
      <c r="BR2489" s="9"/>
      <c r="BS2489" s="9"/>
      <c r="BT2489" s="4"/>
      <c r="BU2489" s="4"/>
    </row>
    <row r="2490" spans="69:73" x14ac:dyDescent="0.35">
      <c r="BQ2490" s="9"/>
      <c r="BR2490" s="9"/>
      <c r="BS2490" s="9"/>
      <c r="BT2490" s="4"/>
      <c r="BU2490" s="4"/>
    </row>
    <row r="2491" spans="69:73" x14ac:dyDescent="0.35">
      <c r="BQ2491" s="9"/>
      <c r="BR2491" s="9"/>
      <c r="BS2491" s="9"/>
      <c r="BT2491" s="4"/>
      <c r="BU2491" s="4"/>
    </row>
    <row r="2492" spans="69:73" x14ac:dyDescent="0.35">
      <c r="BQ2492" s="9"/>
      <c r="BR2492" s="9"/>
      <c r="BS2492" s="9"/>
      <c r="BT2492" s="4"/>
      <c r="BU2492" s="4"/>
    </row>
    <row r="2493" spans="69:73" x14ac:dyDescent="0.35">
      <c r="BQ2493" s="9"/>
      <c r="BR2493" s="9"/>
      <c r="BS2493" s="9"/>
      <c r="BT2493" s="4"/>
      <c r="BU2493" s="4"/>
    </row>
    <row r="2494" spans="69:73" x14ac:dyDescent="0.35">
      <c r="BQ2494" s="9"/>
      <c r="BR2494" s="9"/>
      <c r="BS2494" s="9"/>
      <c r="BT2494" s="4"/>
      <c r="BU2494" s="4"/>
    </row>
    <row r="2495" spans="69:73" x14ac:dyDescent="0.35">
      <c r="BQ2495" s="9"/>
      <c r="BR2495" s="9"/>
      <c r="BS2495" s="9"/>
      <c r="BT2495" s="4"/>
      <c r="BU2495" s="4"/>
    </row>
    <row r="2496" spans="69:73" x14ac:dyDescent="0.35">
      <c r="BQ2496" s="9"/>
      <c r="BR2496" s="9"/>
      <c r="BS2496" s="9"/>
      <c r="BT2496" s="4"/>
      <c r="BU2496" s="4"/>
    </row>
    <row r="2497" spans="69:73" x14ac:dyDescent="0.35">
      <c r="BQ2497" s="9"/>
      <c r="BR2497" s="9"/>
      <c r="BS2497" s="9"/>
      <c r="BT2497" s="4"/>
      <c r="BU2497" s="4"/>
    </row>
    <row r="2498" spans="69:73" x14ac:dyDescent="0.35">
      <c r="BQ2498" s="9"/>
      <c r="BR2498" s="9"/>
      <c r="BS2498" s="9"/>
      <c r="BT2498" s="4"/>
      <c r="BU2498" s="4"/>
    </row>
    <row r="2499" spans="69:73" x14ac:dyDescent="0.35">
      <c r="BQ2499" s="9"/>
      <c r="BR2499" s="9"/>
      <c r="BS2499" s="9"/>
      <c r="BT2499" s="4"/>
      <c r="BU2499" s="4"/>
    </row>
    <row r="2500" spans="69:73" x14ac:dyDescent="0.35">
      <c r="BQ2500" s="9"/>
      <c r="BR2500" s="9"/>
      <c r="BS2500" s="9"/>
      <c r="BT2500" s="4"/>
      <c r="BU2500" s="4"/>
    </row>
    <row r="2501" spans="69:73" x14ac:dyDescent="0.35">
      <c r="BQ2501" s="9"/>
      <c r="BR2501" s="9"/>
      <c r="BS2501" s="9"/>
      <c r="BT2501" s="4"/>
      <c r="BU2501" s="4"/>
    </row>
    <row r="2502" spans="69:73" x14ac:dyDescent="0.35">
      <c r="BQ2502" s="9"/>
      <c r="BR2502" s="9"/>
      <c r="BS2502" s="9"/>
      <c r="BT2502" s="4"/>
      <c r="BU2502" s="4"/>
    </row>
    <row r="2503" spans="69:73" x14ac:dyDescent="0.35">
      <c r="BQ2503" s="9"/>
      <c r="BR2503" s="9"/>
      <c r="BS2503" s="9"/>
      <c r="BT2503" s="4"/>
      <c r="BU2503" s="4"/>
    </row>
    <row r="2504" spans="69:73" x14ac:dyDescent="0.35">
      <c r="BQ2504" s="9"/>
      <c r="BR2504" s="9"/>
      <c r="BS2504" s="9"/>
      <c r="BT2504" s="4"/>
      <c r="BU2504" s="4"/>
    </row>
    <row r="2505" spans="69:73" x14ac:dyDescent="0.35">
      <c r="BQ2505" s="9"/>
      <c r="BR2505" s="9"/>
      <c r="BS2505" s="9"/>
      <c r="BT2505" s="4"/>
      <c r="BU2505" s="4"/>
    </row>
    <row r="2506" spans="69:73" x14ac:dyDescent="0.35">
      <c r="BQ2506" s="9"/>
      <c r="BR2506" s="9"/>
      <c r="BS2506" s="9"/>
      <c r="BT2506" s="4"/>
      <c r="BU2506" s="4"/>
    </row>
    <row r="2507" spans="69:73" x14ac:dyDescent="0.35">
      <c r="BQ2507" s="9"/>
      <c r="BR2507" s="9"/>
      <c r="BS2507" s="9"/>
      <c r="BT2507" s="4"/>
      <c r="BU2507" s="4"/>
    </row>
    <row r="2508" spans="69:73" x14ac:dyDescent="0.35">
      <c r="BQ2508" s="9"/>
      <c r="BR2508" s="9"/>
      <c r="BS2508" s="9"/>
      <c r="BT2508" s="4"/>
      <c r="BU2508" s="4"/>
    </row>
    <row r="2509" spans="69:73" x14ac:dyDescent="0.35">
      <c r="BQ2509" s="9"/>
      <c r="BR2509" s="9"/>
      <c r="BS2509" s="9"/>
      <c r="BT2509" s="4"/>
      <c r="BU2509" s="4"/>
    </row>
    <row r="2510" spans="69:73" x14ac:dyDescent="0.35">
      <c r="BQ2510" s="9"/>
      <c r="BR2510" s="9"/>
      <c r="BS2510" s="9"/>
      <c r="BT2510" s="4"/>
      <c r="BU2510" s="4"/>
    </row>
    <row r="2511" spans="69:73" x14ac:dyDescent="0.35">
      <c r="BQ2511" s="9"/>
      <c r="BR2511" s="9"/>
      <c r="BS2511" s="9"/>
      <c r="BT2511" s="4"/>
      <c r="BU2511" s="4"/>
    </row>
    <row r="2512" spans="69:73" x14ac:dyDescent="0.35">
      <c r="BQ2512" s="9"/>
      <c r="BR2512" s="9"/>
      <c r="BS2512" s="9"/>
      <c r="BT2512" s="4"/>
      <c r="BU2512" s="4"/>
    </row>
    <row r="2513" spans="69:73" x14ac:dyDescent="0.35">
      <c r="BQ2513" s="9"/>
      <c r="BR2513" s="9"/>
      <c r="BS2513" s="9"/>
      <c r="BT2513" s="4"/>
      <c r="BU2513" s="4"/>
    </row>
    <row r="2514" spans="69:73" x14ac:dyDescent="0.35">
      <c r="BQ2514" s="9"/>
      <c r="BR2514" s="9"/>
      <c r="BS2514" s="9"/>
      <c r="BT2514" s="4"/>
      <c r="BU2514" s="4"/>
    </row>
    <row r="2515" spans="69:73" x14ac:dyDescent="0.35">
      <c r="BQ2515" s="9"/>
      <c r="BR2515" s="9"/>
      <c r="BS2515" s="9"/>
      <c r="BT2515" s="4"/>
      <c r="BU2515" s="4"/>
    </row>
    <row r="2516" spans="69:73" x14ac:dyDescent="0.35">
      <c r="BQ2516" s="9"/>
      <c r="BR2516" s="9"/>
      <c r="BS2516" s="9"/>
      <c r="BT2516" s="4"/>
      <c r="BU2516" s="4"/>
    </row>
    <row r="2517" spans="69:73" x14ac:dyDescent="0.35">
      <c r="BQ2517" s="9"/>
      <c r="BR2517" s="9"/>
      <c r="BS2517" s="9"/>
      <c r="BT2517" s="4"/>
      <c r="BU2517" s="4"/>
    </row>
    <row r="2518" spans="69:73" x14ac:dyDescent="0.35">
      <c r="BQ2518" s="9"/>
      <c r="BR2518" s="9"/>
      <c r="BS2518" s="9"/>
      <c r="BT2518" s="4"/>
      <c r="BU2518" s="4"/>
    </row>
    <row r="2519" spans="69:73" x14ac:dyDescent="0.35">
      <c r="BQ2519" s="9"/>
      <c r="BR2519" s="9"/>
      <c r="BS2519" s="9"/>
      <c r="BT2519" s="4"/>
      <c r="BU2519" s="4"/>
    </row>
    <row r="2520" spans="69:73" x14ac:dyDescent="0.35">
      <c r="BQ2520" s="9"/>
      <c r="BR2520" s="9"/>
      <c r="BS2520" s="9"/>
      <c r="BT2520" s="4"/>
      <c r="BU2520" s="4"/>
    </row>
    <row r="2521" spans="69:73" x14ac:dyDescent="0.35">
      <c r="BQ2521" s="9"/>
      <c r="BR2521" s="9"/>
      <c r="BS2521" s="9"/>
      <c r="BT2521" s="4"/>
      <c r="BU2521" s="4"/>
    </row>
    <row r="2522" spans="69:73" x14ac:dyDescent="0.35">
      <c r="BQ2522" s="9"/>
      <c r="BR2522" s="9"/>
      <c r="BS2522" s="9"/>
      <c r="BT2522" s="4"/>
      <c r="BU2522" s="4"/>
    </row>
    <row r="2523" spans="69:73" x14ac:dyDescent="0.35">
      <c r="BQ2523" s="9"/>
      <c r="BR2523" s="9"/>
      <c r="BS2523" s="9"/>
      <c r="BT2523" s="4"/>
      <c r="BU2523" s="4"/>
    </row>
    <row r="2524" spans="69:73" x14ac:dyDescent="0.35">
      <c r="BQ2524" s="9"/>
      <c r="BR2524" s="9"/>
      <c r="BS2524" s="9"/>
      <c r="BT2524" s="4"/>
      <c r="BU2524" s="4"/>
    </row>
    <row r="2525" spans="69:73" x14ac:dyDescent="0.35">
      <c r="BQ2525" s="9"/>
      <c r="BR2525" s="9"/>
      <c r="BS2525" s="9"/>
      <c r="BT2525" s="4"/>
      <c r="BU2525" s="4"/>
    </row>
    <row r="2526" spans="69:73" x14ac:dyDescent="0.35">
      <c r="BQ2526" s="9"/>
      <c r="BR2526" s="9"/>
      <c r="BS2526" s="9"/>
      <c r="BT2526" s="4"/>
      <c r="BU2526" s="4"/>
    </row>
    <row r="2527" spans="69:73" x14ac:dyDescent="0.35">
      <c r="BQ2527" s="9"/>
      <c r="BR2527" s="9"/>
      <c r="BS2527" s="9"/>
      <c r="BT2527" s="4"/>
      <c r="BU2527" s="4"/>
    </row>
    <row r="2528" spans="69:73" x14ac:dyDescent="0.35">
      <c r="BQ2528" s="9"/>
      <c r="BR2528" s="9"/>
      <c r="BS2528" s="9"/>
      <c r="BT2528" s="4"/>
      <c r="BU2528" s="4"/>
    </row>
    <row r="2529" spans="69:73" x14ac:dyDescent="0.35">
      <c r="BQ2529" s="9"/>
      <c r="BR2529" s="9"/>
      <c r="BS2529" s="9"/>
      <c r="BT2529" s="4"/>
      <c r="BU2529" s="4"/>
    </row>
    <row r="2530" spans="69:73" x14ac:dyDescent="0.35">
      <c r="BQ2530" s="9"/>
      <c r="BR2530" s="9"/>
      <c r="BS2530" s="9"/>
      <c r="BT2530" s="4"/>
      <c r="BU2530" s="4"/>
    </row>
    <row r="2531" spans="69:73" x14ac:dyDescent="0.35">
      <c r="BQ2531" s="9"/>
      <c r="BR2531" s="9"/>
      <c r="BS2531" s="9"/>
      <c r="BT2531" s="4"/>
      <c r="BU2531" s="4"/>
    </row>
    <row r="2532" spans="69:73" x14ac:dyDescent="0.35">
      <c r="BQ2532" s="9"/>
      <c r="BR2532" s="9"/>
      <c r="BS2532" s="9"/>
      <c r="BT2532" s="4"/>
      <c r="BU2532" s="4"/>
    </row>
    <row r="2533" spans="69:73" x14ac:dyDescent="0.35">
      <c r="BQ2533" s="9"/>
      <c r="BR2533" s="9"/>
      <c r="BS2533" s="9"/>
      <c r="BT2533" s="4"/>
      <c r="BU2533" s="4"/>
    </row>
    <row r="2534" spans="69:73" x14ac:dyDescent="0.35">
      <c r="BQ2534" s="9"/>
      <c r="BR2534" s="9"/>
      <c r="BS2534" s="9"/>
      <c r="BT2534" s="4"/>
      <c r="BU2534" s="4"/>
    </row>
    <row r="2535" spans="69:73" x14ac:dyDescent="0.35">
      <c r="BQ2535" s="9"/>
      <c r="BR2535" s="9"/>
      <c r="BS2535" s="9"/>
      <c r="BT2535" s="4"/>
      <c r="BU2535" s="4"/>
    </row>
    <row r="2536" spans="69:73" x14ac:dyDescent="0.35">
      <c r="BQ2536" s="9"/>
      <c r="BR2536" s="9"/>
      <c r="BS2536" s="9"/>
      <c r="BT2536" s="4"/>
      <c r="BU2536" s="4"/>
    </row>
    <row r="2537" spans="69:73" x14ac:dyDescent="0.35">
      <c r="BQ2537" s="9"/>
      <c r="BR2537" s="9"/>
      <c r="BS2537" s="9"/>
      <c r="BT2537" s="4"/>
      <c r="BU2537" s="4"/>
    </row>
    <row r="2538" spans="69:73" x14ac:dyDescent="0.35">
      <c r="BQ2538" s="9"/>
      <c r="BR2538" s="9"/>
      <c r="BS2538" s="9"/>
      <c r="BT2538" s="4"/>
      <c r="BU2538" s="4"/>
    </row>
    <row r="2539" spans="69:73" x14ac:dyDescent="0.35">
      <c r="BQ2539" s="9"/>
      <c r="BR2539" s="9"/>
      <c r="BS2539" s="9"/>
      <c r="BT2539" s="4"/>
      <c r="BU2539" s="4"/>
    </row>
    <row r="2540" spans="69:73" x14ac:dyDescent="0.35">
      <c r="BQ2540" s="9"/>
      <c r="BR2540" s="9"/>
      <c r="BS2540" s="9"/>
      <c r="BT2540" s="4"/>
      <c r="BU2540" s="4"/>
    </row>
    <row r="2541" spans="69:73" x14ac:dyDescent="0.35">
      <c r="BQ2541" s="9"/>
      <c r="BR2541" s="9"/>
      <c r="BS2541" s="9"/>
      <c r="BT2541" s="4"/>
      <c r="BU2541" s="4"/>
    </row>
    <row r="2542" spans="69:73" x14ac:dyDescent="0.35">
      <c r="BQ2542" s="9"/>
      <c r="BR2542" s="9"/>
      <c r="BS2542" s="9"/>
      <c r="BT2542" s="4"/>
      <c r="BU2542" s="4"/>
    </row>
    <row r="2543" spans="69:73" x14ac:dyDescent="0.35">
      <c r="BQ2543" s="9"/>
      <c r="BR2543" s="9"/>
      <c r="BS2543" s="9"/>
      <c r="BT2543" s="4"/>
      <c r="BU2543" s="4"/>
    </row>
    <row r="2544" spans="69:73" x14ac:dyDescent="0.35">
      <c r="BQ2544" s="9"/>
      <c r="BR2544" s="9"/>
      <c r="BS2544" s="9"/>
      <c r="BT2544" s="4"/>
      <c r="BU2544" s="4"/>
    </row>
    <row r="2545" spans="69:73" x14ac:dyDescent="0.35">
      <c r="BQ2545" s="9"/>
      <c r="BR2545" s="9"/>
      <c r="BS2545" s="9"/>
      <c r="BT2545" s="4"/>
      <c r="BU2545" s="4"/>
    </row>
    <row r="2546" spans="69:73" x14ac:dyDescent="0.35">
      <c r="BQ2546" s="9"/>
      <c r="BR2546" s="9"/>
      <c r="BS2546" s="9"/>
      <c r="BT2546" s="4"/>
      <c r="BU2546" s="4"/>
    </row>
    <row r="2547" spans="69:73" x14ac:dyDescent="0.35">
      <c r="BQ2547" s="9"/>
      <c r="BR2547" s="9"/>
      <c r="BS2547" s="9"/>
      <c r="BT2547" s="4"/>
      <c r="BU2547" s="4"/>
    </row>
    <row r="2548" spans="69:73" x14ac:dyDescent="0.35">
      <c r="BQ2548" s="9"/>
      <c r="BR2548" s="9"/>
      <c r="BS2548" s="9"/>
      <c r="BT2548" s="4"/>
      <c r="BU2548" s="4"/>
    </row>
    <row r="2549" spans="69:73" x14ac:dyDescent="0.35">
      <c r="BQ2549" s="9"/>
      <c r="BR2549" s="9"/>
      <c r="BS2549" s="9"/>
      <c r="BT2549" s="4"/>
      <c r="BU2549" s="4"/>
    </row>
    <row r="2550" spans="69:73" x14ac:dyDescent="0.35">
      <c r="BQ2550" s="9"/>
      <c r="BR2550" s="9"/>
      <c r="BS2550" s="9"/>
      <c r="BT2550" s="4"/>
      <c r="BU2550" s="4"/>
    </row>
    <row r="2551" spans="69:73" x14ac:dyDescent="0.35">
      <c r="BQ2551" s="9"/>
      <c r="BR2551" s="9"/>
      <c r="BS2551" s="9"/>
      <c r="BT2551" s="4"/>
      <c r="BU2551" s="4"/>
    </row>
    <row r="2552" spans="69:73" x14ac:dyDescent="0.35">
      <c r="BQ2552" s="9"/>
      <c r="BR2552" s="9"/>
      <c r="BS2552" s="9"/>
      <c r="BT2552" s="4"/>
      <c r="BU2552" s="4"/>
    </row>
    <row r="2553" spans="69:73" x14ac:dyDescent="0.35">
      <c r="BQ2553" s="9"/>
      <c r="BR2553" s="9"/>
      <c r="BS2553" s="9"/>
      <c r="BT2553" s="4"/>
      <c r="BU2553" s="4"/>
    </row>
    <row r="2554" spans="69:73" x14ac:dyDescent="0.35">
      <c r="BQ2554" s="9"/>
      <c r="BR2554" s="9"/>
      <c r="BS2554" s="9"/>
      <c r="BT2554" s="4"/>
      <c r="BU2554" s="4"/>
    </row>
    <row r="2555" spans="69:73" x14ac:dyDescent="0.35">
      <c r="BQ2555" s="9"/>
      <c r="BR2555" s="9"/>
      <c r="BS2555" s="9"/>
      <c r="BT2555" s="4"/>
      <c r="BU2555" s="4"/>
    </row>
    <row r="2556" spans="69:73" x14ac:dyDescent="0.35">
      <c r="BQ2556" s="9"/>
      <c r="BR2556" s="9"/>
      <c r="BS2556" s="9"/>
      <c r="BT2556" s="4"/>
      <c r="BU2556" s="4"/>
    </row>
    <row r="2557" spans="69:73" x14ac:dyDescent="0.35">
      <c r="BQ2557" s="9"/>
      <c r="BR2557" s="9"/>
      <c r="BS2557" s="9"/>
      <c r="BT2557" s="4"/>
      <c r="BU2557" s="4"/>
    </row>
    <row r="2558" spans="69:73" x14ac:dyDescent="0.35">
      <c r="BQ2558" s="9"/>
      <c r="BR2558" s="9"/>
      <c r="BS2558" s="9"/>
      <c r="BT2558" s="4"/>
      <c r="BU2558" s="4"/>
    </row>
    <row r="2559" spans="69:73" x14ac:dyDescent="0.35">
      <c r="BQ2559" s="9"/>
      <c r="BR2559" s="9"/>
      <c r="BS2559" s="9"/>
      <c r="BT2559" s="4"/>
      <c r="BU2559" s="4"/>
    </row>
    <row r="2560" spans="69:73" x14ac:dyDescent="0.35">
      <c r="BQ2560" s="9"/>
      <c r="BR2560" s="9"/>
      <c r="BS2560" s="9"/>
      <c r="BT2560" s="4"/>
      <c r="BU2560" s="4"/>
    </row>
    <row r="2561" spans="69:73" x14ac:dyDescent="0.35">
      <c r="BQ2561" s="9"/>
      <c r="BR2561" s="9"/>
      <c r="BS2561" s="9"/>
      <c r="BT2561" s="4"/>
      <c r="BU2561" s="4"/>
    </row>
    <row r="2562" spans="69:73" x14ac:dyDescent="0.35">
      <c r="BQ2562" s="9"/>
      <c r="BR2562" s="9"/>
      <c r="BS2562" s="9"/>
      <c r="BT2562" s="4"/>
      <c r="BU2562" s="4"/>
    </row>
    <row r="2563" spans="69:73" x14ac:dyDescent="0.35">
      <c r="BQ2563" s="9"/>
      <c r="BR2563" s="9"/>
      <c r="BS2563" s="9"/>
      <c r="BT2563" s="4"/>
      <c r="BU2563" s="4"/>
    </row>
    <row r="2564" spans="69:73" x14ac:dyDescent="0.35">
      <c r="BQ2564" s="9"/>
      <c r="BR2564" s="9"/>
      <c r="BS2564" s="9"/>
      <c r="BT2564" s="4"/>
      <c r="BU2564" s="4"/>
    </row>
    <row r="2565" spans="69:73" x14ac:dyDescent="0.35">
      <c r="BQ2565" s="9"/>
      <c r="BR2565" s="9"/>
      <c r="BS2565" s="9"/>
      <c r="BT2565" s="4"/>
      <c r="BU2565" s="4"/>
    </row>
    <row r="2566" spans="69:73" x14ac:dyDescent="0.35">
      <c r="BQ2566" s="9"/>
      <c r="BR2566" s="9"/>
      <c r="BS2566" s="9"/>
      <c r="BT2566" s="4"/>
      <c r="BU2566" s="4"/>
    </row>
    <row r="2567" spans="69:73" x14ac:dyDescent="0.35">
      <c r="BQ2567" s="9"/>
      <c r="BR2567" s="9"/>
      <c r="BS2567" s="9"/>
      <c r="BT2567" s="4"/>
      <c r="BU2567" s="4"/>
    </row>
    <row r="2568" spans="69:73" x14ac:dyDescent="0.35">
      <c r="BQ2568" s="9"/>
      <c r="BR2568" s="9"/>
      <c r="BS2568" s="9"/>
      <c r="BT2568" s="4"/>
      <c r="BU2568" s="4"/>
    </row>
    <row r="2569" spans="69:73" x14ac:dyDescent="0.35">
      <c r="BQ2569" s="9"/>
      <c r="BR2569" s="9"/>
      <c r="BS2569" s="9"/>
      <c r="BT2569" s="4"/>
      <c r="BU2569" s="4"/>
    </row>
    <row r="2570" spans="69:73" x14ac:dyDescent="0.35">
      <c r="BQ2570" s="9"/>
      <c r="BR2570" s="9"/>
      <c r="BS2570" s="9"/>
      <c r="BT2570" s="4"/>
      <c r="BU2570" s="4"/>
    </row>
    <row r="2571" spans="69:73" x14ac:dyDescent="0.35">
      <c r="BQ2571" s="9"/>
      <c r="BR2571" s="9"/>
      <c r="BS2571" s="9"/>
      <c r="BT2571" s="4"/>
      <c r="BU2571" s="4"/>
    </row>
    <row r="2572" spans="69:73" x14ac:dyDescent="0.35">
      <c r="BQ2572" s="9"/>
      <c r="BR2572" s="9"/>
      <c r="BS2572" s="9"/>
      <c r="BT2572" s="4"/>
      <c r="BU2572" s="4"/>
    </row>
    <row r="2573" spans="69:73" x14ac:dyDescent="0.35">
      <c r="BQ2573" s="9"/>
      <c r="BR2573" s="9"/>
      <c r="BS2573" s="9"/>
      <c r="BT2573" s="4"/>
      <c r="BU2573" s="4"/>
    </row>
    <row r="2574" spans="69:73" x14ac:dyDescent="0.35">
      <c r="BQ2574" s="9"/>
      <c r="BR2574" s="9"/>
      <c r="BS2574" s="9"/>
      <c r="BT2574" s="4"/>
      <c r="BU2574" s="4"/>
    </row>
    <row r="2575" spans="69:73" x14ac:dyDescent="0.35">
      <c r="BQ2575" s="9"/>
      <c r="BR2575" s="9"/>
      <c r="BS2575" s="9"/>
      <c r="BT2575" s="4"/>
      <c r="BU2575" s="4"/>
    </row>
    <row r="2576" spans="69:73" x14ac:dyDescent="0.35">
      <c r="BQ2576" s="9"/>
      <c r="BR2576" s="9"/>
      <c r="BS2576" s="9"/>
      <c r="BT2576" s="4"/>
      <c r="BU2576" s="4"/>
    </row>
    <row r="2577" spans="69:73" x14ac:dyDescent="0.35">
      <c r="BQ2577" s="9"/>
      <c r="BR2577" s="9"/>
      <c r="BS2577" s="9"/>
      <c r="BT2577" s="4"/>
      <c r="BU2577" s="4"/>
    </row>
    <row r="2578" spans="69:73" x14ac:dyDescent="0.35">
      <c r="BQ2578" s="9"/>
      <c r="BR2578" s="9"/>
      <c r="BS2578" s="9"/>
      <c r="BT2578" s="4"/>
      <c r="BU2578" s="4"/>
    </row>
    <row r="2579" spans="69:73" x14ac:dyDescent="0.35">
      <c r="BQ2579" s="9"/>
      <c r="BR2579" s="9"/>
      <c r="BS2579" s="9"/>
      <c r="BT2579" s="4"/>
      <c r="BU2579" s="4"/>
    </row>
    <row r="2580" spans="69:73" x14ac:dyDescent="0.35">
      <c r="BQ2580" s="9"/>
      <c r="BR2580" s="9"/>
      <c r="BS2580" s="9"/>
      <c r="BT2580" s="4"/>
      <c r="BU2580" s="4"/>
    </row>
    <row r="2581" spans="69:73" x14ac:dyDescent="0.35">
      <c r="BQ2581" s="9"/>
      <c r="BR2581" s="9"/>
      <c r="BS2581" s="9"/>
      <c r="BT2581" s="4"/>
      <c r="BU2581" s="4"/>
    </row>
    <row r="2582" spans="69:73" x14ac:dyDescent="0.35">
      <c r="BQ2582" s="9"/>
      <c r="BR2582" s="9"/>
      <c r="BS2582" s="9"/>
      <c r="BT2582" s="4"/>
      <c r="BU2582" s="4"/>
    </row>
    <row r="2583" spans="69:73" x14ac:dyDescent="0.35">
      <c r="BQ2583" s="9"/>
      <c r="BR2583" s="9"/>
      <c r="BS2583" s="9"/>
      <c r="BT2583" s="4"/>
      <c r="BU2583" s="4"/>
    </row>
    <row r="2584" spans="69:73" x14ac:dyDescent="0.35">
      <c r="BQ2584" s="9"/>
      <c r="BR2584" s="9"/>
      <c r="BS2584" s="9"/>
      <c r="BT2584" s="4"/>
      <c r="BU2584" s="4"/>
    </row>
    <row r="2585" spans="69:73" x14ac:dyDescent="0.35">
      <c r="BQ2585" s="9"/>
      <c r="BR2585" s="9"/>
      <c r="BS2585" s="9"/>
      <c r="BT2585" s="4"/>
      <c r="BU2585" s="4"/>
    </row>
    <row r="2586" spans="69:73" x14ac:dyDescent="0.35">
      <c r="BQ2586" s="9"/>
      <c r="BR2586" s="9"/>
      <c r="BS2586" s="9"/>
      <c r="BT2586" s="4"/>
      <c r="BU2586" s="4"/>
    </row>
    <row r="2587" spans="69:73" x14ac:dyDescent="0.35">
      <c r="BQ2587" s="9"/>
      <c r="BR2587" s="9"/>
      <c r="BS2587" s="9"/>
      <c r="BT2587" s="4"/>
      <c r="BU2587" s="4"/>
    </row>
    <row r="2588" spans="69:73" x14ac:dyDescent="0.35">
      <c r="BQ2588" s="9"/>
      <c r="BR2588" s="9"/>
      <c r="BS2588" s="9"/>
      <c r="BT2588" s="4"/>
      <c r="BU2588" s="4"/>
    </row>
    <row r="2589" spans="69:73" x14ac:dyDescent="0.35">
      <c r="BQ2589" s="9"/>
      <c r="BR2589" s="9"/>
      <c r="BS2589" s="9"/>
      <c r="BT2589" s="4"/>
      <c r="BU2589" s="4"/>
    </row>
    <row r="2590" spans="69:73" x14ac:dyDescent="0.35">
      <c r="BQ2590" s="9"/>
      <c r="BR2590" s="9"/>
      <c r="BS2590" s="9"/>
      <c r="BT2590" s="4"/>
      <c r="BU2590" s="4"/>
    </row>
    <row r="2591" spans="69:73" x14ac:dyDescent="0.35">
      <c r="BQ2591" s="9"/>
      <c r="BR2591" s="9"/>
      <c r="BS2591" s="9"/>
      <c r="BT2591" s="4"/>
      <c r="BU2591" s="4"/>
    </row>
    <row r="2592" spans="69:73" x14ac:dyDescent="0.35">
      <c r="BQ2592" s="9"/>
      <c r="BR2592" s="9"/>
      <c r="BS2592" s="9"/>
      <c r="BT2592" s="4"/>
      <c r="BU2592" s="4"/>
    </row>
    <row r="2593" spans="69:73" x14ac:dyDescent="0.35">
      <c r="BQ2593" s="9"/>
      <c r="BR2593" s="9"/>
      <c r="BS2593" s="9"/>
      <c r="BT2593" s="4"/>
      <c r="BU2593" s="4"/>
    </row>
    <row r="2594" spans="69:73" x14ac:dyDescent="0.35">
      <c r="BQ2594" s="9"/>
      <c r="BR2594" s="9"/>
      <c r="BS2594" s="9"/>
      <c r="BT2594" s="4"/>
      <c r="BU2594" s="4"/>
    </row>
    <row r="2595" spans="69:73" x14ac:dyDescent="0.35">
      <c r="BQ2595" s="9"/>
      <c r="BR2595" s="9"/>
      <c r="BS2595" s="9"/>
      <c r="BT2595" s="4"/>
      <c r="BU2595" s="4"/>
    </row>
    <row r="2596" spans="69:73" x14ac:dyDescent="0.35">
      <c r="BQ2596" s="9"/>
      <c r="BR2596" s="9"/>
      <c r="BS2596" s="9"/>
      <c r="BT2596" s="4"/>
      <c r="BU2596" s="4"/>
    </row>
    <row r="2597" spans="69:73" x14ac:dyDescent="0.35">
      <c r="BQ2597" s="9"/>
      <c r="BR2597" s="9"/>
      <c r="BS2597" s="9"/>
      <c r="BT2597" s="4"/>
      <c r="BU2597" s="4"/>
    </row>
    <row r="2598" spans="69:73" x14ac:dyDescent="0.35">
      <c r="BQ2598" s="9"/>
      <c r="BR2598" s="9"/>
      <c r="BS2598" s="9"/>
      <c r="BT2598" s="4"/>
      <c r="BU2598" s="4"/>
    </row>
    <row r="2599" spans="69:73" x14ac:dyDescent="0.35">
      <c r="BQ2599" s="9"/>
      <c r="BR2599" s="9"/>
      <c r="BS2599" s="9"/>
      <c r="BT2599" s="4"/>
      <c r="BU2599" s="4"/>
    </row>
    <row r="2600" spans="69:73" x14ac:dyDescent="0.35">
      <c r="BQ2600" s="9"/>
      <c r="BR2600" s="9"/>
      <c r="BS2600" s="9"/>
      <c r="BT2600" s="4"/>
      <c r="BU2600" s="4"/>
    </row>
    <row r="2601" spans="69:73" x14ac:dyDescent="0.35">
      <c r="BQ2601" s="9"/>
      <c r="BR2601" s="9"/>
      <c r="BS2601" s="9"/>
      <c r="BT2601" s="4"/>
      <c r="BU2601" s="4"/>
    </row>
    <row r="2602" spans="69:73" x14ac:dyDescent="0.35">
      <c r="BQ2602" s="9"/>
      <c r="BR2602" s="9"/>
      <c r="BS2602" s="9"/>
      <c r="BT2602" s="4"/>
      <c r="BU2602" s="4"/>
    </row>
    <row r="2603" spans="69:73" x14ac:dyDescent="0.35">
      <c r="BQ2603" s="9"/>
      <c r="BR2603" s="9"/>
      <c r="BS2603" s="9"/>
      <c r="BT2603" s="4"/>
      <c r="BU2603" s="4"/>
    </row>
    <row r="2604" spans="69:73" x14ac:dyDescent="0.35">
      <c r="BQ2604" s="9"/>
      <c r="BR2604" s="9"/>
      <c r="BS2604" s="9"/>
      <c r="BT2604" s="4"/>
      <c r="BU2604" s="4"/>
    </row>
    <row r="2605" spans="69:73" x14ac:dyDescent="0.35">
      <c r="BQ2605" s="9"/>
      <c r="BR2605" s="9"/>
      <c r="BS2605" s="9"/>
      <c r="BT2605" s="4"/>
      <c r="BU2605" s="4"/>
    </row>
    <row r="2606" spans="69:73" x14ac:dyDescent="0.35">
      <c r="BQ2606" s="9"/>
      <c r="BR2606" s="9"/>
      <c r="BS2606" s="9"/>
      <c r="BT2606" s="4"/>
      <c r="BU2606" s="4"/>
    </row>
    <row r="2607" spans="69:73" x14ac:dyDescent="0.35">
      <c r="BQ2607" s="9"/>
      <c r="BR2607" s="9"/>
      <c r="BS2607" s="9"/>
      <c r="BT2607" s="4"/>
      <c r="BU2607" s="4"/>
    </row>
    <row r="2608" spans="69:73" x14ac:dyDescent="0.35">
      <c r="BQ2608" s="9"/>
      <c r="BR2608" s="9"/>
      <c r="BS2608" s="9"/>
      <c r="BT2608" s="4"/>
      <c r="BU2608" s="4"/>
    </row>
    <row r="2609" spans="69:73" x14ac:dyDescent="0.35">
      <c r="BQ2609" s="9"/>
      <c r="BR2609" s="9"/>
      <c r="BS2609" s="9"/>
      <c r="BT2609" s="4"/>
      <c r="BU2609" s="4"/>
    </row>
    <row r="2610" spans="69:73" x14ac:dyDescent="0.35">
      <c r="BQ2610" s="9"/>
      <c r="BR2610" s="9"/>
      <c r="BS2610" s="9"/>
      <c r="BT2610" s="4"/>
      <c r="BU2610" s="4"/>
    </row>
    <row r="2611" spans="69:73" x14ac:dyDescent="0.35">
      <c r="BQ2611" s="9"/>
      <c r="BR2611" s="9"/>
      <c r="BS2611" s="9"/>
      <c r="BT2611" s="4"/>
      <c r="BU2611" s="4"/>
    </row>
    <row r="2612" spans="69:73" x14ac:dyDescent="0.35">
      <c r="BQ2612" s="9"/>
      <c r="BR2612" s="9"/>
      <c r="BS2612" s="9"/>
      <c r="BT2612" s="4"/>
      <c r="BU2612" s="4"/>
    </row>
    <row r="2613" spans="69:73" x14ac:dyDescent="0.35">
      <c r="BQ2613" s="9"/>
      <c r="BR2613" s="9"/>
      <c r="BS2613" s="9"/>
      <c r="BT2613" s="4"/>
      <c r="BU2613" s="4"/>
    </row>
    <row r="2614" spans="69:73" x14ac:dyDescent="0.35">
      <c r="BQ2614" s="9"/>
      <c r="BR2614" s="9"/>
      <c r="BS2614" s="9"/>
      <c r="BT2614" s="4"/>
      <c r="BU2614" s="4"/>
    </row>
    <row r="2615" spans="69:73" x14ac:dyDescent="0.35">
      <c r="BQ2615" s="9"/>
      <c r="BR2615" s="9"/>
      <c r="BS2615" s="9"/>
      <c r="BT2615" s="4"/>
      <c r="BU2615" s="4"/>
    </row>
    <row r="2616" spans="69:73" x14ac:dyDescent="0.35">
      <c r="BQ2616" s="9"/>
      <c r="BR2616" s="9"/>
      <c r="BS2616" s="9"/>
      <c r="BT2616" s="4"/>
      <c r="BU2616" s="4"/>
    </row>
    <row r="2617" spans="69:73" x14ac:dyDescent="0.35">
      <c r="BQ2617" s="9"/>
      <c r="BR2617" s="9"/>
      <c r="BS2617" s="9"/>
      <c r="BT2617" s="4"/>
      <c r="BU2617" s="4"/>
    </row>
    <row r="2618" spans="69:73" x14ac:dyDescent="0.35">
      <c r="BQ2618" s="9"/>
      <c r="BR2618" s="9"/>
      <c r="BS2618" s="9"/>
      <c r="BT2618" s="4"/>
      <c r="BU2618" s="4"/>
    </row>
    <row r="2619" spans="69:73" x14ac:dyDescent="0.35">
      <c r="BQ2619" s="9"/>
      <c r="BR2619" s="9"/>
      <c r="BS2619" s="9"/>
      <c r="BT2619" s="4"/>
      <c r="BU2619" s="4"/>
    </row>
    <row r="2620" spans="69:73" x14ac:dyDescent="0.35">
      <c r="BQ2620" s="9"/>
      <c r="BR2620" s="9"/>
      <c r="BS2620" s="9"/>
      <c r="BT2620" s="4"/>
      <c r="BU2620" s="4"/>
    </row>
    <row r="2621" spans="69:73" x14ac:dyDescent="0.35">
      <c r="BQ2621" s="9"/>
      <c r="BR2621" s="9"/>
      <c r="BS2621" s="9"/>
      <c r="BT2621" s="4"/>
      <c r="BU2621" s="4"/>
    </row>
    <row r="2622" spans="69:73" x14ac:dyDescent="0.35">
      <c r="BQ2622" s="9"/>
      <c r="BR2622" s="9"/>
      <c r="BS2622" s="9"/>
      <c r="BT2622" s="4"/>
      <c r="BU2622" s="4"/>
    </row>
    <row r="2623" spans="69:73" x14ac:dyDescent="0.35">
      <c r="BQ2623" s="9"/>
      <c r="BR2623" s="9"/>
      <c r="BS2623" s="9"/>
      <c r="BT2623" s="4"/>
      <c r="BU2623" s="4"/>
    </row>
    <row r="2624" spans="69:73" x14ac:dyDescent="0.35">
      <c r="BQ2624" s="9"/>
      <c r="BR2624" s="9"/>
      <c r="BS2624" s="9"/>
      <c r="BT2624" s="4"/>
      <c r="BU2624" s="4"/>
    </row>
    <row r="2625" spans="69:73" x14ac:dyDescent="0.35">
      <c r="BQ2625" s="9"/>
      <c r="BR2625" s="9"/>
      <c r="BS2625" s="9"/>
      <c r="BT2625" s="4"/>
      <c r="BU2625" s="4"/>
    </row>
    <row r="2626" spans="69:73" x14ac:dyDescent="0.35">
      <c r="BQ2626" s="9"/>
      <c r="BR2626" s="9"/>
      <c r="BS2626" s="9"/>
      <c r="BT2626" s="4"/>
      <c r="BU2626" s="4"/>
    </row>
    <row r="2627" spans="69:73" x14ac:dyDescent="0.35">
      <c r="BQ2627" s="9"/>
      <c r="BR2627" s="9"/>
      <c r="BS2627" s="9"/>
      <c r="BT2627" s="4"/>
      <c r="BU2627" s="4"/>
    </row>
    <row r="2628" spans="69:73" x14ac:dyDescent="0.35">
      <c r="BQ2628" s="9"/>
      <c r="BR2628" s="9"/>
      <c r="BS2628" s="9"/>
      <c r="BT2628" s="4"/>
      <c r="BU2628" s="4"/>
    </row>
    <row r="2629" spans="69:73" x14ac:dyDescent="0.35">
      <c r="BQ2629" s="9"/>
      <c r="BR2629" s="9"/>
      <c r="BS2629" s="9"/>
      <c r="BT2629" s="4"/>
      <c r="BU2629" s="4"/>
    </row>
    <row r="2630" spans="69:73" x14ac:dyDescent="0.35">
      <c r="BQ2630" s="9"/>
      <c r="BR2630" s="9"/>
      <c r="BS2630" s="9"/>
      <c r="BT2630" s="4"/>
      <c r="BU2630" s="4"/>
    </row>
    <row r="2631" spans="69:73" x14ac:dyDescent="0.35">
      <c r="BQ2631" s="9"/>
      <c r="BR2631" s="9"/>
      <c r="BS2631" s="9"/>
      <c r="BT2631" s="4"/>
      <c r="BU2631" s="4"/>
    </row>
    <row r="2632" spans="69:73" x14ac:dyDescent="0.35">
      <c r="BQ2632" s="9"/>
      <c r="BR2632" s="9"/>
      <c r="BS2632" s="9"/>
      <c r="BT2632" s="4"/>
      <c r="BU2632" s="4"/>
    </row>
    <row r="2633" spans="69:73" x14ac:dyDescent="0.35">
      <c r="BQ2633" s="9"/>
      <c r="BR2633" s="9"/>
      <c r="BS2633" s="9"/>
      <c r="BT2633" s="4"/>
      <c r="BU2633" s="4"/>
    </row>
    <row r="2634" spans="69:73" x14ac:dyDescent="0.35">
      <c r="BQ2634" s="9"/>
      <c r="BR2634" s="9"/>
      <c r="BS2634" s="9"/>
      <c r="BT2634" s="4"/>
      <c r="BU2634" s="4"/>
    </row>
    <row r="2635" spans="69:73" x14ac:dyDescent="0.35">
      <c r="BQ2635" s="9"/>
      <c r="BR2635" s="9"/>
      <c r="BS2635" s="9"/>
      <c r="BT2635" s="4"/>
      <c r="BU2635" s="4"/>
    </row>
    <row r="2636" spans="69:73" x14ac:dyDescent="0.35">
      <c r="BQ2636" s="9"/>
      <c r="BR2636" s="9"/>
      <c r="BS2636" s="9"/>
      <c r="BT2636" s="4"/>
      <c r="BU2636" s="4"/>
    </row>
    <row r="2637" spans="69:73" x14ac:dyDescent="0.35">
      <c r="BQ2637" s="9"/>
      <c r="BR2637" s="9"/>
      <c r="BS2637" s="9"/>
      <c r="BT2637" s="4"/>
      <c r="BU2637" s="4"/>
    </row>
    <row r="2638" spans="69:73" x14ac:dyDescent="0.35">
      <c r="BQ2638" s="9"/>
      <c r="BR2638" s="9"/>
      <c r="BS2638" s="9"/>
      <c r="BT2638" s="4"/>
      <c r="BU2638" s="4"/>
    </row>
    <row r="2639" spans="69:73" x14ac:dyDescent="0.35">
      <c r="BQ2639" s="9"/>
      <c r="BR2639" s="9"/>
      <c r="BS2639" s="9"/>
      <c r="BT2639" s="4"/>
      <c r="BU2639" s="4"/>
    </row>
    <row r="2640" spans="69:73" x14ac:dyDescent="0.35">
      <c r="BQ2640" s="9"/>
      <c r="BR2640" s="9"/>
      <c r="BS2640" s="9"/>
      <c r="BT2640" s="4"/>
      <c r="BU2640" s="4"/>
    </row>
    <row r="2641" spans="69:73" x14ac:dyDescent="0.35">
      <c r="BQ2641" s="9"/>
      <c r="BR2641" s="9"/>
      <c r="BS2641" s="9"/>
      <c r="BT2641" s="4"/>
      <c r="BU2641" s="4"/>
    </row>
    <row r="2642" spans="69:73" x14ac:dyDescent="0.35">
      <c r="BQ2642" s="9"/>
      <c r="BR2642" s="9"/>
      <c r="BS2642" s="9"/>
      <c r="BT2642" s="4"/>
      <c r="BU2642" s="4"/>
    </row>
    <row r="2643" spans="69:73" x14ac:dyDescent="0.35">
      <c r="BQ2643" s="9"/>
      <c r="BR2643" s="9"/>
      <c r="BS2643" s="9"/>
      <c r="BT2643" s="4"/>
      <c r="BU2643" s="4"/>
    </row>
    <row r="2644" spans="69:73" x14ac:dyDescent="0.35">
      <c r="BQ2644" s="9"/>
      <c r="BR2644" s="9"/>
      <c r="BS2644" s="9"/>
      <c r="BT2644" s="4"/>
      <c r="BU2644" s="4"/>
    </row>
    <row r="2645" spans="69:73" x14ac:dyDescent="0.35">
      <c r="BQ2645" s="9"/>
      <c r="BR2645" s="9"/>
      <c r="BS2645" s="9"/>
      <c r="BT2645" s="4"/>
      <c r="BU2645" s="4"/>
    </row>
    <row r="2646" spans="69:73" x14ac:dyDescent="0.35">
      <c r="BQ2646" s="9"/>
      <c r="BR2646" s="9"/>
      <c r="BS2646" s="9"/>
      <c r="BT2646" s="4"/>
      <c r="BU2646" s="4"/>
    </row>
    <row r="2647" spans="69:73" x14ac:dyDescent="0.35">
      <c r="BQ2647" s="9"/>
      <c r="BR2647" s="9"/>
      <c r="BS2647" s="9"/>
      <c r="BT2647" s="4"/>
      <c r="BU2647" s="4"/>
    </row>
    <row r="2648" spans="69:73" x14ac:dyDescent="0.35">
      <c r="BQ2648" s="9"/>
      <c r="BR2648" s="9"/>
      <c r="BS2648" s="9"/>
      <c r="BT2648" s="4"/>
      <c r="BU2648" s="4"/>
    </row>
    <row r="2649" spans="69:73" x14ac:dyDescent="0.35">
      <c r="BQ2649" s="9"/>
      <c r="BR2649" s="9"/>
      <c r="BS2649" s="9"/>
      <c r="BT2649" s="4"/>
      <c r="BU2649" s="4"/>
    </row>
    <row r="2650" spans="69:73" x14ac:dyDescent="0.35">
      <c r="BQ2650" s="9"/>
      <c r="BR2650" s="9"/>
      <c r="BS2650" s="9"/>
      <c r="BT2650" s="4"/>
      <c r="BU2650" s="4"/>
    </row>
    <row r="2651" spans="69:73" x14ac:dyDescent="0.35">
      <c r="BQ2651" s="9"/>
      <c r="BR2651" s="9"/>
      <c r="BS2651" s="9"/>
      <c r="BT2651" s="4"/>
      <c r="BU2651" s="4"/>
    </row>
    <row r="2652" spans="69:73" x14ac:dyDescent="0.35">
      <c r="BQ2652" s="9"/>
      <c r="BR2652" s="9"/>
      <c r="BS2652" s="9"/>
      <c r="BT2652" s="4"/>
      <c r="BU2652" s="4"/>
    </row>
    <row r="2653" spans="69:73" x14ac:dyDescent="0.35">
      <c r="BQ2653" s="9"/>
      <c r="BR2653" s="9"/>
      <c r="BS2653" s="9"/>
      <c r="BT2653" s="4"/>
      <c r="BU2653" s="4"/>
    </row>
    <row r="2654" spans="69:73" x14ac:dyDescent="0.35">
      <c r="BQ2654" s="9"/>
      <c r="BR2654" s="9"/>
      <c r="BS2654" s="9"/>
      <c r="BT2654" s="4"/>
      <c r="BU2654" s="4"/>
    </row>
    <row r="2655" spans="69:73" x14ac:dyDescent="0.35">
      <c r="BQ2655" s="9"/>
      <c r="BR2655" s="9"/>
      <c r="BS2655" s="9"/>
      <c r="BT2655" s="4"/>
      <c r="BU2655" s="4"/>
    </row>
    <row r="2656" spans="69:73" x14ac:dyDescent="0.35">
      <c r="BQ2656" s="9"/>
      <c r="BR2656" s="9"/>
      <c r="BS2656" s="9"/>
      <c r="BT2656" s="4"/>
      <c r="BU2656" s="4"/>
    </row>
    <row r="2657" spans="69:73" x14ac:dyDescent="0.35">
      <c r="BQ2657" s="9"/>
      <c r="BR2657" s="9"/>
      <c r="BS2657" s="9"/>
      <c r="BT2657" s="4"/>
      <c r="BU2657" s="4"/>
    </row>
    <row r="2658" spans="69:73" x14ac:dyDescent="0.35">
      <c r="BQ2658" s="9"/>
      <c r="BR2658" s="9"/>
      <c r="BS2658" s="9"/>
      <c r="BT2658" s="4"/>
      <c r="BU2658" s="4"/>
    </row>
    <row r="2659" spans="69:73" x14ac:dyDescent="0.35">
      <c r="BQ2659" s="9"/>
      <c r="BR2659" s="9"/>
      <c r="BS2659" s="9"/>
      <c r="BT2659" s="4"/>
      <c r="BU2659" s="4"/>
    </row>
    <row r="2660" spans="69:73" x14ac:dyDescent="0.35">
      <c r="BQ2660" s="9"/>
      <c r="BR2660" s="9"/>
      <c r="BS2660" s="9"/>
      <c r="BT2660" s="4"/>
      <c r="BU2660" s="4"/>
    </row>
    <row r="2661" spans="69:73" x14ac:dyDescent="0.35">
      <c r="BQ2661" s="9"/>
      <c r="BR2661" s="9"/>
      <c r="BS2661" s="9"/>
      <c r="BT2661" s="4"/>
      <c r="BU2661" s="4"/>
    </row>
    <row r="2662" spans="69:73" x14ac:dyDescent="0.35">
      <c r="BQ2662" s="9"/>
      <c r="BR2662" s="9"/>
      <c r="BS2662" s="9"/>
      <c r="BT2662" s="4"/>
      <c r="BU2662" s="4"/>
    </row>
    <row r="2663" spans="69:73" x14ac:dyDescent="0.35">
      <c r="BQ2663" s="9"/>
      <c r="BR2663" s="9"/>
      <c r="BS2663" s="9"/>
      <c r="BT2663" s="4"/>
      <c r="BU2663" s="4"/>
    </row>
    <row r="2664" spans="69:73" x14ac:dyDescent="0.35">
      <c r="BQ2664" s="9"/>
      <c r="BR2664" s="9"/>
      <c r="BS2664" s="9"/>
      <c r="BT2664" s="4"/>
      <c r="BU2664" s="4"/>
    </row>
    <row r="2665" spans="69:73" x14ac:dyDescent="0.35">
      <c r="BQ2665" s="9"/>
      <c r="BR2665" s="9"/>
      <c r="BS2665" s="9"/>
      <c r="BT2665" s="4"/>
      <c r="BU2665" s="4"/>
    </row>
    <row r="2666" spans="69:73" x14ac:dyDescent="0.35">
      <c r="BQ2666" s="9"/>
      <c r="BR2666" s="9"/>
      <c r="BS2666" s="9"/>
      <c r="BT2666" s="4"/>
      <c r="BU2666" s="4"/>
    </row>
    <row r="2667" spans="69:73" x14ac:dyDescent="0.35">
      <c r="BQ2667" s="9"/>
      <c r="BR2667" s="9"/>
      <c r="BS2667" s="9"/>
      <c r="BT2667" s="4"/>
      <c r="BU2667" s="4"/>
    </row>
    <row r="2668" spans="69:73" x14ac:dyDescent="0.35">
      <c r="BQ2668" s="9"/>
      <c r="BR2668" s="9"/>
      <c r="BS2668" s="9"/>
      <c r="BT2668" s="4"/>
      <c r="BU2668" s="4"/>
    </row>
    <row r="2669" spans="69:73" x14ac:dyDescent="0.35">
      <c r="BQ2669" s="9"/>
      <c r="BR2669" s="9"/>
      <c r="BS2669" s="9"/>
      <c r="BT2669" s="4"/>
      <c r="BU2669" s="4"/>
    </row>
    <row r="2670" spans="69:73" x14ac:dyDescent="0.35">
      <c r="BQ2670" s="9"/>
      <c r="BR2670" s="9"/>
      <c r="BS2670" s="9"/>
      <c r="BT2670" s="4"/>
      <c r="BU2670" s="4"/>
    </row>
    <row r="2671" spans="69:73" x14ac:dyDescent="0.35">
      <c r="BQ2671" s="9"/>
      <c r="BR2671" s="9"/>
      <c r="BS2671" s="9"/>
      <c r="BT2671" s="4"/>
      <c r="BU2671" s="4"/>
    </row>
    <row r="2672" spans="69:73" x14ac:dyDescent="0.35">
      <c r="BQ2672" s="9"/>
      <c r="BR2672" s="9"/>
      <c r="BS2672" s="9"/>
      <c r="BT2672" s="4"/>
      <c r="BU2672" s="4"/>
    </row>
    <row r="2673" spans="69:73" x14ac:dyDescent="0.35">
      <c r="BQ2673" s="9"/>
      <c r="BR2673" s="9"/>
      <c r="BS2673" s="9"/>
      <c r="BT2673" s="4"/>
      <c r="BU2673" s="4"/>
    </row>
    <row r="2674" spans="69:73" x14ac:dyDescent="0.35">
      <c r="BQ2674" s="9"/>
      <c r="BR2674" s="9"/>
      <c r="BS2674" s="9"/>
      <c r="BT2674" s="4"/>
      <c r="BU2674" s="4"/>
    </row>
    <row r="2675" spans="69:73" x14ac:dyDescent="0.35">
      <c r="BQ2675" s="9"/>
      <c r="BR2675" s="9"/>
      <c r="BS2675" s="9"/>
      <c r="BT2675" s="4"/>
      <c r="BU2675" s="4"/>
    </row>
    <row r="2676" spans="69:73" x14ac:dyDescent="0.35">
      <c r="BQ2676" s="9"/>
      <c r="BR2676" s="9"/>
      <c r="BS2676" s="9"/>
      <c r="BT2676" s="4"/>
      <c r="BU2676" s="4"/>
    </row>
    <row r="2677" spans="69:73" x14ac:dyDescent="0.35">
      <c r="BQ2677" s="9"/>
      <c r="BR2677" s="9"/>
      <c r="BS2677" s="9"/>
      <c r="BT2677" s="4"/>
      <c r="BU2677" s="4"/>
    </row>
    <row r="2678" spans="69:73" x14ac:dyDescent="0.35">
      <c r="BQ2678" s="9"/>
      <c r="BR2678" s="9"/>
      <c r="BS2678" s="9"/>
      <c r="BT2678" s="4"/>
      <c r="BU2678" s="4"/>
    </row>
    <row r="2679" spans="69:73" x14ac:dyDescent="0.35">
      <c r="BQ2679" s="9"/>
      <c r="BR2679" s="9"/>
      <c r="BS2679" s="9"/>
      <c r="BT2679" s="4"/>
      <c r="BU2679" s="4"/>
    </row>
    <row r="2680" spans="69:73" x14ac:dyDescent="0.35">
      <c r="BQ2680" s="9"/>
      <c r="BR2680" s="9"/>
      <c r="BS2680" s="9"/>
      <c r="BT2680" s="4"/>
      <c r="BU2680" s="4"/>
    </row>
    <row r="2681" spans="69:73" x14ac:dyDescent="0.35">
      <c r="BQ2681" s="9"/>
      <c r="BR2681" s="9"/>
      <c r="BS2681" s="9"/>
      <c r="BT2681" s="4"/>
      <c r="BU2681" s="4"/>
    </row>
    <row r="2682" spans="69:73" x14ac:dyDescent="0.35">
      <c r="BQ2682" s="9"/>
      <c r="BR2682" s="9"/>
      <c r="BS2682" s="9"/>
      <c r="BT2682" s="4"/>
      <c r="BU2682" s="4"/>
    </row>
    <row r="2683" spans="69:73" x14ac:dyDescent="0.35">
      <c r="BQ2683" s="9"/>
      <c r="BR2683" s="9"/>
      <c r="BS2683" s="9"/>
      <c r="BT2683" s="4"/>
      <c r="BU2683" s="4"/>
    </row>
    <row r="2684" spans="69:73" x14ac:dyDescent="0.35">
      <c r="BQ2684" s="9"/>
      <c r="BR2684" s="9"/>
      <c r="BS2684" s="9"/>
      <c r="BT2684" s="4"/>
      <c r="BU2684" s="4"/>
    </row>
    <row r="2685" spans="69:73" x14ac:dyDescent="0.35">
      <c r="BQ2685" s="9"/>
      <c r="BR2685" s="9"/>
      <c r="BS2685" s="9"/>
      <c r="BT2685" s="4"/>
      <c r="BU2685" s="4"/>
    </row>
    <row r="2686" spans="69:73" x14ac:dyDescent="0.35">
      <c r="BQ2686" s="9"/>
      <c r="BR2686" s="9"/>
      <c r="BS2686" s="9"/>
      <c r="BT2686" s="4"/>
      <c r="BU2686" s="4"/>
    </row>
    <row r="2687" spans="69:73" x14ac:dyDescent="0.35">
      <c r="BQ2687" s="9"/>
      <c r="BR2687" s="9"/>
      <c r="BS2687" s="9"/>
      <c r="BT2687" s="4"/>
      <c r="BU2687" s="4"/>
    </row>
    <row r="2688" spans="69:73" x14ac:dyDescent="0.35">
      <c r="BQ2688" s="9"/>
      <c r="BR2688" s="9"/>
      <c r="BS2688" s="9"/>
      <c r="BT2688" s="4"/>
      <c r="BU2688" s="4"/>
    </row>
    <row r="2689" spans="69:73" x14ac:dyDescent="0.35">
      <c r="BQ2689" s="9"/>
      <c r="BR2689" s="9"/>
      <c r="BS2689" s="9"/>
      <c r="BT2689" s="4"/>
      <c r="BU2689" s="4"/>
    </row>
    <row r="2690" spans="69:73" x14ac:dyDescent="0.35">
      <c r="BQ2690" s="9"/>
      <c r="BR2690" s="9"/>
      <c r="BS2690" s="9"/>
      <c r="BT2690" s="4"/>
      <c r="BU2690" s="4"/>
    </row>
    <row r="2691" spans="69:73" x14ac:dyDescent="0.35">
      <c r="BQ2691" s="9"/>
      <c r="BR2691" s="9"/>
      <c r="BS2691" s="9"/>
      <c r="BT2691" s="4"/>
      <c r="BU2691" s="4"/>
    </row>
    <row r="2692" spans="69:73" x14ac:dyDescent="0.35">
      <c r="BQ2692" s="9"/>
      <c r="BR2692" s="9"/>
      <c r="BS2692" s="9"/>
      <c r="BT2692" s="4"/>
      <c r="BU2692" s="4"/>
    </row>
    <row r="2693" spans="69:73" x14ac:dyDescent="0.35">
      <c r="BQ2693" s="9"/>
      <c r="BR2693" s="9"/>
      <c r="BS2693" s="9"/>
      <c r="BT2693" s="4"/>
      <c r="BU2693" s="4"/>
    </row>
    <row r="2694" spans="69:73" x14ac:dyDescent="0.35">
      <c r="BQ2694" s="9"/>
      <c r="BR2694" s="9"/>
      <c r="BS2694" s="9"/>
      <c r="BT2694" s="4"/>
      <c r="BU2694" s="4"/>
    </row>
    <row r="2695" spans="69:73" x14ac:dyDescent="0.35">
      <c r="BQ2695" s="9"/>
      <c r="BR2695" s="9"/>
      <c r="BS2695" s="9"/>
      <c r="BT2695" s="4"/>
      <c r="BU2695" s="4"/>
    </row>
    <row r="2696" spans="69:73" x14ac:dyDescent="0.35">
      <c r="BQ2696" s="9"/>
      <c r="BR2696" s="9"/>
      <c r="BS2696" s="9"/>
      <c r="BT2696" s="4"/>
      <c r="BU2696" s="4"/>
    </row>
    <row r="2697" spans="69:73" x14ac:dyDescent="0.35">
      <c r="BQ2697" s="9"/>
      <c r="BR2697" s="9"/>
      <c r="BS2697" s="9"/>
      <c r="BT2697" s="4"/>
      <c r="BU2697" s="4"/>
    </row>
    <row r="2698" spans="69:73" x14ac:dyDescent="0.35">
      <c r="BQ2698" s="9"/>
      <c r="BR2698" s="9"/>
      <c r="BS2698" s="9"/>
      <c r="BT2698" s="4"/>
      <c r="BU2698" s="4"/>
    </row>
    <row r="2699" spans="69:73" x14ac:dyDescent="0.35">
      <c r="BQ2699" s="9"/>
      <c r="BR2699" s="9"/>
      <c r="BS2699" s="9"/>
      <c r="BT2699" s="4"/>
      <c r="BU2699" s="4"/>
    </row>
    <row r="2700" spans="69:73" x14ac:dyDescent="0.35">
      <c r="BQ2700" s="9"/>
      <c r="BR2700" s="9"/>
      <c r="BS2700" s="9"/>
      <c r="BT2700" s="4"/>
      <c r="BU2700" s="4"/>
    </row>
    <row r="2701" spans="69:73" x14ac:dyDescent="0.35">
      <c r="BQ2701" s="9"/>
      <c r="BR2701" s="9"/>
      <c r="BS2701" s="9"/>
      <c r="BT2701" s="4"/>
      <c r="BU2701" s="4"/>
    </row>
    <row r="2702" spans="69:73" x14ac:dyDescent="0.35">
      <c r="BQ2702" s="9"/>
      <c r="BR2702" s="9"/>
      <c r="BS2702" s="9"/>
      <c r="BT2702" s="4"/>
      <c r="BU2702" s="4"/>
    </row>
    <row r="2703" spans="69:73" x14ac:dyDescent="0.35">
      <c r="BQ2703" s="9"/>
      <c r="BR2703" s="9"/>
      <c r="BS2703" s="9"/>
      <c r="BT2703" s="4"/>
      <c r="BU2703" s="4"/>
    </row>
    <row r="2704" spans="69:73" x14ac:dyDescent="0.35">
      <c r="BQ2704" s="9"/>
      <c r="BR2704" s="9"/>
      <c r="BS2704" s="9"/>
      <c r="BT2704" s="4"/>
      <c r="BU2704" s="4"/>
    </row>
    <row r="2705" spans="69:73" x14ac:dyDescent="0.35">
      <c r="BQ2705" s="9"/>
      <c r="BR2705" s="9"/>
      <c r="BS2705" s="9"/>
      <c r="BT2705" s="4"/>
      <c r="BU2705" s="4"/>
    </row>
    <row r="2706" spans="69:73" x14ac:dyDescent="0.35">
      <c r="BQ2706" s="9"/>
      <c r="BR2706" s="9"/>
      <c r="BS2706" s="9"/>
      <c r="BT2706" s="4"/>
      <c r="BU2706" s="4"/>
    </row>
    <row r="2707" spans="69:73" x14ac:dyDescent="0.35">
      <c r="BQ2707" s="9"/>
      <c r="BR2707" s="9"/>
      <c r="BS2707" s="9"/>
      <c r="BT2707" s="4"/>
      <c r="BU2707" s="4"/>
    </row>
    <row r="2708" spans="69:73" x14ac:dyDescent="0.35">
      <c r="BQ2708" s="9"/>
      <c r="BR2708" s="9"/>
      <c r="BS2708" s="9"/>
      <c r="BT2708" s="4"/>
      <c r="BU2708" s="4"/>
    </row>
    <row r="2709" spans="69:73" x14ac:dyDescent="0.35">
      <c r="BQ2709" s="9"/>
      <c r="BR2709" s="9"/>
      <c r="BS2709" s="9"/>
      <c r="BT2709" s="4"/>
      <c r="BU2709" s="4"/>
    </row>
    <row r="2710" spans="69:73" x14ac:dyDescent="0.35">
      <c r="BQ2710" s="9"/>
      <c r="BR2710" s="9"/>
      <c r="BS2710" s="9"/>
      <c r="BT2710" s="4"/>
      <c r="BU2710" s="4"/>
    </row>
    <row r="2711" spans="69:73" x14ac:dyDescent="0.35">
      <c r="BQ2711" s="9"/>
      <c r="BR2711" s="9"/>
      <c r="BS2711" s="9"/>
      <c r="BT2711" s="4"/>
      <c r="BU2711" s="4"/>
    </row>
    <row r="2712" spans="69:73" x14ac:dyDescent="0.35">
      <c r="BQ2712" s="9"/>
      <c r="BR2712" s="9"/>
      <c r="BS2712" s="9"/>
      <c r="BT2712" s="4"/>
      <c r="BU2712" s="4"/>
    </row>
    <row r="2713" spans="69:73" x14ac:dyDescent="0.35">
      <c r="BQ2713" s="9"/>
      <c r="BR2713" s="9"/>
      <c r="BS2713" s="9"/>
      <c r="BT2713" s="4"/>
      <c r="BU2713" s="4"/>
    </row>
    <row r="2714" spans="69:73" x14ac:dyDescent="0.35">
      <c r="BQ2714" s="9"/>
      <c r="BR2714" s="9"/>
      <c r="BS2714" s="9"/>
      <c r="BT2714" s="4"/>
      <c r="BU2714" s="4"/>
    </row>
    <row r="2715" spans="69:73" x14ac:dyDescent="0.35">
      <c r="BQ2715" s="9"/>
      <c r="BR2715" s="9"/>
      <c r="BS2715" s="9"/>
      <c r="BT2715" s="4"/>
      <c r="BU2715" s="4"/>
    </row>
    <row r="2716" spans="69:73" x14ac:dyDescent="0.35">
      <c r="BQ2716" s="9"/>
      <c r="BR2716" s="9"/>
      <c r="BS2716" s="9"/>
      <c r="BT2716" s="4"/>
      <c r="BU2716" s="4"/>
    </row>
    <row r="2717" spans="69:73" x14ac:dyDescent="0.35">
      <c r="BQ2717" s="9"/>
      <c r="BR2717" s="9"/>
      <c r="BS2717" s="9"/>
      <c r="BT2717" s="4"/>
      <c r="BU2717" s="4"/>
    </row>
    <row r="2718" spans="69:73" x14ac:dyDescent="0.35">
      <c r="BQ2718" s="9"/>
      <c r="BR2718" s="9"/>
      <c r="BS2718" s="9"/>
      <c r="BT2718" s="4"/>
      <c r="BU2718" s="4"/>
    </row>
    <row r="2719" spans="69:73" x14ac:dyDescent="0.35">
      <c r="BQ2719" s="9"/>
      <c r="BR2719" s="9"/>
      <c r="BS2719" s="9"/>
      <c r="BT2719" s="4"/>
      <c r="BU2719" s="4"/>
    </row>
    <row r="2720" spans="69:73" x14ac:dyDescent="0.35">
      <c r="BQ2720" s="9"/>
      <c r="BR2720" s="9"/>
      <c r="BS2720" s="9"/>
      <c r="BT2720" s="4"/>
      <c r="BU2720" s="4"/>
    </row>
    <row r="2721" spans="69:73" x14ac:dyDescent="0.35">
      <c r="BQ2721" s="9"/>
      <c r="BR2721" s="9"/>
      <c r="BS2721" s="9"/>
      <c r="BT2721" s="4"/>
      <c r="BU2721" s="4"/>
    </row>
    <row r="2722" spans="69:73" x14ac:dyDescent="0.35">
      <c r="BQ2722" s="9"/>
      <c r="BR2722" s="9"/>
      <c r="BS2722" s="9"/>
      <c r="BT2722" s="4"/>
      <c r="BU2722" s="4"/>
    </row>
    <row r="2723" spans="69:73" x14ac:dyDescent="0.35">
      <c r="BQ2723" s="9"/>
      <c r="BR2723" s="9"/>
      <c r="BS2723" s="9"/>
      <c r="BT2723" s="4"/>
      <c r="BU2723" s="4"/>
    </row>
    <row r="2724" spans="69:73" x14ac:dyDescent="0.35">
      <c r="BQ2724" s="9"/>
      <c r="BR2724" s="9"/>
      <c r="BS2724" s="9"/>
      <c r="BT2724" s="4"/>
      <c r="BU2724" s="4"/>
    </row>
    <row r="2725" spans="69:73" x14ac:dyDescent="0.35">
      <c r="BQ2725" s="9"/>
      <c r="BR2725" s="9"/>
      <c r="BS2725" s="9"/>
      <c r="BT2725" s="4"/>
      <c r="BU2725" s="4"/>
    </row>
    <row r="2726" spans="69:73" x14ac:dyDescent="0.35">
      <c r="BQ2726" s="9"/>
      <c r="BR2726" s="9"/>
      <c r="BS2726" s="9"/>
      <c r="BT2726" s="4"/>
      <c r="BU2726" s="4"/>
    </row>
    <row r="2727" spans="69:73" x14ac:dyDescent="0.35">
      <c r="BQ2727" s="9"/>
      <c r="BR2727" s="9"/>
      <c r="BS2727" s="9"/>
      <c r="BT2727" s="4"/>
      <c r="BU2727" s="4"/>
    </row>
    <row r="2728" spans="69:73" x14ac:dyDescent="0.35">
      <c r="BQ2728" s="9"/>
      <c r="BR2728" s="9"/>
      <c r="BS2728" s="9"/>
      <c r="BT2728" s="4"/>
      <c r="BU2728" s="4"/>
    </row>
    <row r="2729" spans="69:73" x14ac:dyDescent="0.35">
      <c r="BQ2729" s="9"/>
      <c r="BR2729" s="9"/>
      <c r="BS2729" s="9"/>
      <c r="BT2729" s="4"/>
      <c r="BU2729" s="4"/>
    </row>
    <row r="2730" spans="69:73" x14ac:dyDescent="0.35">
      <c r="BQ2730" s="9"/>
      <c r="BR2730" s="9"/>
      <c r="BS2730" s="9"/>
      <c r="BT2730" s="4"/>
      <c r="BU2730" s="4"/>
    </row>
    <row r="2731" spans="69:73" x14ac:dyDescent="0.35">
      <c r="BQ2731" s="9"/>
      <c r="BR2731" s="9"/>
      <c r="BS2731" s="9"/>
      <c r="BT2731" s="4"/>
      <c r="BU2731" s="4"/>
    </row>
    <row r="2732" spans="69:73" x14ac:dyDescent="0.35">
      <c r="BQ2732" s="9"/>
      <c r="BR2732" s="9"/>
      <c r="BS2732" s="9"/>
      <c r="BT2732" s="4"/>
      <c r="BU2732" s="4"/>
    </row>
    <row r="2733" spans="69:73" x14ac:dyDescent="0.35">
      <c r="BQ2733" s="9"/>
      <c r="BR2733" s="9"/>
      <c r="BS2733" s="9"/>
      <c r="BT2733" s="4"/>
      <c r="BU2733" s="4"/>
    </row>
    <row r="2734" spans="69:73" x14ac:dyDescent="0.35">
      <c r="BQ2734" s="9"/>
      <c r="BR2734" s="9"/>
      <c r="BS2734" s="9"/>
      <c r="BT2734" s="4"/>
      <c r="BU2734" s="4"/>
    </row>
    <row r="2735" spans="69:73" x14ac:dyDescent="0.35">
      <c r="BQ2735" s="9"/>
      <c r="BR2735" s="9"/>
      <c r="BS2735" s="9"/>
      <c r="BT2735" s="4"/>
      <c r="BU2735" s="4"/>
    </row>
    <row r="2736" spans="69:73" x14ac:dyDescent="0.35">
      <c r="BQ2736" s="9"/>
      <c r="BR2736" s="9"/>
      <c r="BS2736" s="9"/>
      <c r="BT2736" s="4"/>
      <c r="BU2736" s="4"/>
    </row>
    <row r="2737" spans="69:73" x14ac:dyDescent="0.35">
      <c r="BQ2737" s="9"/>
      <c r="BR2737" s="9"/>
      <c r="BS2737" s="9"/>
      <c r="BT2737" s="4"/>
      <c r="BU2737" s="4"/>
    </row>
    <row r="2738" spans="69:73" x14ac:dyDescent="0.35">
      <c r="BQ2738" s="9"/>
      <c r="BR2738" s="9"/>
      <c r="BS2738" s="9"/>
      <c r="BT2738" s="4"/>
      <c r="BU2738" s="4"/>
    </row>
    <row r="2739" spans="69:73" x14ac:dyDescent="0.35">
      <c r="BQ2739" s="9"/>
      <c r="BR2739" s="9"/>
      <c r="BS2739" s="9"/>
      <c r="BT2739" s="4"/>
      <c r="BU2739" s="4"/>
    </row>
    <row r="2740" spans="69:73" x14ac:dyDescent="0.35">
      <c r="BQ2740" s="9"/>
      <c r="BR2740" s="9"/>
      <c r="BS2740" s="9"/>
      <c r="BT2740" s="4"/>
      <c r="BU2740" s="4"/>
    </row>
    <row r="2741" spans="69:73" x14ac:dyDescent="0.35">
      <c r="BQ2741" s="9"/>
      <c r="BR2741" s="9"/>
      <c r="BS2741" s="9"/>
      <c r="BT2741" s="4"/>
      <c r="BU2741" s="4"/>
    </row>
    <row r="2742" spans="69:73" x14ac:dyDescent="0.35">
      <c r="BQ2742" s="9"/>
      <c r="BR2742" s="9"/>
      <c r="BS2742" s="9"/>
      <c r="BT2742" s="4"/>
      <c r="BU2742" s="4"/>
    </row>
    <row r="2743" spans="69:73" x14ac:dyDescent="0.35">
      <c r="BQ2743" s="9"/>
      <c r="BR2743" s="9"/>
      <c r="BS2743" s="9"/>
      <c r="BT2743" s="4"/>
      <c r="BU2743" s="4"/>
    </row>
    <row r="2744" spans="69:73" x14ac:dyDescent="0.35">
      <c r="BQ2744" s="9"/>
      <c r="BR2744" s="9"/>
      <c r="BS2744" s="9"/>
      <c r="BT2744" s="4"/>
      <c r="BU2744" s="4"/>
    </row>
    <row r="2745" spans="69:73" x14ac:dyDescent="0.35">
      <c r="BQ2745" s="9"/>
      <c r="BR2745" s="9"/>
      <c r="BS2745" s="9"/>
      <c r="BT2745" s="4"/>
      <c r="BU2745" s="4"/>
    </row>
    <row r="2746" spans="69:73" x14ac:dyDescent="0.35">
      <c r="BQ2746" s="9"/>
      <c r="BR2746" s="9"/>
      <c r="BS2746" s="9"/>
      <c r="BT2746" s="4"/>
      <c r="BU2746" s="4"/>
    </row>
    <row r="2747" spans="69:73" x14ac:dyDescent="0.35">
      <c r="BQ2747" s="9"/>
      <c r="BR2747" s="9"/>
      <c r="BS2747" s="9"/>
      <c r="BT2747" s="4"/>
      <c r="BU2747" s="4"/>
    </row>
    <row r="2748" spans="69:73" x14ac:dyDescent="0.35">
      <c r="BQ2748" s="9"/>
      <c r="BR2748" s="9"/>
      <c r="BS2748" s="9"/>
      <c r="BT2748" s="4"/>
      <c r="BU2748" s="4"/>
    </row>
    <row r="2749" spans="69:73" x14ac:dyDescent="0.35">
      <c r="BQ2749" s="9"/>
      <c r="BR2749" s="9"/>
      <c r="BS2749" s="9"/>
      <c r="BT2749" s="4"/>
      <c r="BU2749" s="4"/>
    </row>
    <row r="2750" spans="69:73" x14ac:dyDescent="0.35">
      <c r="BQ2750" s="9"/>
      <c r="BR2750" s="9"/>
      <c r="BS2750" s="9"/>
      <c r="BT2750" s="4"/>
      <c r="BU2750" s="4"/>
    </row>
    <row r="2751" spans="69:73" x14ac:dyDescent="0.35">
      <c r="BQ2751" s="9"/>
      <c r="BR2751" s="9"/>
      <c r="BS2751" s="9"/>
      <c r="BT2751" s="4"/>
      <c r="BU2751" s="4"/>
    </row>
    <row r="2752" spans="69:73" x14ac:dyDescent="0.35">
      <c r="BQ2752" s="9"/>
      <c r="BR2752" s="9"/>
      <c r="BS2752" s="9"/>
      <c r="BT2752" s="4"/>
      <c r="BU2752" s="4"/>
    </row>
    <row r="2753" spans="69:73" x14ac:dyDescent="0.35">
      <c r="BQ2753" s="9"/>
      <c r="BR2753" s="9"/>
      <c r="BS2753" s="9"/>
      <c r="BT2753" s="4"/>
      <c r="BU2753" s="4"/>
    </row>
    <row r="2754" spans="69:73" x14ac:dyDescent="0.35">
      <c r="BQ2754" s="9"/>
      <c r="BR2754" s="9"/>
      <c r="BS2754" s="9"/>
      <c r="BT2754" s="4"/>
      <c r="BU2754" s="4"/>
    </row>
    <row r="2755" spans="69:73" x14ac:dyDescent="0.35">
      <c r="BQ2755" s="9"/>
      <c r="BR2755" s="9"/>
      <c r="BS2755" s="9"/>
      <c r="BT2755" s="4"/>
      <c r="BU2755" s="4"/>
    </row>
    <row r="2756" spans="69:73" x14ac:dyDescent="0.35">
      <c r="BQ2756" s="9"/>
      <c r="BR2756" s="9"/>
      <c r="BS2756" s="9"/>
      <c r="BT2756" s="4"/>
      <c r="BU2756" s="4"/>
    </row>
    <row r="2757" spans="69:73" x14ac:dyDescent="0.35">
      <c r="BQ2757" s="9"/>
      <c r="BR2757" s="9"/>
      <c r="BS2757" s="9"/>
      <c r="BT2757" s="4"/>
      <c r="BU2757" s="4"/>
    </row>
    <row r="2758" spans="69:73" x14ac:dyDescent="0.35">
      <c r="BQ2758" s="9"/>
      <c r="BR2758" s="9"/>
      <c r="BS2758" s="9"/>
      <c r="BT2758" s="4"/>
      <c r="BU2758" s="4"/>
    </row>
    <row r="2759" spans="69:73" x14ac:dyDescent="0.35">
      <c r="BQ2759" s="9"/>
      <c r="BR2759" s="9"/>
      <c r="BS2759" s="9"/>
      <c r="BT2759" s="4"/>
      <c r="BU2759" s="4"/>
    </row>
    <row r="2760" spans="69:73" x14ac:dyDescent="0.35">
      <c r="BQ2760" s="9"/>
      <c r="BR2760" s="9"/>
      <c r="BS2760" s="9"/>
      <c r="BT2760" s="4"/>
      <c r="BU2760" s="4"/>
    </row>
    <row r="2761" spans="69:73" x14ac:dyDescent="0.35">
      <c r="BQ2761" s="9"/>
      <c r="BR2761" s="9"/>
      <c r="BS2761" s="9"/>
      <c r="BT2761" s="4"/>
      <c r="BU2761" s="4"/>
    </row>
    <row r="2762" spans="69:73" x14ac:dyDescent="0.35">
      <c r="BQ2762" s="9"/>
      <c r="BR2762" s="9"/>
      <c r="BS2762" s="9"/>
      <c r="BT2762" s="4"/>
      <c r="BU2762" s="4"/>
    </row>
    <row r="2763" spans="69:73" x14ac:dyDescent="0.35">
      <c r="BQ2763" s="9"/>
      <c r="BR2763" s="9"/>
      <c r="BS2763" s="9"/>
      <c r="BT2763" s="4"/>
      <c r="BU2763" s="4"/>
    </row>
    <row r="2764" spans="69:73" x14ac:dyDescent="0.35">
      <c r="BQ2764" s="9"/>
      <c r="BR2764" s="9"/>
      <c r="BS2764" s="9"/>
      <c r="BT2764" s="4"/>
      <c r="BU2764" s="4"/>
    </row>
    <row r="2765" spans="69:73" x14ac:dyDescent="0.35">
      <c r="BQ2765" s="9"/>
      <c r="BR2765" s="9"/>
      <c r="BS2765" s="9"/>
      <c r="BT2765" s="4"/>
      <c r="BU2765" s="4"/>
    </row>
    <row r="2766" spans="69:73" x14ac:dyDescent="0.35">
      <c r="BQ2766" s="9"/>
      <c r="BR2766" s="9"/>
      <c r="BS2766" s="9"/>
      <c r="BT2766" s="4"/>
      <c r="BU2766" s="4"/>
    </row>
    <row r="2767" spans="69:73" x14ac:dyDescent="0.35">
      <c r="BQ2767" s="9"/>
      <c r="BR2767" s="9"/>
      <c r="BS2767" s="9"/>
      <c r="BT2767" s="4"/>
      <c r="BU2767" s="4"/>
    </row>
    <row r="2768" spans="69:73" x14ac:dyDescent="0.35">
      <c r="BQ2768" s="9"/>
      <c r="BR2768" s="9"/>
      <c r="BS2768" s="9"/>
      <c r="BT2768" s="4"/>
      <c r="BU2768" s="4"/>
    </row>
    <row r="2769" spans="69:73" x14ac:dyDescent="0.35">
      <c r="BQ2769" s="9"/>
      <c r="BR2769" s="9"/>
      <c r="BS2769" s="9"/>
      <c r="BT2769" s="4"/>
      <c r="BU2769" s="4"/>
    </row>
    <row r="2770" spans="69:73" x14ac:dyDescent="0.35">
      <c r="BQ2770" s="9"/>
      <c r="BR2770" s="9"/>
      <c r="BS2770" s="9"/>
      <c r="BT2770" s="4"/>
      <c r="BU2770" s="4"/>
    </row>
    <row r="2771" spans="69:73" x14ac:dyDescent="0.35">
      <c r="BQ2771" s="9"/>
      <c r="BR2771" s="9"/>
      <c r="BS2771" s="9"/>
      <c r="BT2771" s="4"/>
      <c r="BU2771" s="4"/>
    </row>
    <row r="2772" spans="69:73" x14ac:dyDescent="0.35">
      <c r="BQ2772" s="9"/>
      <c r="BR2772" s="9"/>
      <c r="BS2772" s="9"/>
      <c r="BT2772" s="4"/>
      <c r="BU2772" s="4"/>
    </row>
    <row r="2773" spans="69:73" x14ac:dyDescent="0.35">
      <c r="BQ2773" s="9"/>
      <c r="BR2773" s="9"/>
      <c r="BS2773" s="9"/>
      <c r="BT2773" s="4"/>
      <c r="BU2773" s="4"/>
    </row>
    <row r="2774" spans="69:73" x14ac:dyDescent="0.35">
      <c r="BQ2774" s="9"/>
      <c r="BR2774" s="9"/>
      <c r="BS2774" s="9"/>
      <c r="BT2774" s="4"/>
      <c r="BU2774" s="4"/>
    </row>
    <row r="2775" spans="69:73" x14ac:dyDescent="0.35">
      <c r="BQ2775" s="9"/>
      <c r="BR2775" s="9"/>
      <c r="BS2775" s="9"/>
      <c r="BT2775" s="4"/>
      <c r="BU2775" s="4"/>
    </row>
    <row r="2776" spans="69:73" x14ac:dyDescent="0.35">
      <c r="BQ2776" s="9"/>
      <c r="BR2776" s="9"/>
      <c r="BS2776" s="9"/>
      <c r="BT2776" s="4"/>
      <c r="BU2776" s="4"/>
    </row>
    <row r="2777" spans="69:73" x14ac:dyDescent="0.35">
      <c r="BQ2777" s="9"/>
      <c r="BR2777" s="9"/>
      <c r="BS2777" s="9"/>
      <c r="BT2777" s="4"/>
      <c r="BU2777" s="4"/>
    </row>
    <row r="2778" spans="69:73" x14ac:dyDescent="0.35">
      <c r="BQ2778" s="9"/>
      <c r="BR2778" s="9"/>
      <c r="BS2778" s="9"/>
      <c r="BT2778" s="4"/>
      <c r="BU2778" s="4"/>
    </row>
    <row r="2779" spans="69:73" x14ac:dyDescent="0.35">
      <c r="BQ2779" s="9"/>
      <c r="BR2779" s="9"/>
      <c r="BS2779" s="9"/>
      <c r="BT2779" s="4"/>
      <c r="BU2779" s="4"/>
    </row>
    <row r="2780" spans="69:73" x14ac:dyDescent="0.35">
      <c r="BQ2780" s="9"/>
      <c r="BR2780" s="9"/>
      <c r="BS2780" s="9"/>
      <c r="BT2780" s="4"/>
      <c r="BU2780" s="4"/>
    </row>
    <row r="2781" spans="69:73" x14ac:dyDescent="0.35">
      <c r="BQ2781" s="9"/>
      <c r="BR2781" s="9"/>
      <c r="BS2781" s="9"/>
      <c r="BT2781" s="4"/>
      <c r="BU2781" s="4"/>
    </row>
    <row r="2782" spans="69:73" x14ac:dyDescent="0.35">
      <c r="BQ2782" s="9"/>
      <c r="BR2782" s="9"/>
      <c r="BS2782" s="9"/>
      <c r="BT2782" s="4"/>
      <c r="BU2782" s="4"/>
    </row>
    <row r="2783" spans="69:73" x14ac:dyDescent="0.35">
      <c r="BQ2783" s="9"/>
      <c r="BR2783" s="9"/>
      <c r="BS2783" s="9"/>
      <c r="BT2783" s="4"/>
      <c r="BU2783" s="4"/>
    </row>
    <row r="2784" spans="69:73" x14ac:dyDescent="0.35">
      <c r="BQ2784" s="9"/>
      <c r="BR2784" s="9"/>
      <c r="BS2784" s="9"/>
      <c r="BT2784" s="4"/>
      <c r="BU2784" s="4"/>
    </row>
    <row r="2785" spans="69:73" x14ac:dyDescent="0.35">
      <c r="BQ2785" s="9"/>
      <c r="BR2785" s="9"/>
      <c r="BS2785" s="9"/>
      <c r="BT2785" s="4"/>
      <c r="BU2785" s="4"/>
    </row>
    <row r="2786" spans="69:73" x14ac:dyDescent="0.35">
      <c r="BQ2786" s="9"/>
      <c r="BR2786" s="9"/>
      <c r="BS2786" s="9"/>
      <c r="BT2786" s="4"/>
      <c r="BU2786" s="4"/>
    </row>
    <row r="2787" spans="69:73" x14ac:dyDescent="0.35">
      <c r="BQ2787" s="9"/>
      <c r="BR2787" s="9"/>
      <c r="BS2787" s="9"/>
      <c r="BT2787" s="4"/>
      <c r="BU2787" s="4"/>
    </row>
    <row r="2788" spans="69:73" x14ac:dyDescent="0.35">
      <c r="BQ2788" s="9"/>
      <c r="BR2788" s="9"/>
      <c r="BS2788" s="9"/>
      <c r="BT2788" s="4"/>
      <c r="BU2788" s="4"/>
    </row>
    <row r="2789" spans="69:73" x14ac:dyDescent="0.35">
      <c r="BQ2789" s="9"/>
      <c r="BR2789" s="9"/>
      <c r="BS2789" s="9"/>
      <c r="BT2789" s="4"/>
      <c r="BU2789" s="4"/>
    </row>
    <row r="2790" spans="69:73" x14ac:dyDescent="0.35">
      <c r="BQ2790" s="9"/>
      <c r="BR2790" s="9"/>
      <c r="BS2790" s="9"/>
      <c r="BT2790" s="4"/>
      <c r="BU2790" s="4"/>
    </row>
    <row r="2791" spans="69:73" x14ac:dyDescent="0.35">
      <c r="BQ2791" s="9"/>
      <c r="BR2791" s="9"/>
      <c r="BS2791" s="9"/>
      <c r="BT2791" s="4"/>
      <c r="BU2791" s="4"/>
    </row>
    <row r="2792" spans="69:73" x14ac:dyDescent="0.35">
      <c r="BQ2792" s="9"/>
      <c r="BR2792" s="9"/>
      <c r="BS2792" s="9"/>
      <c r="BT2792" s="4"/>
      <c r="BU2792" s="4"/>
    </row>
    <row r="2793" spans="69:73" x14ac:dyDescent="0.35">
      <c r="BQ2793" s="9"/>
      <c r="BR2793" s="9"/>
      <c r="BS2793" s="9"/>
      <c r="BT2793" s="4"/>
      <c r="BU2793" s="4"/>
    </row>
    <row r="2794" spans="69:73" x14ac:dyDescent="0.35">
      <c r="BQ2794" s="9"/>
      <c r="BR2794" s="9"/>
      <c r="BS2794" s="9"/>
      <c r="BT2794" s="4"/>
      <c r="BU2794" s="4"/>
    </row>
    <row r="2795" spans="69:73" x14ac:dyDescent="0.35">
      <c r="BQ2795" s="9"/>
      <c r="BR2795" s="9"/>
      <c r="BS2795" s="9"/>
      <c r="BT2795" s="4"/>
      <c r="BU2795" s="4"/>
    </row>
    <row r="2796" spans="69:73" x14ac:dyDescent="0.35">
      <c r="BQ2796" s="9"/>
      <c r="BR2796" s="9"/>
      <c r="BS2796" s="9"/>
      <c r="BT2796" s="4"/>
      <c r="BU2796" s="4"/>
    </row>
    <row r="2797" spans="69:73" x14ac:dyDescent="0.35">
      <c r="BQ2797" s="9"/>
      <c r="BR2797" s="9"/>
      <c r="BS2797" s="9"/>
      <c r="BT2797" s="4"/>
      <c r="BU2797" s="4"/>
    </row>
    <row r="2798" spans="69:73" x14ac:dyDescent="0.35">
      <c r="BQ2798" s="9"/>
      <c r="BR2798" s="9"/>
      <c r="BS2798" s="9"/>
      <c r="BT2798" s="4"/>
      <c r="BU2798" s="4"/>
    </row>
    <row r="2799" spans="69:73" x14ac:dyDescent="0.35">
      <c r="BQ2799" s="9"/>
      <c r="BR2799" s="9"/>
      <c r="BS2799" s="9"/>
      <c r="BT2799" s="4"/>
      <c r="BU2799" s="4"/>
    </row>
    <row r="2800" spans="69:73" x14ac:dyDescent="0.35">
      <c r="BQ2800" s="9"/>
      <c r="BR2800" s="9"/>
      <c r="BS2800" s="9"/>
      <c r="BT2800" s="4"/>
      <c r="BU2800" s="4"/>
    </row>
    <row r="2801" spans="69:73" x14ac:dyDescent="0.35">
      <c r="BQ2801" s="9"/>
      <c r="BR2801" s="9"/>
      <c r="BS2801" s="9"/>
      <c r="BT2801" s="4"/>
      <c r="BU2801" s="4"/>
    </row>
    <row r="2802" spans="69:73" x14ac:dyDescent="0.35">
      <c r="BQ2802" s="9"/>
      <c r="BR2802" s="9"/>
      <c r="BS2802" s="9"/>
      <c r="BT2802" s="4"/>
      <c r="BU2802" s="4"/>
    </row>
    <row r="2803" spans="69:73" x14ac:dyDescent="0.35">
      <c r="BQ2803" s="9"/>
      <c r="BR2803" s="9"/>
      <c r="BS2803" s="9"/>
      <c r="BT2803" s="4"/>
      <c r="BU2803" s="4"/>
    </row>
    <row r="2804" spans="69:73" x14ac:dyDescent="0.35">
      <c r="BQ2804" s="9"/>
      <c r="BR2804" s="9"/>
      <c r="BS2804" s="9"/>
      <c r="BT2804" s="4"/>
      <c r="BU2804" s="4"/>
    </row>
    <row r="2805" spans="69:73" x14ac:dyDescent="0.35">
      <c r="BQ2805" s="9"/>
      <c r="BR2805" s="9"/>
      <c r="BS2805" s="9"/>
      <c r="BT2805" s="4"/>
      <c r="BU2805" s="4"/>
    </row>
    <row r="2806" spans="69:73" x14ac:dyDescent="0.35">
      <c r="BQ2806" s="9"/>
      <c r="BR2806" s="9"/>
      <c r="BS2806" s="9"/>
      <c r="BT2806" s="4"/>
      <c r="BU2806" s="4"/>
    </row>
    <row r="2807" spans="69:73" x14ac:dyDescent="0.35">
      <c r="BQ2807" s="9"/>
      <c r="BR2807" s="9"/>
      <c r="BS2807" s="9"/>
      <c r="BT2807" s="4"/>
      <c r="BU2807" s="4"/>
    </row>
    <row r="2808" spans="69:73" x14ac:dyDescent="0.35">
      <c r="BQ2808" s="9"/>
      <c r="BR2808" s="9"/>
      <c r="BS2808" s="9"/>
      <c r="BT2808" s="4"/>
      <c r="BU2808" s="4"/>
    </row>
    <row r="2809" spans="69:73" x14ac:dyDescent="0.35">
      <c r="BQ2809" s="9"/>
      <c r="BR2809" s="9"/>
      <c r="BS2809" s="9"/>
      <c r="BT2809" s="4"/>
      <c r="BU2809" s="4"/>
    </row>
    <row r="2810" spans="69:73" x14ac:dyDescent="0.35">
      <c r="BQ2810" s="9"/>
      <c r="BR2810" s="9"/>
      <c r="BS2810" s="9"/>
      <c r="BT2810" s="4"/>
      <c r="BU2810" s="4"/>
    </row>
    <row r="2811" spans="69:73" x14ac:dyDescent="0.35">
      <c r="BQ2811" s="9"/>
      <c r="BR2811" s="9"/>
      <c r="BS2811" s="9"/>
      <c r="BT2811" s="4"/>
      <c r="BU2811" s="4"/>
    </row>
    <row r="2812" spans="69:73" x14ac:dyDescent="0.35">
      <c r="BQ2812" s="9"/>
      <c r="BR2812" s="9"/>
      <c r="BS2812" s="9"/>
      <c r="BT2812" s="4"/>
      <c r="BU2812" s="4"/>
    </row>
    <row r="2813" spans="69:73" x14ac:dyDescent="0.35">
      <c r="BQ2813" s="9"/>
      <c r="BR2813" s="9"/>
      <c r="BS2813" s="9"/>
      <c r="BT2813" s="4"/>
      <c r="BU2813" s="4"/>
    </row>
    <row r="2814" spans="69:73" x14ac:dyDescent="0.35">
      <c r="BQ2814" s="9"/>
      <c r="BR2814" s="9"/>
      <c r="BS2814" s="9"/>
      <c r="BT2814" s="4"/>
      <c r="BU2814" s="4"/>
    </row>
    <row r="2815" spans="69:73" x14ac:dyDescent="0.35">
      <c r="BQ2815" s="9"/>
      <c r="BR2815" s="9"/>
      <c r="BS2815" s="9"/>
      <c r="BT2815" s="4"/>
      <c r="BU2815" s="4"/>
    </row>
    <row r="2816" spans="69:73" x14ac:dyDescent="0.35">
      <c r="BQ2816" s="9"/>
      <c r="BR2816" s="9"/>
      <c r="BS2816" s="9"/>
      <c r="BT2816" s="4"/>
      <c r="BU2816" s="4"/>
    </row>
    <row r="2817" spans="69:73" x14ac:dyDescent="0.35">
      <c r="BQ2817" s="9"/>
      <c r="BR2817" s="9"/>
      <c r="BS2817" s="9"/>
      <c r="BT2817" s="4"/>
      <c r="BU2817" s="4"/>
    </row>
    <row r="2818" spans="69:73" x14ac:dyDescent="0.35">
      <c r="BQ2818" s="9"/>
      <c r="BR2818" s="9"/>
      <c r="BS2818" s="9"/>
      <c r="BT2818" s="4"/>
      <c r="BU2818" s="4"/>
    </row>
    <row r="2819" spans="69:73" x14ac:dyDescent="0.35">
      <c r="BQ2819" s="9"/>
      <c r="BR2819" s="9"/>
      <c r="BS2819" s="9"/>
      <c r="BT2819" s="4"/>
      <c r="BU2819" s="4"/>
    </row>
    <row r="2820" spans="69:73" x14ac:dyDescent="0.35">
      <c r="BQ2820" s="9"/>
      <c r="BR2820" s="9"/>
      <c r="BS2820" s="9"/>
      <c r="BT2820" s="4"/>
      <c r="BU2820" s="4"/>
    </row>
    <row r="2821" spans="69:73" x14ac:dyDescent="0.35">
      <c r="BQ2821" s="9"/>
      <c r="BR2821" s="9"/>
      <c r="BS2821" s="9"/>
      <c r="BT2821" s="4"/>
      <c r="BU2821" s="4"/>
    </row>
    <row r="2822" spans="69:73" x14ac:dyDescent="0.35">
      <c r="BQ2822" s="9"/>
      <c r="BR2822" s="9"/>
      <c r="BS2822" s="9"/>
      <c r="BT2822" s="4"/>
      <c r="BU2822" s="4"/>
    </row>
    <row r="2823" spans="69:73" x14ac:dyDescent="0.35">
      <c r="BQ2823" s="9"/>
      <c r="BR2823" s="9"/>
      <c r="BS2823" s="9"/>
      <c r="BT2823" s="4"/>
      <c r="BU2823" s="4"/>
    </row>
    <row r="2824" spans="69:73" x14ac:dyDescent="0.35">
      <c r="BQ2824" s="9"/>
      <c r="BR2824" s="9"/>
      <c r="BS2824" s="9"/>
      <c r="BT2824" s="4"/>
      <c r="BU2824" s="4"/>
    </row>
    <row r="2825" spans="69:73" x14ac:dyDescent="0.35">
      <c r="BQ2825" s="9"/>
      <c r="BR2825" s="9"/>
      <c r="BS2825" s="9"/>
      <c r="BT2825" s="4"/>
      <c r="BU2825" s="4"/>
    </row>
    <row r="2826" spans="69:73" x14ac:dyDescent="0.35">
      <c r="BQ2826" s="9"/>
      <c r="BR2826" s="9"/>
      <c r="BS2826" s="9"/>
      <c r="BT2826" s="4"/>
      <c r="BU2826" s="4"/>
    </row>
    <row r="2827" spans="69:73" x14ac:dyDescent="0.35">
      <c r="BQ2827" s="9"/>
      <c r="BR2827" s="9"/>
      <c r="BS2827" s="9"/>
      <c r="BT2827" s="4"/>
      <c r="BU2827" s="4"/>
    </row>
    <row r="2828" spans="69:73" x14ac:dyDescent="0.35">
      <c r="BQ2828" s="9"/>
      <c r="BR2828" s="9"/>
      <c r="BS2828" s="9"/>
      <c r="BT2828" s="4"/>
      <c r="BU2828" s="4"/>
    </row>
    <row r="2829" spans="69:73" x14ac:dyDescent="0.35">
      <c r="BQ2829" s="9"/>
      <c r="BR2829" s="9"/>
      <c r="BS2829" s="9"/>
      <c r="BT2829" s="4"/>
      <c r="BU2829" s="4"/>
    </row>
    <row r="2830" spans="69:73" x14ac:dyDescent="0.35">
      <c r="BQ2830" s="9"/>
      <c r="BR2830" s="9"/>
      <c r="BS2830" s="9"/>
      <c r="BT2830" s="4"/>
      <c r="BU2830" s="4"/>
    </row>
    <row r="2831" spans="69:73" x14ac:dyDescent="0.35">
      <c r="BQ2831" s="9"/>
      <c r="BR2831" s="9"/>
      <c r="BS2831" s="9"/>
      <c r="BT2831" s="4"/>
      <c r="BU2831" s="4"/>
    </row>
    <row r="2832" spans="69:73" x14ac:dyDescent="0.35">
      <c r="BQ2832" s="9"/>
      <c r="BR2832" s="9"/>
      <c r="BS2832" s="9"/>
      <c r="BT2832" s="4"/>
      <c r="BU2832" s="4"/>
    </row>
    <row r="2833" spans="69:73" x14ac:dyDescent="0.35">
      <c r="BQ2833" s="9"/>
      <c r="BR2833" s="9"/>
      <c r="BS2833" s="9"/>
      <c r="BT2833" s="4"/>
      <c r="BU2833" s="4"/>
    </row>
    <row r="2834" spans="69:73" x14ac:dyDescent="0.35">
      <c r="BQ2834" s="9"/>
      <c r="BR2834" s="9"/>
      <c r="BS2834" s="9"/>
      <c r="BT2834" s="4"/>
      <c r="BU2834" s="4"/>
    </row>
    <row r="2835" spans="69:73" x14ac:dyDescent="0.35">
      <c r="BQ2835" s="9"/>
      <c r="BR2835" s="9"/>
      <c r="BS2835" s="9"/>
      <c r="BT2835" s="4"/>
      <c r="BU2835" s="4"/>
    </row>
    <row r="2836" spans="69:73" x14ac:dyDescent="0.35">
      <c r="BQ2836" s="9"/>
      <c r="BR2836" s="9"/>
      <c r="BS2836" s="9"/>
      <c r="BT2836" s="4"/>
      <c r="BU2836" s="4"/>
    </row>
    <row r="2837" spans="69:73" x14ac:dyDescent="0.35">
      <c r="BQ2837" s="9"/>
      <c r="BR2837" s="9"/>
      <c r="BS2837" s="9"/>
      <c r="BT2837" s="4"/>
      <c r="BU2837" s="4"/>
    </row>
    <row r="2838" spans="69:73" x14ac:dyDescent="0.35">
      <c r="BQ2838" s="9"/>
      <c r="BR2838" s="9"/>
      <c r="BS2838" s="9"/>
      <c r="BT2838" s="4"/>
      <c r="BU2838" s="4"/>
    </row>
    <row r="2839" spans="69:73" x14ac:dyDescent="0.35">
      <c r="BQ2839" s="9"/>
      <c r="BR2839" s="9"/>
      <c r="BS2839" s="9"/>
      <c r="BT2839" s="4"/>
      <c r="BU2839" s="4"/>
    </row>
    <row r="2840" spans="69:73" x14ac:dyDescent="0.35">
      <c r="BQ2840" s="9"/>
      <c r="BR2840" s="9"/>
      <c r="BS2840" s="9"/>
      <c r="BT2840" s="4"/>
      <c r="BU2840" s="4"/>
    </row>
    <row r="2841" spans="69:73" x14ac:dyDescent="0.35">
      <c r="BQ2841" s="9"/>
      <c r="BR2841" s="9"/>
      <c r="BS2841" s="9"/>
      <c r="BT2841" s="4"/>
      <c r="BU2841" s="4"/>
    </row>
    <row r="2842" spans="69:73" x14ac:dyDescent="0.35">
      <c r="BQ2842" s="9"/>
      <c r="BR2842" s="9"/>
      <c r="BS2842" s="9"/>
      <c r="BT2842" s="4"/>
      <c r="BU2842" s="4"/>
    </row>
    <row r="2843" spans="69:73" x14ac:dyDescent="0.35">
      <c r="BQ2843" s="9"/>
      <c r="BR2843" s="9"/>
      <c r="BS2843" s="9"/>
      <c r="BT2843" s="4"/>
      <c r="BU2843" s="4"/>
    </row>
    <row r="2844" spans="69:73" x14ac:dyDescent="0.35">
      <c r="BQ2844" s="9"/>
      <c r="BR2844" s="9"/>
      <c r="BS2844" s="9"/>
      <c r="BT2844" s="4"/>
      <c r="BU2844" s="4"/>
    </row>
    <row r="2845" spans="69:73" x14ac:dyDescent="0.35">
      <c r="BQ2845" s="9"/>
      <c r="BR2845" s="9"/>
      <c r="BS2845" s="9"/>
      <c r="BT2845" s="4"/>
      <c r="BU2845" s="4"/>
    </row>
    <row r="2846" spans="69:73" x14ac:dyDescent="0.35">
      <c r="BQ2846" s="9"/>
      <c r="BR2846" s="9"/>
      <c r="BS2846" s="9"/>
      <c r="BT2846" s="4"/>
      <c r="BU2846" s="4"/>
    </row>
    <row r="2847" spans="69:73" x14ac:dyDescent="0.35">
      <c r="BQ2847" s="9"/>
      <c r="BR2847" s="9"/>
      <c r="BS2847" s="9"/>
      <c r="BT2847" s="4"/>
      <c r="BU2847" s="4"/>
    </row>
    <row r="2848" spans="69:73" x14ac:dyDescent="0.35">
      <c r="BQ2848" s="9"/>
      <c r="BR2848" s="9"/>
      <c r="BS2848" s="9"/>
      <c r="BT2848" s="4"/>
      <c r="BU2848" s="4"/>
    </row>
    <row r="2849" spans="69:73" x14ac:dyDescent="0.35">
      <c r="BQ2849" s="9"/>
      <c r="BR2849" s="9"/>
      <c r="BS2849" s="9"/>
      <c r="BT2849" s="4"/>
      <c r="BU2849" s="4"/>
    </row>
    <row r="2850" spans="69:73" x14ac:dyDescent="0.35">
      <c r="BQ2850" s="9"/>
      <c r="BR2850" s="9"/>
      <c r="BS2850" s="9"/>
      <c r="BT2850" s="4"/>
      <c r="BU2850" s="4"/>
    </row>
    <row r="2851" spans="69:73" x14ac:dyDescent="0.35">
      <c r="BQ2851" s="9"/>
      <c r="BR2851" s="9"/>
      <c r="BS2851" s="9"/>
      <c r="BT2851" s="4"/>
      <c r="BU2851" s="4"/>
    </row>
    <row r="2852" spans="69:73" x14ac:dyDescent="0.35">
      <c r="BQ2852" s="9"/>
      <c r="BR2852" s="9"/>
      <c r="BS2852" s="9"/>
      <c r="BT2852" s="4"/>
      <c r="BU2852" s="4"/>
    </row>
    <row r="2853" spans="69:73" x14ac:dyDescent="0.35">
      <c r="BQ2853" s="9"/>
      <c r="BR2853" s="9"/>
      <c r="BS2853" s="9"/>
      <c r="BT2853" s="4"/>
      <c r="BU2853" s="4"/>
    </row>
    <row r="2854" spans="69:73" x14ac:dyDescent="0.35">
      <c r="BQ2854" s="9"/>
      <c r="BR2854" s="9"/>
      <c r="BS2854" s="9"/>
      <c r="BT2854" s="4"/>
      <c r="BU2854" s="4"/>
    </row>
    <row r="2855" spans="69:73" x14ac:dyDescent="0.35">
      <c r="BQ2855" s="9"/>
      <c r="BR2855" s="9"/>
      <c r="BS2855" s="9"/>
      <c r="BT2855" s="4"/>
      <c r="BU2855" s="4"/>
    </row>
    <row r="2856" spans="69:73" x14ac:dyDescent="0.35">
      <c r="BQ2856" s="9"/>
      <c r="BR2856" s="9"/>
      <c r="BS2856" s="9"/>
      <c r="BT2856" s="4"/>
      <c r="BU2856" s="4"/>
    </row>
    <row r="2857" spans="69:73" x14ac:dyDescent="0.35">
      <c r="BQ2857" s="9"/>
      <c r="BR2857" s="9"/>
      <c r="BS2857" s="9"/>
      <c r="BT2857" s="4"/>
      <c r="BU2857" s="4"/>
    </row>
    <row r="2858" spans="69:73" x14ac:dyDescent="0.35">
      <c r="BQ2858" s="9"/>
      <c r="BR2858" s="9"/>
      <c r="BS2858" s="9"/>
      <c r="BT2858" s="4"/>
      <c r="BU2858" s="4"/>
    </row>
    <row r="2859" spans="69:73" x14ac:dyDescent="0.35">
      <c r="BQ2859" s="9"/>
      <c r="BR2859" s="9"/>
      <c r="BS2859" s="9"/>
      <c r="BT2859" s="4"/>
      <c r="BU2859" s="4"/>
    </row>
    <row r="2860" spans="69:73" x14ac:dyDescent="0.35">
      <c r="BQ2860" s="9"/>
      <c r="BR2860" s="9"/>
      <c r="BS2860" s="9"/>
      <c r="BT2860" s="4"/>
      <c r="BU2860" s="4"/>
    </row>
    <row r="2861" spans="69:73" x14ac:dyDescent="0.35">
      <c r="BQ2861" s="9"/>
      <c r="BR2861" s="9"/>
      <c r="BS2861" s="9"/>
      <c r="BT2861" s="4"/>
      <c r="BU2861" s="4"/>
    </row>
    <row r="2862" spans="69:73" x14ac:dyDescent="0.35">
      <c r="BQ2862" s="9"/>
      <c r="BR2862" s="9"/>
      <c r="BS2862" s="9"/>
      <c r="BT2862" s="4"/>
      <c r="BU2862" s="4"/>
    </row>
    <row r="2863" spans="69:73" x14ac:dyDescent="0.35">
      <c r="BQ2863" s="9"/>
      <c r="BR2863" s="9"/>
      <c r="BS2863" s="9"/>
      <c r="BT2863" s="4"/>
      <c r="BU2863" s="4"/>
    </row>
    <row r="2864" spans="69:73" x14ac:dyDescent="0.35">
      <c r="BQ2864" s="9"/>
      <c r="BR2864" s="9"/>
      <c r="BS2864" s="9"/>
      <c r="BT2864" s="4"/>
      <c r="BU2864" s="4"/>
    </row>
    <row r="2865" spans="69:73" x14ac:dyDescent="0.35">
      <c r="BQ2865" s="9"/>
      <c r="BR2865" s="9"/>
      <c r="BS2865" s="9"/>
      <c r="BT2865" s="4"/>
      <c r="BU2865" s="4"/>
    </row>
    <row r="2866" spans="69:73" x14ac:dyDescent="0.35">
      <c r="BQ2866" s="9"/>
      <c r="BR2866" s="9"/>
      <c r="BS2866" s="9"/>
      <c r="BT2866" s="4"/>
      <c r="BU2866" s="4"/>
    </row>
    <row r="2867" spans="69:73" x14ac:dyDescent="0.35">
      <c r="BQ2867" s="9"/>
      <c r="BR2867" s="9"/>
      <c r="BS2867" s="9"/>
      <c r="BT2867" s="4"/>
      <c r="BU2867" s="4"/>
    </row>
    <row r="2868" spans="69:73" x14ac:dyDescent="0.35">
      <c r="BQ2868" s="9"/>
      <c r="BR2868" s="9"/>
      <c r="BS2868" s="9"/>
      <c r="BT2868" s="4"/>
      <c r="BU2868" s="4"/>
    </row>
    <row r="2869" spans="69:73" x14ac:dyDescent="0.35">
      <c r="BQ2869" s="9"/>
      <c r="BR2869" s="9"/>
      <c r="BS2869" s="9"/>
      <c r="BT2869" s="4"/>
      <c r="BU2869" s="4"/>
    </row>
    <row r="2870" spans="69:73" x14ac:dyDescent="0.35">
      <c r="BQ2870" s="9"/>
      <c r="BR2870" s="9"/>
      <c r="BS2870" s="9"/>
      <c r="BT2870" s="4"/>
      <c r="BU2870" s="4"/>
    </row>
    <row r="2871" spans="69:73" x14ac:dyDescent="0.35">
      <c r="BQ2871" s="9"/>
      <c r="BR2871" s="9"/>
      <c r="BS2871" s="9"/>
      <c r="BT2871" s="4"/>
      <c r="BU2871" s="4"/>
    </row>
    <row r="2872" spans="69:73" x14ac:dyDescent="0.35">
      <c r="BQ2872" s="9"/>
      <c r="BR2872" s="9"/>
      <c r="BS2872" s="9"/>
      <c r="BT2872" s="4"/>
      <c r="BU2872" s="4"/>
    </row>
    <row r="2873" spans="69:73" x14ac:dyDescent="0.35">
      <c r="BQ2873" s="9"/>
      <c r="BR2873" s="9"/>
      <c r="BS2873" s="9"/>
      <c r="BT2873" s="4"/>
      <c r="BU2873" s="4"/>
    </row>
    <row r="2874" spans="69:73" x14ac:dyDescent="0.35">
      <c r="BQ2874" s="9"/>
      <c r="BR2874" s="9"/>
      <c r="BS2874" s="9"/>
      <c r="BT2874" s="4"/>
      <c r="BU2874" s="4"/>
    </row>
    <row r="2875" spans="69:73" x14ac:dyDescent="0.35">
      <c r="BQ2875" s="9"/>
      <c r="BR2875" s="9"/>
      <c r="BS2875" s="9"/>
      <c r="BT2875" s="4"/>
      <c r="BU2875" s="4"/>
    </row>
    <row r="2876" spans="69:73" x14ac:dyDescent="0.35">
      <c r="BQ2876" s="9"/>
      <c r="BR2876" s="9"/>
      <c r="BS2876" s="9"/>
      <c r="BT2876" s="4"/>
      <c r="BU2876" s="4"/>
    </row>
    <row r="2877" spans="69:73" x14ac:dyDescent="0.35">
      <c r="BQ2877" s="9"/>
      <c r="BR2877" s="9"/>
      <c r="BS2877" s="9"/>
      <c r="BT2877" s="4"/>
      <c r="BU2877" s="4"/>
    </row>
    <row r="2878" spans="69:73" x14ac:dyDescent="0.35">
      <c r="BQ2878" s="9"/>
      <c r="BR2878" s="9"/>
      <c r="BS2878" s="9"/>
      <c r="BT2878" s="4"/>
      <c r="BU2878" s="4"/>
    </row>
    <row r="2879" spans="69:73" x14ac:dyDescent="0.35">
      <c r="BQ2879" s="9"/>
      <c r="BR2879" s="9"/>
      <c r="BS2879" s="9"/>
      <c r="BT2879" s="4"/>
      <c r="BU2879" s="4"/>
    </row>
    <row r="2880" spans="69:73" x14ac:dyDescent="0.35">
      <c r="BQ2880" s="9"/>
      <c r="BR2880" s="9"/>
      <c r="BS2880" s="9"/>
      <c r="BT2880" s="4"/>
      <c r="BU2880" s="4"/>
    </row>
    <row r="2881" spans="69:73" x14ac:dyDescent="0.35">
      <c r="BQ2881" s="9"/>
      <c r="BR2881" s="9"/>
      <c r="BS2881" s="9"/>
      <c r="BT2881" s="4"/>
      <c r="BU2881" s="4"/>
    </row>
    <row r="2882" spans="69:73" x14ac:dyDescent="0.35">
      <c r="BQ2882" s="9"/>
      <c r="BR2882" s="9"/>
      <c r="BS2882" s="9"/>
      <c r="BT2882" s="4"/>
      <c r="BU2882" s="4"/>
    </row>
    <row r="2883" spans="69:73" x14ac:dyDescent="0.35">
      <c r="BQ2883" s="9"/>
      <c r="BR2883" s="9"/>
      <c r="BS2883" s="9"/>
      <c r="BT2883" s="4"/>
      <c r="BU2883" s="4"/>
    </row>
    <row r="2884" spans="69:73" x14ac:dyDescent="0.35">
      <c r="BQ2884" s="9"/>
      <c r="BR2884" s="9"/>
      <c r="BS2884" s="9"/>
      <c r="BT2884" s="4"/>
      <c r="BU2884" s="4"/>
    </row>
    <row r="2885" spans="69:73" x14ac:dyDescent="0.35">
      <c r="BQ2885" s="9"/>
      <c r="BR2885" s="9"/>
      <c r="BS2885" s="9"/>
      <c r="BT2885" s="4"/>
      <c r="BU2885" s="4"/>
    </row>
    <row r="2886" spans="69:73" x14ac:dyDescent="0.35">
      <c r="BQ2886" s="9"/>
      <c r="BR2886" s="9"/>
      <c r="BS2886" s="9"/>
      <c r="BT2886" s="4"/>
      <c r="BU2886" s="4"/>
    </row>
    <row r="2887" spans="69:73" x14ac:dyDescent="0.35">
      <c r="BQ2887" s="9"/>
      <c r="BR2887" s="9"/>
      <c r="BS2887" s="9"/>
      <c r="BT2887" s="4"/>
      <c r="BU2887" s="4"/>
    </row>
    <row r="2888" spans="69:73" x14ac:dyDescent="0.35">
      <c r="BQ2888" s="9"/>
      <c r="BR2888" s="9"/>
      <c r="BS2888" s="9"/>
      <c r="BT2888" s="4"/>
      <c r="BU2888" s="4"/>
    </row>
    <row r="2889" spans="69:73" x14ac:dyDescent="0.35">
      <c r="BQ2889" s="9"/>
      <c r="BR2889" s="9"/>
      <c r="BS2889" s="9"/>
      <c r="BT2889" s="4"/>
      <c r="BU2889" s="4"/>
    </row>
    <row r="2890" spans="69:73" x14ac:dyDescent="0.35">
      <c r="BQ2890" s="9"/>
      <c r="BR2890" s="9"/>
      <c r="BS2890" s="9"/>
      <c r="BT2890" s="4"/>
      <c r="BU2890" s="4"/>
    </row>
    <row r="2891" spans="69:73" x14ac:dyDescent="0.35">
      <c r="BQ2891" s="9"/>
      <c r="BR2891" s="9"/>
      <c r="BS2891" s="9"/>
      <c r="BT2891" s="4"/>
      <c r="BU2891" s="4"/>
    </row>
    <row r="2892" spans="69:73" x14ac:dyDescent="0.35">
      <c r="BQ2892" s="9"/>
      <c r="BR2892" s="9"/>
      <c r="BS2892" s="9"/>
      <c r="BT2892" s="4"/>
      <c r="BU2892" s="4"/>
    </row>
    <row r="2893" spans="69:73" x14ac:dyDescent="0.35">
      <c r="BQ2893" s="9"/>
      <c r="BR2893" s="9"/>
      <c r="BS2893" s="9"/>
      <c r="BT2893" s="4"/>
      <c r="BU2893" s="4"/>
    </row>
    <row r="2894" spans="69:73" x14ac:dyDescent="0.35">
      <c r="BQ2894" s="9"/>
      <c r="BR2894" s="9"/>
      <c r="BS2894" s="9"/>
      <c r="BT2894" s="4"/>
      <c r="BU2894" s="4"/>
    </row>
    <row r="2895" spans="69:73" x14ac:dyDescent="0.35">
      <c r="BQ2895" s="9"/>
      <c r="BR2895" s="9"/>
      <c r="BS2895" s="9"/>
      <c r="BT2895" s="4"/>
      <c r="BU2895" s="4"/>
    </row>
    <row r="2896" spans="69:73" x14ac:dyDescent="0.35">
      <c r="BQ2896" s="9"/>
      <c r="BR2896" s="9"/>
      <c r="BS2896" s="9"/>
      <c r="BT2896" s="4"/>
      <c r="BU2896" s="4"/>
    </row>
    <row r="2897" spans="69:73" x14ac:dyDescent="0.35">
      <c r="BQ2897" s="9"/>
      <c r="BR2897" s="9"/>
      <c r="BS2897" s="9"/>
      <c r="BT2897" s="4"/>
      <c r="BU2897" s="4"/>
    </row>
    <row r="2898" spans="69:73" x14ac:dyDescent="0.35">
      <c r="BQ2898" s="9"/>
      <c r="BR2898" s="9"/>
      <c r="BS2898" s="9"/>
      <c r="BT2898" s="4"/>
      <c r="BU2898" s="4"/>
    </row>
    <row r="2899" spans="69:73" x14ac:dyDescent="0.35">
      <c r="BQ2899" s="9"/>
      <c r="BR2899" s="9"/>
      <c r="BS2899" s="9"/>
      <c r="BT2899" s="4"/>
      <c r="BU2899" s="4"/>
    </row>
    <row r="2900" spans="69:73" x14ac:dyDescent="0.35">
      <c r="BQ2900" s="9"/>
      <c r="BR2900" s="9"/>
      <c r="BS2900" s="9"/>
      <c r="BT2900" s="4"/>
      <c r="BU2900" s="4"/>
    </row>
    <row r="2901" spans="69:73" x14ac:dyDescent="0.35">
      <c r="BQ2901" s="9"/>
      <c r="BR2901" s="9"/>
      <c r="BS2901" s="9"/>
      <c r="BT2901" s="4"/>
      <c r="BU2901" s="4"/>
    </row>
    <row r="2902" spans="69:73" x14ac:dyDescent="0.35">
      <c r="BQ2902" s="9"/>
      <c r="BR2902" s="9"/>
      <c r="BS2902" s="9"/>
      <c r="BT2902" s="4"/>
      <c r="BU2902" s="4"/>
    </row>
    <row r="2903" spans="69:73" x14ac:dyDescent="0.35">
      <c r="BQ2903" s="9"/>
      <c r="BR2903" s="9"/>
      <c r="BS2903" s="9"/>
      <c r="BT2903" s="4"/>
      <c r="BU2903" s="4"/>
    </row>
    <row r="2904" spans="69:73" x14ac:dyDescent="0.35">
      <c r="BQ2904" s="9"/>
      <c r="BR2904" s="9"/>
      <c r="BS2904" s="9"/>
      <c r="BT2904" s="4"/>
      <c r="BU2904" s="4"/>
    </row>
    <row r="2905" spans="69:73" x14ac:dyDescent="0.35">
      <c r="BQ2905" s="9"/>
      <c r="BR2905" s="9"/>
      <c r="BS2905" s="9"/>
      <c r="BT2905" s="4"/>
      <c r="BU2905" s="4"/>
    </row>
    <row r="2906" spans="69:73" x14ac:dyDescent="0.35">
      <c r="BQ2906" s="9"/>
      <c r="BR2906" s="9"/>
      <c r="BS2906" s="9"/>
      <c r="BT2906" s="4"/>
      <c r="BU2906" s="4"/>
    </row>
    <row r="2907" spans="69:73" x14ac:dyDescent="0.35">
      <c r="BQ2907" s="9"/>
      <c r="BR2907" s="9"/>
      <c r="BS2907" s="9"/>
      <c r="BT2907" s="4"/>
      <c r="BU2907" s="4"/>
    </row>
    <row r="2908" spans="69:73" x14ac:dyDescent="0.35">
      <c r="BQ2908" s="9"/>
      <c r="BR2908" s="9"/>
      <c r="BS2908" s="9"/>
      <c r="BT2908" s="4"/>
      <c r="BU2908" s="4"/>
    </row>
    <row r="2909" spans="69:73" x14ac:dyDescent="0.35">
      <c r="BQ2909" s="9"/>
      <c r="BR2909" s="9"/>
      <c r="BS2909" s="9"/>
      <c r="BT2909" s="4"/>
      <c r="BU2909" s="4"/>
    </row>
    <row r="2910" spans="69:73" x14ac:dyDescent="0.35">
      <c r="BQ2910" s="9"/>
      <c r="BR2910" s="9"/>
      <c r="BS2910" s="9"/>
      <c r="BT2910" s="4"/>
      <c r="BU2910" s="4"/>
    </row>
    <row r="2911" spans="69:73" x14ac:dyDescent="0.35">
      <c r="BQ2911" s="9"/>
      <c r="BR2911" s="9"/>
      <c r="BS2911" s="9"/>
      <c r="BT2911" s="4"/>
      <c r="BU2911" s="4"/>
    </row>
    <row r="2912" spans="69:73" x14ac:dyDescent="0.35">
      <c r="BQ2912" s="9"/>
      <c r="BR2912" s="9"/>
      <c r="BS2912" s="9"/>
      <c r="BT2912" s="4"/>
      <c r="BU2912" s="4"/>
    </row>
    <row r="2913" spans="69:73" x14ac:dyDescent="0.35">
      <c r="BQ2913" s="9"/>
      <c r="BR2913" s="9"/>
      <c r="BS2913" s="9"/>
      <c r="BT2913" s="4"/>
      <c r="BU2913" s="4"/>
    </row>
    <row r="2914" spans="69:73" x14ac:dyDescent="0.35">
      <c r="BQ2914" s="9"/>
      <c r="BR2914" s="9"/>
      <c r="BS2914" s="9"/>
      <c r="BT2914" s="4"/>
      <c r="BU2914" s="4"/>
    </row>
    <row r="2915" spans="69:73" x14ac:dyDescent="0.35">
      <c r="BQ2915" s="9"/>
      <c r="BR2915" s="9"/>
      <c r="BS2915" s="9"/>
      <c r="BT2915" s="4"/>
      <c r="BU2915" s="4"/>
    </row>
    <row r="2916" spans="69:73" x14ac:dyDescent="0.35">
      <c r="BQ2916" s="9"/>
      <c r="BR2916" s="9"/>
      <c r="BS2916" s="9"/>
      <c r="BT2916" s="4"/>
      <c r="BU2916" s="4"/>
    </row>
    <row r="2917" spans="69:73" x14ac:dyDescent="0.35">
      <c r="BQ2917" s="9"/>
      <c r="BR2917" s="9"/>
      <c r="BS2917" s="9"/>
      <c r="BT2917" s="4"/>
      <c r="BU2917" s="4"/>
    </row>
    <row r="2918" spans="69:73" x14ac:dyDescent="0.35">
      <c r="BQ2918" s="9"/>
      <c r="BR2918" s="9"/>
      <c r="BS2918" s="9"/>
      <c r="BT2918" s="4"/>
      <c r="BU2918" s="4"/>
    </row>
    <row r="2919" spans="69:73" x14ac:dyDescent="0.35">
      <c r="BQ2919" s="9"/>
      <c r="BR2919" s="9"/>
      <c r="BS2919" s="9"/>
      <c r="BT2919" s="4"/>
      <c r="BU2919" s="4"/>
    </row>
    <row r="2920" spans="69:73" x14ac:dyDescent="0.35">
      <c r="BQ2920" s="9"/>
      <c r="BR2920" s="9"/>
      <c r="BS2920" s="9"/>
      <c r="BT2920" s="4"/>
      <c r="BU2920" s="4"/>
    </row>
    <row r="2921" spans="69:73" x14ac:dyDescent="0.35">
      <c r="BQ2921" s="9"/>
      <c r="BR2921" s="9"/>
      <c r="BS2921" s="9"/>
      <c r="BT2921" s="4"/>
      <c r="BU2921" s="4"/>
    </row>
    <row r="2922" spans="69:73" x14ac:dyDescent="0.35">
      <c r="BQ2922" s="9"/>
      <c r="BR2922" s="9"/>
      <c r="BS2922" s="9"/>
      <c r="BT2922" s="4"/>
      <c r="BU2922" s="4"/>
    </row>
    <row r="2923" spans="69:73" x14ac:dyDescent="0.35">
      <c r="BQ2923" s="9"/>
      <c r="BR2923" s="9"/>
      <c r="BS2923" s="9"/>
      <c r="BT2923" s="4"/>
      <c r="BU2923" s="4"/>
    </row>
    <row r="2924" spans="69:73" x14ac:dyDescent="0.35">
      <c r="BQ2924" s="9"/>
      <c r="BR2924" s="9"/>
      <c r="BS2924" s="9"/>
      <c r="BT2924" s="4"/>
      <c r="BU2924" s="4"/>
    </row>
    <row r="2925" spans="69:73" x14ac:dyDescent="0.35">
      <c r="BQ2925" s="9"/>
      <c r="BR2925" s="9"/>
      <c r="BS2925" s="9"/>
      <c r="BT2925" s="4"/>
      <c r="BU2925" s="4"/>
    </row>
    <row r="2926" spans="69:73" x14ac:dyDescent="0.35">
      <c r="BQ2926" s="9"/>
      <c r="BR2926" s="9"/>
      <c r="BS2926" s="9"/>
      <c r="BT2926" s="4"/>
      <c r="BU2926" s="4"/>
    </row>
    <row r="2927" spans="69:73" x14ac:dyDescent="0.35">
      <c r="BQ2927" s="9"/>
      <c r="BR2927" s="9"/>
      <c r="BS2927" s="9"/>
      <c r="BT2927" s="4"/>
      <c r="BU2927" s="4"/>
    </row>
    <row r="2928" spans="69:73" x14ac:dyDescent="0.35">
      <c r="BQ2928" s="9"/>
      <c r="BR2928" s="9"/>
      <c r="BS2928" s="9"/>
      <c r="BT2928" s="4"/>
      <c r="BU2928" s="4"/>
    </row>
    <row r="2929" spans="69:73" x14ac:dyDescent="0.35">
      <c r="BQ2929" s="9"/>
      <c r="BR2929" s="9"/>
      <c r="BS2929" s="9"/>
      <c r="BT2929" s="4"/>
      <c r="BU2929" s="4"/>
    </row>
    <row r="2930" spans="69:73" x14ac:dyDescent="0.35">
      <c r="BQ2930" s="9"/>
      <c r="BR2930" s="9"/>
      <c r="BS2930" s="9"/>
      <c r="BT2930" s="4"/>
      <c r="BU2930" s="4"/>
    </row>
    <row r="2931" spans="69:73" x14ac:dyDescent="0.35">
      <c r="BQ2931" s="9"/>
      <c r="BR2931" s="9"/>
      <c r="BS2931" s="9"/>
      <c r="BT2931" s="4"/>
      <c r="BU2931" s="4"/>
    </row>
    <row r="2932" spans="69:73" x14ac:dyDescent="0.35">
      <c r="BQ2932" s="9"/>
      <c r="BR2932" s="9"/>
      <c r="BS2932" s="9"/>
      <c r="BT2932" s="4"/>
      <c r="BU2932" s="4"/>
    </row>
    <row r="2933" spans="69:73" x14ac:dyDescent="0.35">
      <c r="BQ2933" s="9"/>
      <c r="BR2933" s="9"/>
      <c r="BS2933" s="9"/>
      <c r="BT2933" s="4"/>
      <c r="BU2933" s="4"/>
    </row>
    <row r="2934" spans="69:73" x14ac:dyDescent="0.35">
      <c r="BQ2934" s="9"/>
      <c r="BR2934" s="9"/>
      <c r="BS2934" s="9"/>
      <c r="BT2934" s="4"/>
      <c r="BU2934" s="4"/>
    </row>
    <row r="2935" spans="69:73" x14ac:dyDescent="0.35">
      <c r="BQ2935" s="9"/>
      <c r="BR2935" s="9"/>
      <c r="BS2935" s="9"/>
      <c r="BT2935" s="4"/>
      <c r="BU2935" s="4"/>
    </row>
    <row r="2936" spans="69:73" x14ac:dyDescent="0.35">
      <c r="BQ2936" s="9"/>
      <c r="BR2936" s="9"/>
      <c r="BS2936" s="9"/>
      <c r="BT2936" s="4"/>
      <c r="BU2936" s="4"/>
    </row>
    <row r="2937" spans="69:73" x14ac:dyDescent="0.35">
      <c r="BQ2937" s="9"/>
      <c r="BR2937" s="9"/>
      <c r="BS2937" s="9"/>
      <c r="BT2937" s="4"/>
      <c r="BU2937" s="4"/>
    </row>
    <row r="2938" spans="69:73" x14ac:dyDescent="0.35">
      <c r="BQ2938" s="9"/>
      <c r="BR2938" s="9"/>
      <c r="BS2938" s="9"/>
      <c r="BT2938" s="4"/>
      <c r="BU2938" s="4"/>
    </row>
    <row r="2939" spans="69:73" x14ac:dyDescent="0.35">
      <c r="BQ2939" s="9"/>
      <c r="BR2939" s="9"/>
      <c r="BS2939" s="9"/>
      <c r="BT2939" s="4"/>
      <c r="BU2939" s="4"/>
    </row>
    <row r="2940" spans="69:73" x14ac:dyDescent="0.35">
      <c r="BQ2940" s="9"/>
      <c r="BR2940" s="9"/>
      <c r="BS2940" s="9"/>
      <c r="BT2940" s="4"/>
      <c r="BU2940" s="4"/>
    </row>
    <row r="2941" spans="69:73" x14ac:dyDescent="0.35">
      <c r="BQ2941" s="9"/>
      <c r="BR2941" s="9"/>
      <c r="BS2941" s="9"/>
      <c r="BT2941" s="4"/>
      <c r="BU2941" s="4"/>
    </row>
    <row r="2942" spans="69:73" x14ac:dyDescent="0.35">
      <c r="BQ2942" s="9"/>
      <c r="BR2942" s="9"/>
      <c r="BS2942" s="9"/>
      <c r="BT2942" s="4"/>
      <c r="BU2942" s="4"/>
    </row>
    <row r="2943" spans="69:73" x14ac:dyDescent="0.35">
      <c r="BQ2943" s="9"/>
      <c r="BR2943" s="9"/>
      <c r="BS2943" s="9"/>
      <c r="BT2943" s="4"/>
      <c r="BU2943" s="4"/>
    </row>
    <row r="2944" spans="69:73" x14ac:dyDescent="0.35">
      <c r="BQ2944" s="9"/>
      <c r="BR2944" s="9"/>
      <c r="BS2944" s="9"/>
      <c r="BT2944" s="4"/>
      <c r="BU2944" s="4"/>
    </row>
    <row r="2945" spans="69:73" x14ac:dyDescent="0.35">
      <c r="BQ2945" s="9"/>
      <c r="BR2945" s="9"/>
      <c r="BS2945" s="9"/>
      <c r="BT2945" s="4"/>
      <c r="BU2945" s="4"/>
    </row>
    <row r="2946" spans="69:73" x14ac:dyDescent="0.35">
      <c r="BQ2946" s="9"/>
      <c r="BR2946" s="9"/>
      <c r="BS2946" s="9"/>
      <c r="BT2946" s="4"/>
      <c r="BU2946" s="4"/>
    </row>
    <row r="2947" spans="69:73" x14ac:dyDescent="0.35">
      <c r="BQ2947" s="9"/>
      <c r="BR2947" s="9"/>
      <c r="BS2947" s="9"/>
      <c r="BT2947" s="4"/>
      <c r="BU2947" s="4"/>
    </row>
    <row r="2948" spans="69:73" x14ac:dyDescent="0.35">
      <c r="BQ2948" s="9"/>
      <c r="BR2948" s="9"/>
      <c r="BS2948" s="9"/>
      <c r="BT2948" s="4"/>
      <c r="BU2948" s="4"/>
    </row>
    <row r="2949" spans="69:73" x14ac:dyDescent="0.35">
      <c r="BQ2949" s="9"/>
      <c r="BR2949" s="9"/>
      <c r="BS2949" s="9"/>
      <c r="BT2949" s="4"/>
      <c r="BU2949" s="4"/>
    </row>
    <row r="2950" spans="69:73" x14ac:dyDescent="0.35">
      <c r="BQ2950" s="9"/>
      <c r="BR2950" s="9"/>
      <c r="BS2950" s="9"/>
      <c r="BT2950" s="4"/>
      <c r="BU2950" s="4"/>
    </row>
    <row r="2951" spans="69:73" x14ac:dyDescent="0.35">
      <c r="BQ2951" s="9"/>
      <c r="BR2951" s="9"/>
      <c r="BS2951" s="9"/>
      <c r="BT2951" s="4"/>
      <c r="BU2951" s="4"/>
    </row>
    <row r="2952" spans="69:73" x14ac:dyDescent="0.35">
      <c r="BQ2952" s="9"/>
      <c r="BR2952" s="9"/>
      <c r="BS2952" s="9"/>
      <c r="BT2952" s="4"/>
      <c r="BU2952" s="4"/>
    </row>
    <row r="2953" spans="69:73" x14ac:dyDescent="0.35">
      <c r="BQ2953" s="9"/>
      <c r="BR2953" s="9"/>
      <c r="BS2953" s="9"/>
      <c r="BT2953" s="4"/>
      <c r="BU2953" s="4"/>
    </row>
    <row r="2954" spans="69:73" x14ac:dyDescent="0.35">
      <c r="BQ2954" s="9"/>
      <c r="BR2954" s="9"/>
      <c r="BS2954" s="9"/>
      <c r="BT2954" s="4"/>
      <c r="BU2954" s="4"/>
    </row>
    <row r="2955" spans="69:73" x14ac:dyDescent="0.35">
      <c r="BQ2955" s="9"/>
      <c r="BR2955" s="9"/>
      <c r="BS2955" s="9"/>
      <c r="BT2955" s="4"/>
      <c r="BU2955" s="4"/>
    </row>
    <row r="2956" spans="69:73" x14ac:dyDescent="0.35">
      <c r="BQ2956" s="9"/>
      <c r="BR2956" s="9"/>
      <c r="BS2956" s="9"/>
      <c r="BT2956" s="4"/>
      <c r="BU2956" s="4"/>
    </row>
    <row r="2957" spans="69:73" x14ac:dyDescent="0.35">
      <c r="BQ2957" s="9"/>
      <c r="BR2957" s="9"/>
      <c r="BS2957" s="9"/>
      <c r="BT2957" s="4"/>
      <c r="BU2957" s="4"/>
    </row>
    <row r="2958" spans="69:73" x14ac:dyDescent="0.35">
      <c r="BQ2958" s="9"/>
      <c r="BR2958" s="9"/>
      <c r="BS2958" s="9"/>
      <c r="BT2958" s="4"/>
      <c r="BU2958" s="4"/>
    </row>
    <row r="2959" spans="69:73" x14ac:dyDescent="0.35">
      <c r="BQ2959" s="9"/>
      <c r="BR2959" s="9"/>
      <c r="BS2959" s="9"/>
      <c r="BT2959" s="4"/>
      <c r="BU2959" s="4"/>
    </row>
    <row r="2960" spans="69:73" x14ac:dyDescent="0.35">
      <c r="BQ2960" s="9"/>
      <c r="BR2960" s="9"/>
      <c r="BS2960" s="9"/>
      <c r="BT2960" s="4"/>
      <c r="BU2960" s="4"/>
    </row>
    <row r="2961" spans="69:73" x14ac:dyDescent="0.35">
      <c r="BQ2961" s="9"/>
      <c r="BR2961" s="9"/>
      <c r="BS2961" s="9"/>
      <c r="BT2961" s="4"/>
      <c r="BU2961" s="4"/>
    </row>
    <row r="2962" spans="69:73" x14ac:dyDescent="0.35">
      <c r="BQ2962" s="9"/>
      <c r="BR2962" s="9"/>
      <c r="BS2962" s="9"/>
      <c r="BT2962" s="4"/>
      <c r="BU2962" s="4"/>
    </row>
    <row r="2963" spans="69:73" x14ac:dyDescent="0.35">
      <c r="BQ2963" s="9"/>
      <c r="BR2963" s="9"/>
      <c r="BS2963" s="9"/>
      <c r="BT2963" s="4"/>
      <c r="BU2963" s="4"/>
    </row>
    <row r="2964" spans="69:73" x14ac:dyDescent="0.35">
      <c r="BQ2964" s="9"/>
      <c r="BR2964" s="9"/>
      <c r="BS2964" s="9"/>
      <c r="BT2964" s="4"/>
      <c r="BU2964" s="4"/>
    </row>
    <row r="2965" spans="69:73" x14ac:dyDescent="0.35">
      <c r="BQ2965" s="9"/>
      <c r="BR2965" s="9"/>
      <c r="BS2965" s="9"/>
      <c r="BT2965" s="4"/>
      <c r="BU2965" s="4"/>
    </row>
    <row r="2966" spans="69:73" x14ac:dyDescent="0.35">
      <c r="BQ2966" s="9"/>
      <c r="BR2966" s="9"/>
      <c r="BS2966" s="9"/>
      <c r="BT2966" s="4"/>
      <c r="BU2966" s="4"/>
    </row>
    <row r="2967" spans="69:73" x14ac:dyDescent="0.35">
      <c r="BQ2967" s="9"/>
      <c r="BR2967" s="9"/>
      <c r="BS2967" s="9"/>
      <c r="BT2967" s="4"/>
      <c r="BU2967" s="4"/>
    </row>
    <row r="2968" spans="69:73" x14ac:dyDescent="0.35">
      <c r="BQ2968" s="9"/>
      <c r="BR2968" s="9"/>
      <c r="BS2968" s="9"/>
      <c r="BT2968" s="4"/>
      <c r="BU2968" s="4"/>
    </row>
    <row r="2969" spans="69:73" x14ac:dyDescent="0.35">
      <c r="BQ2969" s="9"/>
      <c r="BR2969" s="9"/>
      <c r="BS2969" s="9"/>
      <c r="BT2969" s="4"/>
      <c r="BU2969" s="4"/>
    </row>
    <row r="2970" spans="69:73" x14ac:dyDescent="0.35">
      <c r="BQ2970" s="9"/>
      <c r="BR2970" s="9"/>
      <c r="BS2970" s="9"/>
      <c r="BT2970" s="4"/>
      <c r="BU2970" s="4"/>
    </row>
    <row r="2971" spans="69:73" x14ac:dyDescent="0.35">
      <c r="BQ2971" s="9"/>
      <c r="BR2971" s="9"/>
      <c r="BS2971" s="9"/>
      <c r="BT2971" s="4"/>
      <c r="BU2971" s="4"/>
    </row>
    <row r="2972" spans="69:73" x14ac:dyDescent="0.35">
      <c r="BQ2972" s="9"/>
      <c r="BR2972" s="9"/>
      <c r="BS2972" s="9"/>
      <c r="BT2972" s="4"/>
      <c r="BU2972" s="4"/>
    </row>
    <row r="2973" spans="69:73" x14ac:dyDescent="0.35">
      <c r="BQ2973" s="9"/>
      <c r="BR2973" s="9"/>
      <c r="BS2973" s="9"/>
      <c r="BT2973" s="4"/>
      <c r="BU2973" s="4"/>
    </row>
    <row r="2974" spans="69:73" x14ac:dyDescent="0.35">
      <c r="BQ2974" s="9"/>
      <c r="BR2974" s="9"/>
      <c r="BS2974" s="9"/>
      <c r="BT2974" s="4"/>
      <c r="BU2974" s="4"/>
    </row>
    <row r="2975" spans="69:73" x14ac:dyDescent="0.35">
      <c r="BQ2975" s="9"/>
      <c r="BR2975" s="9"/>
      <c r="BS2975" s="9"/>
      <c r="BT2975" s="4"/>
      <c r="BU2975" s="4"/>
    </row>
    <row r="2976" spans="69:73" x14ac:dyDescent="0.35">
      <c r="BQ2976" s="9"/>
      <c r="BR2976" s="9"/>
      <c r="BS2976" s="9"/>
      <c r="BT2976" s="4"/>
      <c r="BU2976" s="4"/>
    </row>
    <row r="2977" spans="69:73" x14ac:dyDescent="0.35">
      <c r="BQ2977" s="9"/>
      <c r="BR2977" s="9"/>
      <c r="BS2977" s="9"/>
      <c r="BT2977" s="4"/>
      <c r="BU2977" s="4"/>
    </row>
    <row r="2978" spans="69:73" x14ac:dyDescent="0.35">
      <c r="BQ2978" s="9"/>
      <c r="BR2978" s="9"/>
      <c r="BS2978" s="9"/>
      <c r="BT2978" s="4"/>
      <c r="BU2978" s="4"/>
    </row>
    <row r="2979" spans="69:73" x14ac:dyDescent="0.35">
      <c r="BQ2979" s="9"/>
      <c r="BR2979" s="9"/>
      <c r="BS2979" s="9"/>
      <c r="BT2979" s="4"/>
      <c r="BU2979" s="4"/>
    </row>
    <row r="2980" spans="69:73" x14ac:dyDescent="0.35">
      <c r="BQ2980" s="9"/>
      <c r="BR2980" s="9"/>
      <c r="BS2980" s="9"/>
      <c r="BT2980" s="4"/>
      <c r="BU2980" s="4"/>
    </row>
    <row r="2981" spans="69:73" x14ac:dyDescent="0.35">
      <c r="BQ2981" s="9"/>
      <c r="BR2981" s="9"/>
      <c r="BS2981" s="9"/>
      <c r="BT2981" s="4"/>
      <c r="BU2981" s="4"/>
    </row>
    <row r="2982" spans="69:73" x14ac:dyDescent="0.35">
      <c r="BQ2982" s="9"/>
      <c r="BR2982" s="9"/>
      <c r="BS2982" s="9"/>
      <c r="BT2982" s="4"/>
      <c r="BU2982" s="4"/>
    </row>
    <row r="2983" spans="69:73" x14ac:dyDescent="0.35">
      <c r="BQ2983" s="9"/>
      <c r="BR2983" s="9"/>
      <c r="BS2983" s="9"/>
      <c r="BT2983" s="4"/>
      <c r="BU2983" s="4"/>
    </row>
    <row r="2984" spans="69:73" x14ac:dyDescent="0.35">
      <c r="BQ2984" s="9"/>
      <c r="BR2984" s="9"/>
      <c r="BS2984" s="9"/>
      <c r="BT2984" s="4"/>
      <c r="BU2984" s="4"/>
    </row>
    <row r="2985" spans="69:73" x14ac:dyDescent="0.35">
      <c r="BQ2985" s="9"/>
      <c r="BR2985" s="9"/>
      <c r="BS2985" s="9"/>
      <c r="BT2985" s="4"/>
      <c r="BU2985" s="4"/>
    </row>
    <row r="2986" spans="69:73" x14ac:dyDescent="0.35">
      <c r="BQ2986" s="9"/>
      <c r="BR2986" s="9"/>
      <c r="BS2986" s="9"/>
      <c r="BT2986" s="4"/>
      <c r="BU2986" s="4"/>
    </row>
    <row r="2987" spans="69:73" x14ac:dyDescent="0.35">
      <c r="BQ2987" s="9"/>
      <c r="BR2987" s="9"/>
      <c r="BS2987" s="9"/>
      <c r="BT2987" s="4"/>
      <c r="BU2987" s="4"/>
    </row>
    <row r="2988" spans="69:73" x14ac:dyDescent="0.35">
      <c r="BQ2988" s="9"/>
      <c r="BR2988" s="9"/>
      <c r="BS2988" s="9"/>
      <c r="BT2988" s="4"/>
      <c r="BU2988" s="4"/>
    </row>
    <row r="2989" spans="69:73" x14ac:dyDescent="0.35">
      <c r="BQ2989" s="9"/>
      <c r="BR2989" s="9"/>
      <c r="BS2989" s="9"/>
      <c r="BT2989" s="4"/>
      <c r="BU2989" s="4"/>
    </row>
    <row r="2990" spans="69:73" x14ac:dyDescent="0.35">
      <c r="BQ2990" s="9"/>
      <c r="BR2990" s="9"/>
      <c r="BS2990" s="9"/>
      <c r="BT2990" s="4"/>
      <c r="BU2990" s="4"/>
    </row>
    <row r="2991" spans="69:73" x14ac:dyDescent="0.35">
      <c r="BQ2991" s="9"/>
      <c r="BR2991" s="9"/>
      <c r="BS2991" s="9"/>
      <c r="BT2991" s="4"/>
      <c r="BU2991" s="4"/>
    </row>
    <row r="2992" spans="69:73" x14ac:dyDescent="0.35">
      <c r="BQ2992" s="9"/>
      <c r="BR2992" s="9"/>
      <c r="BS2992" s="9"/>
      <c r="BT2992" s="4"/>
      <c r="BU2992" s="4"/>
    </row>
    <row r="2993" spans="69:73" x14ac:dyDescent="0.35">
      <c r="BQ2993" s="9"/>
      <c r="BR2993" s="9"/>
      <c r="BS2993" s="9"/>
      <c r="BT2993" s="4"/>
      <c r="BU2993" s="4"/>
    </row>
    <row r="2994" spans="69:73" x14ac:dyDescent="0.35">
      <c r="BQ2994" s="9"/>
      <c r="BR2994" s="9"/>
      <c r="BS2994" s="9"/>
      <c r="BT2994" s="4"/>
      <c r="BU2994" s="4"/>
    </row>
    <row r="2995" spans="69:73" x14ac:dyDescent="0.35">
      <c r="BQ2995" s="9"/>
      <c r="BR2995" s="9"/>
      <c r="BS2995" s="9"/>
      <c r="BT2995" s="4"/>
      <c r="BU2995" s="4"/>
    </row>
    <row r="2996" spans="69:73" x14ac:dyDescent="0.35">
      <c r="BQ2996" s="9"/>
      <c r="BR2996" s="9"/>
      <c r="BS2996" s="9"/>
      <c r="BT2996" s="4"/>
      <c r="BU2996" s="4"/>
    </row>
    <row r="2997" spans="69:73" x14ac:dyDescent="0.35">
      <c r="BQ2997" s="9"/>
      <c r="BR2997" s="9"/>
      <c r="BS2997" s="9"/>
      <c r="BT2997" s="4"/>
      <c r="BU2997" s="4"/>
    </row>
    <row r="2998" spans="69:73" x14ac:dyDescent="0.35">
      <c r="BQ2998" s="9"/>
      <c r="BR2998" s="9"/>
      <c r="BS2998" s="9"/>
      <c r="BT2998" s="4"/>
      <c r="BU2998" s="4"/>
    </row>
    <row r="2999" spans="69:73" x14ac:dyDescent="0.35">
      <c r="BQ2999" s="9"/>
      <c r="BR2999" s="9"/>
      <c r="BS2999" s="9"/>
      <c r="BT2999" s="4"/>
      <c r="BU2999" s="4"/>
    </row>
    <row r="3000" spans="69:73" x14ac:dyDescent="0.35">
      <c r="BQ3000" s="9"/>
      <c r="BR3000" s="9"/>
      <c r="BS3000" s="9"/>
      <c r="BT3000" s="4"/>
      <c r="BU3000" s="4"/>
    </row>
    <row r="3001" spans="69:73" x14ac:dyDescent="0.35">
      <c r="BQ3001" s="9"/>
      <c r="BR3001" s="9"/>
      <c r="BS3001" s="9"/>
      <c r="BT3001" s="4"/>
      <c r="BU3001" s="4"/>
    </row>
    <row r="3002" spans="69:73" x14ac:dyDescent="0.35">
      <c r="BQ3002" s="9"/>
      <c r="BR3002" s="9"/>
      <c r="BS3002" s="9"/>
      <c r="BT3002" s="4"/>
      <c r="BU3002" s="4"/>
    </row>
    <row r="3003" spans="69:73" x14ac:dyDescent="0.35">
      <c r="BQ3003" s="9"/>
      <c r="BR3003" s="9"/>
      <c r="BS3003" s="9"/>
      <c r="BT3003" s="4"/>
      <c r="BU3003" s="4"/>
    </row>
    <row r="3004" spans="69:73" x14ac:dyDescent="0.35">
      <c r="BQ3004" s="9"/>
      <c r="BR3004" s="9"/>
      <c r="BS3004" s="9"/>
      <c r="BT3004" s="4"/>
      <c r="BU3004" s="4"/>
    </row>
    <row r="3005" spans="69:73" x14ac:dyDescent="0.35">
      <c r="BQ3005" s="9"/>
      <c r="BR3005" s="9"/>
      <c r="BS3005" s="9"/>
      <c r="BT3005" s="4"/>
      <c r="BU3005" s="4"/>
    </row>
    <row r="3006" spans="69:73" x14ac:dyDescent="0.35">
      <c r="BQ3006" s="9"/>
      <c r="BR3006" s="9"/>
      <c r="BS3006" s="9"/>
      <c r="BT3006" s="4"/>
      <c r="BU3006" s="4"/>
    </row>
    <row r="3007" spans="69:73" x14ac:dyDescent="0.35">
      <c r="BQ3007" s="9"/>
      <c r="BR3007" s="9"/>
      <c r="BS3007" s="9"/>
      <c r="BT3007" s="4"/>
      <c r="BU3007" s="4"/>
    </row>
    <row r="3008" spans="69:73" x14ac:dyDescent="0.35">
      <c r="BQ3008" s="9"/>
      <c r="BR3008" s="9"/>
      <c r="BS3008" s="9"/>
      <c r="BT3008" s="4"/>
      <c r="BU3008" s="4"/>
    </row>
    <row r="3009" spans="69:73" x14ac:dyDescent="0.35">
      <c r="BQ3009" s="9"/>
      <c r="BR3009" s="9"/>
      <c r="BS3009" s="9"/>
      <c r="BT3009" s="4"/>
      <c r="BU3009" s="4"/>
    </row>
    <row r="3010" spans="69:73" x14ac:dyDescent="0.35">
      <c r="BQ3010" s="9"/>
      <c r="BR3010" s="9"/>
      <c r="BS3010" s="9"/>
      <c r="BT3010" s="4"/>
      <c r="BU3010" s="4"/>
    </row>
    <row r="3011" spans="69:73" x14ac:dyDescent="0.35">
      <c r="BQ3011" s="9"/>
      <c r="BR3011" s="9"/>
      <c r="BS3011" s="9"/>
      <c r="BT3011" s="4"/>
      <c r="BU3011" s="4"/>
    </row>
    <row r="3012" spans="69:73" x14ac:dyDescent="0.35">
      <c r="BQ3012" s="9"/>
      <c r="BR3012" s="9"/>
      <c r="BS3012" s="9"/>
      <c r="BT3012" s="4"/>
      <c r="BU3012" s="4"/>
    </row>
    <row r="3013" spans="69:73" x14ac:dyDescent="0.35">
      <c r="BQ3013" s="9"/>
      <c r="BR3013" s="9"/>
      <c r="BS3013" s="9"/>
      <c r="BT3013" s="4"/>
      <c r="BU3013" s="4"/>
    </row>
    <row r="3014" spans="69:73" x14ac:dyDescent="0.35">
      <c r="BQ3014" s="9"/>
      <c r="BR3014" s="9"/>
      <c r="BS3014" s="9"/>
      <c r="BT3014" s="4"/>
      <c r="BU3014" s="4"/>
    </row>
    <row r="3015" spans="69:73" x14ac:dyDescent="0.35">
      <c r="BQ3015" s="9"/>
      <c r="BR3015" s="9"/>
      <c r="BS3015" s="9"/>
      <c r="BT3015" s="4"/>
      <c r="BU3015" s="4"/>
    </row>
    <row r="3016" spans="69:73" x14ac:dyDescent="0.35">
      <c r="BQ3016" s="9"/>
      <c r="BR3016" s="9"/>
      <c r="BS3016" s="9"/>
      <c r="BT3016" s="4"/>
      <c r="BU3016" s="4"/>
    </row>
    <row r="3017" spans="69:73" x14ac:dyDescent="0.35">
      <c r="BQ3017" s="9"/>
      <c r="BR3017" s="9"/>
      <c r="BS3017" s="9"/>
      <c r="BT3017" s="4"/>
      <c r="BU3017" s="4"/>
    </row>
    <row r="3018" spans="69:73" x14ac:dyDescent="0.35">
      <c r="BQ3018" s="9"/>
      <c r="BR3018" s="9"/>
      <c r="BS3018" s="9"/>
      <c r="BT3018" s="4"/>
      <c r="BU3018" s="4"/>
    </row>
    <row r="3019" spans="69:73" x14ac:dyDescent="0.35">
      <c r="BQ3019" s="9"/>
      <c r="BR3019" s="9"/>
      <c r="BS3019" s="9"/>
      <c r="BT3019" s="4"/>
      <c r="BU3019" s="4"/>
    </row>
    <row r="3020" spans="69:73" x14ac:dyDescent="0.35">
      <c r="BQ3020" s="9"/>
      <c r="BR3020" s="9"/>
      <c r="BS3020" s="9"/>
      <c r="BT3020" s="4"/>
      <c r="BU3020" s="4"/>
    </row>
    <row r="3021" spans="69:73" x14ac:dyDescent="0.35">
      <c r="BQ3021" s="9"/>
      <c r="BR3021" s="9"/>
      <c r="BS3021" s="9"/>
      <c r="BT3021" s="4"/>
      <c r="BU3021" s="4"/>
    </row>
    <row r="3022" spans="69:73" x14ac:dyDescent="0.35">
      <c r="BQ3022" s="9"/>
      <c r="BR3022" s="9"/>
      <c r="BS3022" s="9"/>
      <c r="BT3022" s="4"/>
      <c r="BU3022" s="4"/>
    </row>
    <row r="3023" spans="69:73" x14ac:dyDescent="0.35">
      <c r="BQ3023" s="9"/>
      <c r="BR3023" s="9"/>
      <c r="BS3023" s="9"/>
      <c r="BT3023" s="4"/>
      <c r="BU3023" s="4"/>
    </row>
    <row r="3024" spans="69:73" x14ac:dyDescent="0.35">
      <c r="BQ3024" s="9"/>
      <c r="BR3024" s="9"/>
      <c r="BS3024" s="9"/>
      <c r="BT3024" s="4"/>
      <c r="BU3024" s="4"/>
    </row>
    <row r="3025" spans="69:73" x14ac:dyDescent="0.35">
      <c r="BQ3025" s="9"/>
      <c r="BR3025" s="9"/>
      <c r="BS3025" s="9"/>
      <c r="BT3025" s="4"/>
      <c r="BU3025" s="4"/>
    </row>
    <row r="3026" spans="69:73" x14ac:dyDescent="0.35">
      <c r="BQ3026" s="9"/>
      <c r="BR3026" s="9"/>
      <c r="BS3026" s="9"/>
      <c r="BT3026" s="4"/>
      <c r="BU3026" s="4"/>
    </row>
    <row r="3027" spans="69:73" x14ac:dyDescent="0.35">
      <c r="BQ3027" s="9"/>
      <c r="BR3027" s="9"/>
      <c r="BS3027" s="9"/>
      <c r="BT3027" s="4"/>
      <c r="BU3027" s="4"/>
    </row>
    <row r="3028" spans="69:73" x14ac:dyDescent="0.35">
      <c r="BQ3028" s="9"/>
      <c r="BR3028" s="9"/>
      <c r="BS3028" s="9"/>
      <c r="BT3028" s="4"/>
      <c r="BU3028" s="4"/>
    </row>
    <row r="3029" spans="69:73" x14ac:dyDescent="0.35">
      <c r="BQ3029" s="9"/>
      <c r="BR3029" s="9"/>
      <c r="BS3029" s="9"/>
      <c r="BT3029" s="4"/>
      <c r="BU3029" s="4"/>
    </row>
    <row r="3030" spans="69:73" x14ac:dyDescent="0.35">
      <c r="BQ3030" s="9"/>
      <c r="BR3030" s="9"/>
      <c r="BS3030" s="9"/>
      <c r="BT3030" s="4"/>
      <c r="BU3030" s="4"/>
    </row>
    <row r="3031" spans="69:73" x14ac:dyDescent="0.35">
      <c r="BQ3031" s="9"/>
      <c r="BR3031" s="9"/>
      <c r="BS3031" s="9"/>
      <c r="BT3031" s="4"/>
      <c r="BU3031" s="4"/>
    </row>
    <row r="3032" spans="69:73" x14ac:dyDescent="0.35">
      <c r="BQ3032" s="9"/>
      <c r="BR3032" s="9"/>
      <c r="BS3032" s="9"/>
      <c r="BT3032" s="4"/>
      <c r="BU3032" s="4"/>
    </row>
    <row r="3033" spans="69:73" x14ac:dyDescent="0.35">
      <c r="BQ3033" s="9"/>
      <c r="BR3033" s="9"/>
      <c r="BS3033" s="9"/>
      <c r="BT3033" s="4"/>
      <c r="BU3033" s="4"/>
    </row>
    <row r="3034" spans="69:73" x14ac:dyDescent="0.35">
      <c r="BQ3034" s="9"/>
      <c r="BR3034" s="9"/>
      <c r="BS3034" s="9"/>
      <c r="BT3034" s="4"/>
      <c r="BU3034" s="4"/>
    </row>
    <row r="3035" spans="69:73" x14ac:dyDescent="0.35">
      <c r="BQ3035" s="9"/>
      <c r="BR3035" s="9"/>
      <c r="BS3035" s="9"/>
      <c r="BT3035" s="4"/>
      <c r="BU3035" s="4"/>
    </row>
    <row r="3036" spans="69:73" x14ac:dyDescent="0.35">
      <c r="BQ3036" s="9"/>
      <c r="BR3036" s="9"/>
      <c r="BS3036" s="9"/>
      <c r="BT3036" s="4"/>
      <c r="BU3036" s="4"/>
    </row>
    <row r="3037" spans="69:73" x14ac:dyDescent="0.35">
      <c r="BQ3037" s="9"/>
      <c r="BR3037" s="9"/>
      <c r="BS3037" s="9"/>
      <c r="BT3037" s="4"/>
      <c r="BU3037" s="4"/>
    </row>
    <row r="3038" spans="69:73" x14ac:dyDescent="0.35">
      <c r="BQ3038" s="9"/>
      <c r="BR3038" s="9"/>
      <c r="BS3038" s="9"/>
      <c r="BT3038" s="4"/>
      <c r="BU3038" s="4"/>
    </row>
    <row r="3039" spans="69:73" x14ac:dyDescent="0.35">
      <c r="BQ3039" s="9"/>
      <c r="BR3039" s="9"/>
      <c r="BS3039" s="9"/>
      <c r="BT3039" s="4"/>
      <c r="BU3039" s="4"/>
    </row>
    <row r="3040" spans="69:73" x14ac:dyDescent="0.35">
      <c r="BQ3040" s="9"/>
      <c r="BR3040" s="9"/>
      <c r="BS3040" s="9"/>
      <c r="BT3040" s="4"/>
      <c r="BU3040" s="4"/>
    </row>
    <row r="3041" spans="69:73" x14ac:dyDescent="0.35">
      <c r="BQ3041" s="9"/>
      <c r="BR3041" s="9"/>
      <c r="BS3041" s="9"/>
      <c r="BT3041" s="4"/>
      <c r="BU3041" s="4"/>
    </row>
    <row r="3042" spans="69:73" x14ac:dyDescent="0.35">
      <c r="BQ3042" s="9"/>
      <c r="BR3042" s="9"/>
      <c r="BS3042" s="9"/>
      <c r="BT3042" s="4"/>
      <c r="BU3042" s="4"/>
    </row>
    <row r="3043" spans="69:73" x14ac:dyDescent="0.35">
      <c r="BQ3043" s="9"/>
      <c r="BR3043" s="9"/>
      <c r="BS3043" s="9"/>
      <c r="BT3043" s="4"/>
      <c r="BU3043" s="4"/>
    </row>
    <row r="3044" spans="69:73" x14ac:dyDescent="0.35">
      <c r="BQ3044" s="9"/>
      <c r="BR3044" s="9"/>
      <c r="BS3044" s="9"/>
      <c r="BT3044" s="4"/>
      <c r="BU3044" s="4"/>
    </row>
    <row r="3045" spans="69:73" x14ac:dyDescent="0.35">
      <c r="BQ3045" s="9"/>
      <c r="BR3045" s="9"/>
      <c r="BS3045" s="9"/>
      <c r="BT3045" s="4"/>
      <c r="BU3045" s="4"/>
    </row>
    <row r="3046" spans="69:73" x14ac:dyDescent="0.35">
      <c r="BQ3046" s="9"/>
      <c r="BR3046" s="9"/>
      <c r="BS3046" s="9"/>
      <c r="BT3046" s="4"/>
      <c r="BU3046" s="4"/>
    </row>
    <row r="3047" spans="69:73" x14ac:dyDescent="0.35">
      <c r="BQ3047" s="9"/>
      <c r="BR3047" s="9"/>
      <c r="BS3047" s="9"/>
      <c r="BT3047" s="4"/>
      <c r="BU3047" s="4"/>
    </row>
    <row r="3048" spans="69:73" x14ac:dyDescent="0.35">
      <c r="BQ3048" s="9"/>
      <c r="BR3048" s="9"/>
      <c r="BS3048" s="9"/>
      <c r="BT3048" s="4"/>
      <c r="BU3048" s="4"/>
    </row>
    <row r="3049" spans="69:73" x14ac:dyDescent="0.35">
      <c r="BQ3049" s="9"/>
      <c r="BR3049" s="9"/>
      <c r="BS3049" s="9"/>
      <c r="BT3049" s="4"/>
      <c r="BU3049" s="4"/>
    </row>
    <row r="3050" spans="69:73" x14ac:dyDescent="0.35">
      <c r="BQ3050" s="9"/>
      <c r="BR3050" s="9"/>
      <c r="BS3050" s="9"/>
      <c r="BT3050" s="4"/>
      <c r="BU3050" s="4"/>
    </row>
    <row r="3051" spans="69:73" x14ac:dyDescent="0.35">
      <c r="BQ3051" s="9"/>
      <c r="BR3051" s="9"/>
      <c r="BS3051" s="9"/>
      <c r="BT3051" s="4"/>
      <c r="BU3051" s="4"/>
    </row>
    <row r="3052" spans="69:73" x14ac:dyDescent="0.35">
      <c r="BQ3052" s="9"/>
      <c r="BR3052" s="9"/>
      <c r="BS3052" s="9"/>
      <c r="BT3052" s="4"/>
      <c r="BU3052" s="4"/>
    </row>
    <row r="3053" spans="69:73" x14ac:dyDescent="0.35">
      <c r="BQ3053" s="9"/>
      <c r="BR3053" s="9"/>
      <c r="BS3053" s="9"/>
      <c r="BT3053" s="4"/>
      <c r="BU3053" s="4"/>
    </row>
    <row r="3054" spans="69:73" x14ac:dyDescent="0.35">
      <c r="BQ3054" s="9"/>
      <c r="BR3054" s="9"/>
      <c r="BS3054" s="9"/>
      <c r="BT3054" s="4"/>
      <c r="BU3054" s="4"/>
    </row>
    <row r="3055" spans="69:73" x14ac:dyDescent="0.35">
      <c r="BQ3055" s="9"/>
      <c r="BR3055" s="9"/>
      <c r="BS3055" s="9"/>
      <c r="BT3055" s="4"/>
      <c r="BU3055" s="4"/>
    </row>
    <row r="3056" spans="69:73" x14ac:dyDescent="0.35">
      <c r="BQ3056" s="9"/>
      <c r="BR3056" s="9"/>
      <c r="BS3056" s="9"/>
      <c r="BT3056" s="4"/>
      <c r="BU3056" s="4"/>
    </row>
    <row r="3057" spans="69:73" x14ac:dyDescent="0.35">
      <c r="BQ3057" s="9"/>
      <c r="BR3057" s="9"/>
      <c r="BS3057" s="9"/>
      <c r="BT3057" s="4"/>
      <c r="BU3057" s="4"/>
    </row>
    <row r="3058" spans="69:73" x14ac:dyDescent="0.35">
      <c r="BQ3058" s="9"/>
      <c r="BR3058" s="9"/>
      <c r="BS3058" s="9"/>
      <c r="BT3058" s="4"/>
      <c r="BU3058" s="4"/>
    </row>
    <row r="3059" spans="69:73" x14ac:dyDescent="0.35">
      <c r="BQ3059" s="9"/>
      <c r="BR3059" s="9"/>
      <c r="BS3059" s="9"/>
      <c r="BT3059" s="4"/>
      <c r="BU3059" s="4"/>
    </row>
    <row r="3060" spans="69:73" x14ac:dyDescent="0.35">
      <c r="BQ3060" s="9"/>
      <c r="BR3060" s="9"/>
      <c r="BS3060" s="9"/>
      <c r="BT3060" s="4"/>
      <c r="BU3060" s="4"/>
    </row>
    <row r="3061" spans="69:73" x14ac:dyDescent="0.35">
      <c r="BQ3061" s="9"/>
      <c r="BR3061" s="9"/>
      <c r="BS3061" s="9"/>
      <c r="BT3061" s="4"/>
      <c r="BU3061" s="4"/>
    </row>
    <row r="3062" spans="69:73" x14ac:dyDescent="0.35">
      <c r="BQ3062" s="9"/>
      <c r="BR3062" s="9"/>
      <c r="BS3062" s="9"/>
      <c r="BT3062" s="4"/>
      <c r="BU3062" s="4"/>
    </row>
    <row r="3063" spans="69:73" x14ac:dyDescent="0.35">
      <c r="BQ3063" s="9"/>
      <c r="BR3063" s="9"/>
      <c r="BS3063" s="9"/>
      <c r="BT3063" s="4"/>
      <c r="BU3063" s="4"/>
    </row>
    <row r="3064" spans="69:73" x14ac:dyDescent="0.35">
      <c r="BQ3064" s="9"/>
      <c r="BR3064" s="9"/>
      <c r="BS3064" s="9"/>
      <c r="BT3064" s="4"/>
      <c r="BU3064" s="4"/>
    </row>
    <row r="3065" spans="69:73" x14ac:dyDescent="0.35">
      <c r="BQ3065" s="9"/>
      <c r="BR3065" s="9"/>
      <c r="BS3065" s="9"/>
      <c r="BT3065" s="4"/>
      <c r="BU3065" s="4"/>
    </row>
    <row r="3066" spans="69:73" x14ac:dyDescent="0.35">
      <c r="BQ3066" s="9"/>
      <c r="BR3066" s="9"/>
      <c r="BS3066" s="9"/>
      <c r="BT3066" s="4"/>
      <c r="BU3066" s="4"/>
    </row>
    <row r="3067" spans="69:73" x14ac:dyDescent="0.35">
      <c r="BQ3067" s="9"/>
      <c r="BR3067" s="9"/>
      <c r="BS3067" s="9"/>
      <c r="BT3067" s="4"/>
      <c r="BU3067" s="4"/>
    </row>
    <row r="3068" spans="69:73" x14ac:dyDescent="0.35">
      <c r="BQ3068" s="9"/>
      <c r="BR3068" s="9"/>
      <c r="BS3068" s="9"/>
      <c r="BT3068" s="4"/>
      <c r="BU3068" s="4"/>
    </row>
    <row r="3069" spans="69:73" x14ac:dyDescent="0.35">
      <c r="BQ3069" s="9"/>
      <c r="BR3069" s="9"/>
      <c r="BS3069" s="9"/>
      <c r="BT3069" s="4"/>
      <c r="BU3069" s="4"/>
    </row>
    <row r="3070" spans="69:73" x14ac:dyDescent="0.35">
      <c r="BQ3070" s="9"/>
      <c r="BR3070" s="9"/>
      <c r="BS3070" s="9"/>
      <c r="BT3070" s="4"/>
      <c r="BU3070" s="4"/>
    </row>
    <row r="3071" spans="69:73" x14ac:dyDescent="0.35">
      <c r="BQ3071" s="9"/>
      <c r="BR3071" s="9"/>
      <c r="BS3071" s="9"/>
      <c r="BT3071" s="4"/>
      <c r="BU3071" s="4"/>
    </row>
    <row r="3072" spans="69:73" x14ac:dyDescent="0.35">
      <c r="BQ3072" s="9"/>
      <c r="BR3072" s="9"/>
      <c r="BS3072" s="9"/>
      <c r="BT3072" s="4"/>
      <c r="BU3072" s="4"/>
    </row>
    <row r="3073" spans="69:73" x14ac:dyDescent="0.35">
      <c r="BQ3073" s="9"/>
      <c r="BR3073" s="9"/>
      <c r="BS3073" s="9"/>
      <c r="BT3073" s="4"/>
      <c r="BU3073" s="4"/>
    </row>
    <row r="3074" spans="69:73" x14ac:dyDescent="0.35">
      <c r="BQ3074" s="9"/>
      <c r="BR3074" s="9"/>
      <c r="BS3074" s="9"/>
      <c r="BT3074" s="4"/>
      <c r="BU3074" s="4"/>
    </row>
    <row r="3075" spans="69:73" x14ac:dyDescent="0.35">
      <c r="BQ3075" s="9"/>
      <c r="BR3075" s="9"/>
      <c r="BS3075" s="9"/>
      <c r="BT3075" s="4"/>
      <c r="BU3075" s="4"/>
    </row>
    <row r="3076" spans="69:73" x14ac:dyDescent="0.35">
      <c r="BQ3076" s="9"/>
      <c r="BR3076" s="9"/>
      <c r="BS3076" s="9"/>
      <c r="BT3076" s="4"/>
      <c r="BU3076" s="4"/>
    </row>
    <row r="3077" spans="69:73" x14ac:dyDescent="0.35">
      <c r="BQ3077" s="9"/>
      <c r="BR3077" s="9"/>
      <c r="BS3077" s="9"/>
      <c r="BT3077" s="4"/>
      <c r="BU3077" s="4"/>
    </row>
    <row r="3078" spans="69:73" x14ac:dyDescent="0.35">
      <c r="BQ3078" s="9"/>
      <c r="BR3078" s="9"/>
      <c r="BS3078" s="9"/>
      <c r="BT3078" s="4"/>
      <c r="BU3078" s="4"/>
    </row>
    <row r="3079" spans="69:73" x14ac:dyDescent="0.35">
      <c r="BQ3079" s="9"/>
      <c r="BR3079" s="9"/>
      <c r="BS3079" s="9"/>
      <c r="BT3079" s="4"/>
      <c r="BU3079" s="4"/>
    </row>
    <row r="3080" spans="69:73" x14ac:dyDescent="0.35">
      <c r="BQ3080" s="9"/>
      <c r="BR3080" s="9"/>
      <c r="BS3080" s="9"/>
      <c r="BT3080" s="4"/>
      <c r="BU3080" s="4"/>
    </row>
    <row r="3081" spans="69:73" x14ac:dyDescent="0.35">
      <c r="BQ3081" s="9"/>
      <c r="BR3081" s="9"/>
      <c r="BS3081" s="9"/>
      <c r="BT3081" s="4"/>
      <c r="BU3081" s="4"/>
    </row>
    <row r="3082" spans="69:73" x14ac:dyDescent="0.35">
      <c r="BQ3082" s="9"/>
      <c r="BR3082" s="9"/>
      <c r="BS3082" s="9"/>
      <c r="BT3082" s="4"/>
      <c r="BU3082" s="4"/>
    </row>
    <row r="3083" spans="69:73" x14ac:dyDescent="0.35">
      <c r="BQ3083" s="9"/>
      <c r="BR3083" s="9"/>
      <c r="BS3083" s="9"/>
      <c r="BT3083" s="4"/>
      <c r="BU3083" s="4"/>
    </row>
    <row r="3084" spans="69:73" x14ac:dyDescent="0.35">
      <c r="BQ3084" s="9"/>
      <c r="BR3084" s="9"/>
      <c r="BS3084" s="9"/>
      <c r="BT3084" s="4"/>
      <c r="BU3084" s="4"/>
    </row>
    <row r="3085" spans="69:73" x14ac:dyDescent="0.35">
      <c r="BQ3085" s="9"/>
      <c r="BR3085" s="9"/>
      <c r="BS3085" s="9"/>
      <c r="BT3085" s="4"/>
      <c r="BU3085" s="4"/>
    </row>
    <row r="3086" spans="69:73" x14ac:dyDescent="0.35">
      <c r="BQ3086" s="9"/>
      <c r="BR3086" s="9"/>
      <c r="BS3086" s="9"/>
      <c r="BT3086" s="4"/>
      <c r="BU3086" s="4"/>
    </row>
    <row r="3087" spans="69:73" x14ac:dyDescent="0.35">
      <c r="BQ3087" s="9"/>
      <c r="BR3087" s="9"/>
      <c r="BS3087" s="9"/>
      <c r="BT3087" s="4"/>
      <c r="BU3087" s="4"/>
    </row>
    <row r="3088" spans="69:73" x14ac:dyDescent="0.35">
      <c r="BQ3088" s="9"/>
      <c r="BR3088" s="9"/>
      <c r="BS3088" s="9"/>
      <c r="BT3088" s="4"/>
      <c r="BU3088" s="4"/>
    </row>
    <row r="3089" spans="69:73" x14ac:dyDescent="0.35">
      <c r="BQ3089" s="9"/>
      <c r="BR3089" s="9"/>
      <c r="BS3089" s="9"/>
      <c r="BT3089" s="4"/>
      <c r="BU3089" s="4"/>
    </row>
    <row r="3090" spans="69:73" x14ac:dyDescent="0.35">
      <c r="BQ3090" s="9"/>
      <c r="BR3090" s="9"/>
      <c r="BS3090" s="9"/>
      <c r="BT3090" s="4"/>
      <c r="BU3090" s="4"/>
    </row>
    <row r="3091" spans="69:73" x14ac:dyDescent="0.35">
      <c r="BQ3091" s="9"/>
      <c r="BR3091" s="9"/>
      <c r="BS3091" s="9"/>
      <c r="BT3091" s="4"/>
      <c r="BU3091" s="4"/>
    </row>
    <row r="3092" spans="69:73" x14ac:dyDescent="0.35">
      <c r="BQ3092" s="9"/>
      <c r="BR3092" s="9"/>
      <c r="BS3092" s="9"/>
      <c r="BT3092" s="4"/>
      <c r="BU3092" s="4"/>
    </row>
    <row r="3093" spans="69:73" x14ac:dyDescent="0.35">
      <c r="BQ3093" s="9"/>
      <c r="BR3093" s="9"/>
      <c r="BS3093" s="9"/>
      <c r="BT3093" s="4"/>
      <c r="BU3093" s="4"/>
    </row>
    <row r="3094" spans="69:73" x14ac:dyDescent="0.35">
      <c r="BQ3094" s="9"/>
      <c r="BR3094" s="9"/>
      <c r="BS3094" s="9"/>
      <c r="BT3094" s="4"/>
      <c r="BU3094" s="4"/>
    </row>
    <row r="3095" spans="69:73" x14ac:dyDescent="0.35">
      <c r="BQ3095" s="9"/>
      <c r="BR3095" s="9"/>
      <c r="BS3095" s="9"/>
      <c r="BT3095" s="4"/>
      <c r="BU3095" s="4"/>
    </row>
    <row r="3096" spans="69:73" x14ac:dyDescent="0.35">
      <c r="BQ3096" s="9"/>
      <c r="BR3096" s="9"/>
      <c r="BS3096" s="9"/>
      <c r="BT3096" s="4"/>
      <c r="BU3096" s="4"/>
    </row>
    <row r="3097" spans="69:73" x14ac:dyDescent="0.35">
      <c r="BQ3097" s="9"/>
      <c r="BR3097" s="9"/>
      <c r="BS3097" s="9"/>
      <c r="BT3097" s="4"/>
      <c r="BU3097" s="4"/>
    </row>
    <row r="3098" spans="69:73" x14ac:dyDescent="0.35">
      <c r="BQ3098" s="9"/>
      <c r="BR3098" s="9"/>
      <c r="BS3098" s="9"/>
      <c r="BT3098" s="4"/>
      <c r="BU3098" s="4"/>
    </row>
    <row r="3099" spans="69:73" x14ac:dyDescent="0.35">
      <c r="BQ3099" s="9"/>
      <c r="BR3099" s="9"/>
      <c r="BS3099" s="9"/>
      <c r="BT3099" s="4"/>
      <c r="BU3099" s="4"/>
    </row>
    <row r="3100" spans="69:73" x14ac:dyDescent="0.35">
      <c r="BQ3100" s="9"/>
      <c r="BR3100" s="9"/>
      <c r="BS3100" s="9"/>
      <c r="BT3100" s="4"/>
      <c r="BU3100" s="4"/>
    </row>
    <row r="3101" spans="69:73" x14ac:dyDescent="0.35">
      <c r="BQ3101" s="9"/>
      <c r="BR3101" s="9"/>
      <c r="BS3101" s="9"/>
      <c r="BT3101" s="4"/>
      <c r="BU3101" s="4"/>
    </row>
    <row r="3102" spans="69:73" x14ac:dyDescent="0.35">
      <c r="BQ3102" s="9"/>
      <c r="BR3102" s="9"/>
      <c r="BS3102" s="9"/>
      <c r="BT3102" s="4"/>
      <c r="BU3102" s="4"/>
    </row>
    <row r="3103" spans="69:73" x14ac:dyDescent="0.35">
      <c r="BQ3103" s="9"/>
      <c r="BR3103" s="9"/>
      <c r="BS3103" s="9"/>
      <c r="BT3103" s="4"/>
      <c r="BU3103" s="4"/>
    </row>
    <row r="3104" spans="69:73" x14ac:dyDescent="0.35">
      <c r="BQ3104" s="9"/>
      <c r="BR3104" s="9"/>
      <c r="BS3104" s="9"/>
      <c r="BT3104" s="4"/>
      <c r="BU3104" s="4"/>
    </row>
    <row r="3105" spans="69:73" x14ac:dyDescent="0.35">
      <c r="BQ3105" s="9"/>
      <c r="BR3105" s="9"/>
      <c r="BS3105" s="9"/>
      <c r="BT3105" s="4"/>
      <c r="BU3105" s="4"/>
    </row>
    <row r="3106" spans="69:73" x14ac:dyDescent="0.35">
      <c r="BQ3106" s="9"/>
      <c r="BR3106" s="9"/>
      <c r="BS3106" s="9"/>
      <c r="BT3106" s="4"/>
      <c r="BU3106" s="4"/>
    </row>
    <row r="3107" spans="69:73" x14ac:dyDescent="0.35">
      <c r="BQ3107" s="9"/>
      <c r="BR3107" s="9"/>
      <c r="BS3107" s="9"/>
      <c r="BT3107" s="4"/>
      <c r="BU3107" s="4"/>
    </row>
    <row r="3108" spans="69:73" x14ac:dyDescent="0.35">
      <c r="BQ3108" s="9"/>
      <c r="BR3108" s="9"/>
      <c r="BS3108" s="9"/>
      <c r="BT3108" s="4"/>
      <c r="BU3108" s="4"/>
    </row>
    <row r="3109" spans="69:73" x14ac:dyDescent="0.35">
      <c r="BQ3109" s="9"/>
      <c r="BR3109" s="9"/>
      <c r="BS3109" s="9"/>
      <c r="BT3109" s="4"/>
      <c r="BU3109" s="4"/>
    </row>
    <row r="3110" spans="69:73" x14ac:dyDescent="0.35">
      <c r="BQ3110" s="9"/>
      <c r="BR3110" s="9"/>
      <c r="BS3110" s="9"/>
      <c r="BT3110" s="4"/>
      <c r="BU3110" s="4"/>
    </row>
    <row r="3111" spans="69:73" x14ac:dyDescent="0.35">
      <c r="BQ3111" s="9"/>
      <c r="BR3111" s="9"/>
      <c r="BS3111" s="9"/>
      <c r="BT3111" s="4"/>
      <c r="BU3111" s="4"/>
    </row>
    <row r="3112" spans="69:73" x14ac:dyDescent="0.35">
      <c r="BQ3112" s="9"/>
      <c r="BR3112" s="9"/>
      <c r="BS3112" s="9"/>
      <c r="BT3112" s="4"/>
      <c r="BU3112" s="4"/>
    </row>
    <row r="3113" spans="69:73" x14ac:dyDescent="0.35">
      <c r="BQ3113" s="9"/>
      <c r="BR3113" s="9"/>
      <c r="BS3113" s="9"/>
      <c r="BT3113" s="4"/>
      <c r="BU3113" s="4"/>
    </row>
    <row r="3114" spans="69:73" x14ac:dyDescent="0.35">
      <c r="BQ3114" s="9"/>
      <c r="BR3114" s="9"/>
      <c r="BS3114" s="9"/>
      <c r="BT3114" s="4"/>
      <c r="BU3114" s="4"/>
    </row>
    <row r="3115" spans="69:73" x14ac:dyDescent="0.35">
      <c r="BQ3115" s="9"/>
      <c r="BR3115" s="9"/>
      <c r="BS3115" s="9"/>
      <c r="BT3115" s="4"/>
      <c r="BU3115" s="4"/>
    </row>
    <row r="3116" spans="69:73" x14ac:dyDescent="0.35">
      <c r="BQ3116" s="9"/>
      <c r="BR3116" s="9"/>
      <c r="BS3116" s="9"/>
      <c r="BT3116" s="4"/>
      <c r="BU3116" s="4"/>
    </row>
    <row r="3117" spans="69:73" x14ac:dyDescent="0.35">
      <c r="BQ3117" s="9"/>
      <c r="BR3117" s="9"/>
      <c r="BS3117" s="9"/>
      <c r="BT3117" s="4"/>
      <c r="BU3117" s="4"/>
    </row>
    <row r="3118" spans="69:73" x14ac:dyDescent="0.35">
      <c r="BQ3118" s="9"/>
      <c r="BR3118" s="9"/>
      <c r="BS3118" s="9"/>
      <c r="BT3118" s="4"/>
      <c r="BU3118" s="4"/>
    </row>
    <row r="3119" spans="69:73" x14ac:dyDescent="0.35">
      <c r="BQ3119" s="9"/>
      <c r="BR3119" s="9"/>
      <c r="BS3119" s="9"/>
      <c r="BT3119" s="4"/>
      <c r="BU3119" s="4"/>
    </row>
    <row r="3120" spans="69:73" x14ac:dyDescent="0.35">
      <c r="BQ3120" s="9"/>
      <c r="BR3120" s="9"/>
      <c r="BS3120" s="9"/>
      <c r="BT3120" s="4"/>
      <c r="BU3120" s="4"/>
    </row>
    <row r="3121" spans="69:73" x14ac:dyDescent="0.35">
      <c r="BQ3121" s="9"/>
      <c r="BR3121" s="9"/>
      <c r="BS3121" s="9"/>
      <c r="BT3121" s="4"/>
      <c r="BU3121" s="4"/>
    </row>
    <row r="3122" spans="69:73" x14ac:dyDescent="0.35">
      <c r="BQ3122" s="9"/>
      <c r="BR3122" s="9"/>
      <c r="BS3122" s="9"/>
      <c r="BT3122" s="4"/>
      <c r="BU3122" s="4"/>
    </row>
    <row r="3123" spans="69:73" x14ac:dyDescent="0.35">
      <c r="BQ3123" s="9"/>
      <c r="BR3123" s="9"/>
      <c r="BS3123" s="9"/>
      <c r="BT3123" s="4"/>
      <c r="BU3123" s="4"/>
    </row>
    <row r="3124" spans="69:73" x14ac:dyDescent="0.35">
      <c r="BQ3124" s="9"/>
      <c r="BR3124" s="9"/>
      <c r="BS3124" s="9"/>
      <c r="BT3124" s="4"/>
      <c r="BU3124" s="4"/>
    </row>
    <row r="3125" spans="69:73" x14ac:dyDescent="0.35">
      <c r="BQ3125" s="9"/>
      <c r="BR3125" s="9"/>
      <c r="BS3125" s="9"/>
      <c r="BT3125" s="4"/>
      <c r="BU3125" s="4"/>
    </row>
    <row r="3126" spans="69:73" x14ac:dyDescent="0.35">
      <c r="BQ3126" s="9"/>
      <c r="BR3126" s="9"/>
      <c r="BS3126" s="9"/>
      <c r="BT3126" s="4"/>
      <c r="BU3126" s="4"/>
    </row>
    <row r="3127" spans="69:73" x14ac:dyDescent="0.35">
      <c r="BQ3127" s="9"/>
      <c r="BR3127" s="9"/>
      <c r="BS3127" s="9"/>
      <c r="BT3127" s="4"/>
      <c r="BU3127" s="4"/>
    </row>
    <row r="3128" spans="69:73" x14ac:dyDescent="0.35">
      <c r="BQ3128" s="9"/>
      <c r="BR3128" s="9"/>
      <c r="BS3128" s="9"/>
      <c r="BT3128" s="4"/>
      <c r="BU3128" s="4"/>
    </row>
    <row r="3129" spans="69:73" x14ac:dyDescent="0.35">
      <c r="BQ3129" s="9"/>
      <c r="BR3129" s="9"/>
      <c r="BS3129" s="9"/>
      <c r="BT3129" s="4"/>
      <c r="BU3129" s="4"/>
    </row>
    <row r="3130" spans="69:73" x14ac:dyDescent="0.35">
      <c r="BQ3130" s="9"/>
      <c r="BR3130" s="9"/>
      <c r="BS3130" s="9"/>
      <c r="BT3130" s="4"/>
      <c r="BU3130" s="4"/>
    </row>
    <row r="3131" spans="69:73" x14ac:dyDescent="0.35">
      <c r="BQ3131" s="9"/>
      <c r="BR3131" s="9"/>
      <c r="BS3131" s="9"/>
      <c r="BT3131" s="4"/>
      <c r="BU3131" s="4"/>
    </row>
    <row r="3132" spans="69:73" x14ac:dyDescent="0.35">
      <c r="BQ3132" s="9"/>
      <c r="BR3132" s="9"/>
      <c r="BS3132" s="9"/>
      <c r="BT3132" s="4"/>
      <c r="BU3132" s="4"/>
    </row>
    <row r="3133" spans="69:73" x14ac:dyDescent="0.35">
      <c r="BQ3133" s="9"/>
      <c r="BR3133" s="9"/>
      <c r="BS3133" s="9"/>
      <c r="BT3133" s="4"/>
      <c r="BU3133" s="4"/>
    </row>
    <row r="3134" spans="69:73" x14ac:dyDescent="0.35">
      <c r="BQ3134" s="9"/>
      <c r="BR3134" s="9"/>
      <c r="BS3134" s="9"/>
      <c r="BT3134" s="4"/>
      <c r="BU3134" s="4"/>
    </row>
    <row r="3135" spans="69:73" x14ac:dyDescent="0.35">
      <c r="BQ3135" s="9"/>
      <c r="BR3135" s="9"/>
      <c r="BS3135" s="9"/>
      <c r="BT3135" s="4"/>
      <c r="BU3135" s="4"/>
    </row>
    <row r="3136" spans="69:73" x14ac:dyDescent="0.35">
      <c r="BQ3136" s="9"/>
      <c r="BR3136" s="9"/>
      <c r="BS3136" s="9"/>
      <c r="BT3136" s="4"/>
      <c r="BU3136" s="4"/>
    </row>
    <row r="3137" spans="69:73" x14ac:dyDescent="0.35">
      <c r="BQ3137" s="9"/>
      <c r="BR3137" s="9"/>
      <c r="BS3137" s="9"/>
      <c r="BT3137" s="4"/>
      <c r="BU3137" s="4"/>
    </row>
    <row r="3138" spans="69:73" x14ac:dyDescent="0.35">
      <c r="BQ3138" s="9"/>
      <c r="BR3138" s="9"/>
      <c r="BS3138" s="9"/>
      <c r="BT3138" s="4"/>
      <c r="BU3138" s="4"/>
    </row>
    <row r="3139" spans="69:73" x14ac:dyDescent="0.35">
      <c r="BQ3139" s="9"/>
      <c r="BR3139" s="9"/>
      <c r="BS3139" s="9"/>
      <c r="BT3139" s="4"/>
      <c r="BU3139" s="4"/>
    </row>
    <row r="3140" spans="69:73" x14ac:dyDescent="0.35">
      <c r="BQ3140" s="9"/>
      <c r="BR3140" s="9"/>
      <c r="BS3140" s="9"/>
      <c r="BT3140" s="4"/>
      <c r="BU3140" s="4"/>
    </row>
    <row r="3141" spans="69:73" x14ac:dyDescent="0.35">
      <c r="BQ3141" s="9"/>
      <c r="BR3141" s="9"/>
      <c r="BS3141" s="9"/>
      <c r="BT3141" s="4"/>
      <c r="BU3141" s="4"/>
    </row>
    <row r="3142" spans="69:73" x14ac:dyDescent="0.35">
      <c r="BQ3142" s="9"/>
      <c r="BR3142" s="9"/>
      <c r="BS3142" s="9"/>
      <c r="BT3142" s="4"/>
      <c r="BU3142" s="4"/>
    </row>
    <row r="3143" spans="69:73" x14ac:dyDescent="0.35">
      <c r="BQ3143" s="9"/>
      <c r="BR3143" s="9"/>
      <c r="BS3143" s="9"/>
      <c r="BT3143" s="4"/>
      <c r="BU3143" s="4"/>
    </row>
    <row r="3144" spans="69:73" x14ac:dyDescent="0.35">
      <c r="BQ3144" s="9"/>
      <c r="BR3144" s="9"/>
      <c r="BS3144" s="9"/>
      <c r="BT3144" s="4"/>
      <c r="BU3144" s="4"/>
    </row>
    <row r="3145" spans="69:73" x14ac:dyDescent="0.35">
      <c r="BQ3145" s="9"/>
      <c r="BR3145" s="9"/>
      <c r="BS3145" s="9"/>
      <c r="BT3145" s="4"/>
      <c r="BU3145" s="4"/>
    </row>
    <row r="3146" spans="69:73" x14ac:dyDescent="0.35">
      <c r="BQ3146" s="9"/>
      <c r="BR3146" s="9"/>
      <c r="BS3146" s="9"/>
      <c r="BT3146" s="4"/>
      <c r="BU3146" s="4"/>
    </row>
    <row r="3147" spans="69:73" x14ac:dyDescent="0.35">
      <c r="BQ3147" s="9"/>
      <c r="BR3147" s="9"/>
      <c r="BS3147" s="9"/>
      <c r="BT3147" s="4"/>
      <c r="BU3147" s="4"/>
    </row>
    <row r="3148" spans="69:73" x14ac:dyDescent="0.35">
      <c r="BQ3148" s="9"/>
      <c r="BR3148" s="9"/>
      <c r="BS3148" s="9"/>
      <c r="BT3148" s="4"/>
      <c r="BU3148" s="4"/>
    </row>
    <row r="3149" spans="69:73" x14ac:dyDescent="0.35">
      <c r="BQ3149" s="9"/>
      <c r="BR3149" s="9"/>
      <c r="BS3149" s="9"/>
      <c r="BT3149" s="4"/>
      <c r="BU3149" s="4"/>
    </row>
    <row r="3150" spans="69:73" x14ac:dyDescent="0.35">
      <c r="BQ3150" s="9"/>
      <c r="BR3150" s="9"/>
      <c r="BS3150" s="9"/>
      <c r="BT3150" s="4"/>
      <c r="BU3150" s="4"/>
    </row>
    <row r="3151" spans="69:73" x14ac:dyDescent="0.35">
      <c r="BQ3151" s="9"/>
      <c r="BR3151" s="9"/>
      <c r="BS3151" s="9"/>
      <c r="BT3151" s="4"/>
      <c r="BU3151" s="4"/>
    </row>
    <row r="3152" spans="69:73" x14ac:dyDescent="0.35">
      <c r="BQ3152" s="9"/>
      <c r="BR3152" s="9"/>
      <c r="BS3152" s="9"/>
      <c r="BT3152" s="4"/>
      <c r="BU3152" s="4"/>
    </row>
    <row r="3153" spans="69:73" x14ac:dyDescent="0.35">
      <c r="BQ3153" s="9"/>
      <c r="BR3153" s="9"/>
      <c r="BS3153" s="9"/>
      <c r="BT3153" s="4"/>
      <c r="BU3153" s="4"/>
    </row>
    <row r="3154" spans="69:73" x14ac:dyDescent="0.35">
      <c r="BQ3154" s="9"/>
      <c r="BR3154" s="9"/>
      <c r="BS3154" s="9"/>
      <c r="BT3154" s="4"/>
      <c r="BU3154" s="4"/>
    </row>
    <row r="3155" spans="69:73" x14ac:dyDescent="0.35">
      <c r="BQ3155" s="9"/>
      <c r="BR3155" s="9"/>
      <c r="BS3155" s="9"/>
      <c r="BT3155" s="4"/>
      <c r="BU3155" s="4"/>
    </row>
    <row r="3156" spans="69:73" x14ac:dyDescent="0.35">
      <c r="BQ3156" s="9"/>
      <c r="BR3156" s="9"/>
      <c r="BS3156" s="9"/>
      <c r="BT3156" s="4"/>
      <c r="BU3156" s="4"/>
    </row>
    <row r="3157" spans="69:73" x14ac:dyDescent="0.35">
      <c r="BQ3157" s="9"/>
      <c r="BR3157" s="9"/>
      <c r="BS3157" s="9"/>
      <c r="BT3157" s="4"/>
      <c r="BU3157" s="4"/>
    </row>
    <row r="3158" spans="69:73" x14ac:dyDescent="0.35">
      <c r="BQ3158" s="9"/>
      <c r="BR3158" s="9"/>
      <c r="BS3158" s="9"/>
      <c r="BT3158" s="4"/>
      <c r="BU3158" s="4"/>
    </row>
    <row r="3159" spans="69:73" x14ac:dyDescent="0.35">
      <c r="BQ3159" s="9"/>
      <c r="BR3159" s="9"/>
      <c r="BS3159" s="9"/>
      <c r="BT3159" s="4"/>
      <c r="BU3159" s="4"/>
    </row>
    <row r="3160" spans="69:73" x14ac:dyDescent="0.35">
      <c r="BQ3160" s="9"/>
      <c r="BR3160" s="9"/>
      <c r="BS3160" s="9"/>
      <c r="BT3160" s="4"/>
      <c r="BU3160" s="4"/>
    </row>
    <row r="3161" spans="69:73" x14ac:dyDescent="0.35">
      <c r="BQ3161" s="9"/>
      <c r="BR3161" s="9"/>
      <c r="BS3161" s="9"/>
      <c r="BT3161" s="4"/>
      <c r="BU3161" s="4"/>
    </row>
    <row r="3162" spans="69:73" x14ac:dyDescent="0.35">
      <c r="BQ3162" s="9"/>
      <c r="BR3162" s="9"/>
      <c r="BS3162" s="9"/>
      <c r="BT3162" s="4"/>
      <c r="BU3162" s="4"/>
    </row>
    <row r="3163" spans="69:73" x14ac:dyDescent="0.35">
      <c r="BQ3163" s="9"/>
      <c r="BR3163" s="9"/>
      <c r="BS3163" s="9"/>
      <c r="BT3163" s="4"/>
      <c r="BU3163" s="4"/>
    </row>
    <row r="3164" spans="69:73" x14ac:dyDescent="0.35">
      <c r="BQ3164" s="9"/>
      <c r="BR3164" s="9"/>
      <c r="BS3164" s="9"/>
      <c r="BT3164" s="4"/>
      <c r="BU3164" s="4"/>
    </row>
    <row r="3165" spans="69:73" x14ac:dyDescent="0.35">
      <c r="BQ3165" s="9"/>
      <c r="BR3165" s="9"/>
      <c r="BS3165" s="9"/>
      <c r="BT3165" s="4"/>
      <c r="BU3165" s="4"/>
    </row>
    <row r="3166" spans="69:73" x14ac:dyDescent="0.35">
      <c r="BQ3166" s="9"/>
      <c r="BR3166" s="9"/>
      <c r="BS3166" s="9"/>
      <c r="BT3166" s="4"/>
      <c r="BU3166" s="4"/>
    </row>
    <row r="3167" spans="69:73" x14ac:dyDescent="0.35">
      <c r="BQ3167" s="9"/>
      <c r="BR3167" s="9"/>
      <c r="BS3167" s="9"/>
      <c r="BT3167" s="4"/>
      <c r="BU3167" s="4"/>
    </row>
    <row r="3168" spans="69:73" x14ac:dyDescent="0.35">
      <c r="BQ3168" s="9"/>
      <c r="BR3168" s="9"/>
      <c r="BS3168" s="9"/>
      <c r="BT3168" s="4"/>
      <c r="BU3168" s="4"/>
    </row>
    <row r="3169" spans="69:73" x14ac:dyDescent="0.35">
      <c r="BQ3169" s="9"/>
      <c r="BR3169" s="9"/>
      <c r="BS3169" s="9"/>
      <c r="BT3169" s="4"/>
      <c r="BU3169" s="4"/>
    </row>
    <row r="3170" spans="69:73" x14ac:dyDescent="0.35">
      <c r="BQ3170" s="9"/>
      <c r="BR3170" s="9"/>
      <c r="BS3170" s="9"/>
      <c r="BT3170" s="4"/>
      <c r="BU3170" s="4"/>
    </row>
    <row r="3171" spans="69:73" x14ac:dyDescent="0.35">
      <c r="BQ3171" s="9"/>
      <c r="BR3171" s="9"/>
      <c r="BS3171" s="9"/>
      <c r="BT3171" s="4"/>
      <c r="BU3171" s="4"/>
    </row>
    <row r="3172" spans="69:73" x14ac:dyDescent="0.35">
      <c r="BQ3172" s="9"/>
      <c r="BR3172" s="9"/>
      <c r="BS3172" s="9"/>
      <c r="BT3172" s="4"/>
      <c r="BU3172" s="4"/>
    </row>
    <row r="3173" spans="69:73" x14ac:dyDescent="0.35">
      <c r="BQ3173" s="9"/>
      <c r="BR3173" s="9"/>
      <c r="BS3173" s="9"/>
      <c r="BT3173" s="4"/>
      <c r="BU3173" s="4"/>
    </row>
    <row r="3174" spans="69:73" x14ac:dyDescent="0.35">
      <c r="BQ3174" s="9"/>
      <c r="BR3174" s="9"/>
      <c r="BS3174" s="9"/>
      <c r="BT3174" s="4"/>
      <c r="BU3174" s="4"/>
    </row>
    <row r="3175" spans="69:73" x14ac:dyDescent="0.35">
      <c r="BQ3175" s="9"/>
      <c r="BR3175" s="9"/>
      <c r="BS3175" s="9"/>
      <c r="BT3175" s="4"/>
      <c r="BU3175" s="4"/>
    </row>
    <row r="3176" spans="69:73" x14ac:dyDescent="0.35">
      <c r="BQ3176" s="9"/>
      <c r="BR3176" s="9"/>
      <c r="BS3176" s="9"/>
      <c r="BT3176" s="4"/>
      <c r="BU3176" s="4"/>
    </row>
    <row r="3177" spans="69:73" x14ac:dyDescent="0.35">
      <c r="BQ3177" s="9"/>
      <c r="BR3177" s="9"/>
      <c r="BS3177" s="9"/>
      <c r="BT3177" s="4"/>
      <c r="BU3177" s="4"/>
    </row>
    <row r="3178" spans="69:73" x14ac:dyDescent="0.35">
      <c r="BQ3178" s="9"/>
      <c r="BR3178" s="9"/>
      <c r="BS3178" s="9"/>
      <c r="BT3178" s="4"/>
      <c r="BU3178" s="4"/>
    </row>
    <row r="3179" spans="69:73" x14ac:dyDescent="0.35">
      <c r="BQ3179" s="9"/>
      <c r="BR3179" s="9"/>
      <c r="BS3179" s="9"/>
      <c r="BT3179" s="4"/>
      <c r="BU3179" s="4"/>
    </row>
    <row r="3180" spans="69:73" x14ac:dyDescent="0.35">
      <c r="BQ3180" s="9"/>
      <c r="BR3180" s="9"/>
      <c r="BS3180" s="9"/>
      <c r="BT3180" s="4"/>
      <c r="BU3180" s="4"/>
    </row>
    <row r="3181" spans="69:73" x14ac:dyDescent="0.35">
      <c r="BQ3181" s="9"/>
      <c r="BR3181" s="9"/>
      <c r="BS3181" s="9"/>
      <c r="BT3181" s="4"/>
      <c r="BU3181" s="4"/>
    </row>
    <row r="3182" spans="69:73" x14ac:dyDescent="0.35">
      <c r="BQ3182" s="9"/>
      <c r="BR3182" s="9"/>
      <c r="BS3182" s="9"/>
      <c r="BT3182" s="4"/>
      <c r="BU3182" s="4"/>
    </row>
    <row r="3183" spans="69:73" x14ac:dyDescent="0.35">
      <c r="BQ3183" s="9"/>
      <c r="BR3183" s="9"/>
      <c r="BS3183" s="9"/>
      <c r="BT3183" s="4"/>
      <c r="BU3183" s="4"/>
    </row>
    <row r="3184" spans="69:73" x14ac:dyDescent="0.35">
      <c r="BQ3184" s="9"/>
      <c r="BR3184" s="9"/>
      <c r="BS3184" s="9"/>
      <c r="BT3184" s="4"/>
      <c r="BU3184" s="4"/>
    </row>
    <row r="3185" spans="69:73" x14ac:dyDescent="0.35">
      <c r="BQ3185" s="9"/>
      <c r="BR3185" s="9"/>
      <c r="BS3185" s="9"/>
      <c r="BT3185" s="4"/>
      <c r="BU3185" s="4"/>
    </row>
    <row r="3186" spans="69:73" x14ac:dyDescent="0.35">
      <c r="BQ3186" s="9"/>
      <c r="BR3186" s="9"/>
      <c r="BS3186" s="9"/>
      <c r="BT3186" s="4"/>
      <c r="BU3186" s="4"/>
    </row>
    <row r="3187" spans="69:73" x14ac:dyDescent="0.35">
      <c r="BQ3187" s="9"/>
      <c r="BR3187" s="9"/>
      <c r="BS3187" s="9"/>
      <c r="BT3187" s="4"/>
      <c r="BU3187" s="4"/>
    </row>
    <row r="3188" spans="69:73" x14ac:dyDescent="0.35">
      <c r="BQ3188" s="9"/>
      <c r="BR3188" s="9"/>
      <c r="BS3188" s="9"/>
      <c r="BT3188" s="4"/>
      <c r="BU3188" s="4"/>
    </row>
    <row r="3189" spans="69:73" x14ac:dyDescent="0.35">
      <c r="BQ3189" s="9"/>
      <c r="BR3189" s="9"/>
      <c r="BS3189" s="9"/>
      <c r="BT3189" s="4"/>
      <c r="BU3189" s="4"/>
    </row>
    <row r="3190" spans="69:73" x14ac:dyDescent="0.35">
      <c r="BQ3190" s="9"/>
      <c r="BR3190" s="9"/>
      <c r="BS3190" s="9"/>
      <c r="BT3190" s="4"/>
      <c r="BU3190" s="4"/>
    </row>
    <row r="3191" spans="69:73" x14ac:dyDescent="0.35">
      <c r="BQ3191" s="9"/>
      <c r="BR3191" s="9"/>
      <c r="BS3191" s="9"/>
      <c r="BT3191" s="4"/>
      <c r="BU3191" s="4"/>
    </row>
    <row r="3192" spans="69:73" x14ac:dyDescent="0.35">
      <c r="BQ3192" s="9"/>
      <c r="BR3192" s="9"/>
      <c r="BS3192" s="9"/>
      <c r="BT3192" s="4"/>
      <c r="BU3192" s="4"/>
    </row>
    <row r="3193" spans="69:73" x14ac:dyDescent="0.35">
      <c r="BQ3193" s="9"/>
      <c r="BR3193" s="9"/>
      <c r="BS3193" s="9"/>
      <c r="BT3193" s="4"/>
      <c r="BU3193" s="4"/>
    </row>
    <row r="3194" spans="69:73" x14ac:dyDescent="0.35">
      <c r="BQ3194" s="9"/>
      <c r="BR3194" s="9"/>
      <c r="BS3194" s="9"/>
      <c r="BT3194" s="4"/>
      <c r="BU3194" s="4"/>
    </row>
    <row r="3195" spans="69:73" x14ac:dyDescent="0.35">
      <c r="BQ3195" s="9"/>
      <c r="BR3195" s="9"/>
      <c r="BS3195" s="9"/>
      <c r="BT3195" s="4"/>
      <c r="BU3195" s="4"/>
    </row>
    <row r="3196" spans="69:73" x14ac:dyDescent="0.35">
      <c r="BQ3196" s="9"/>
      <c r="BR3196" s="9"/>
      <c r="BS3196" s="9"/>
      <c r="BT3196" s="4"/>
      <c r="BU3196" s="4"/>
    </row>
    <row r="3197" spans="69:73" x14ac:dyDescent="0.35">
      <c r="BQ3197" s="9"/>
      <c r="BR3197" s="9"/>
      <c r="BS3197" s="9"/>
      <c r="BT3197" s="4"/>
      <c r="BU3197" s="4"/>
    </row>
    <row r="3198" spans="69:73" x14ac:dyDescent="0.35">
      <c r="BQ3198" s="9"/>
      <c r="BR3198" s="9"/>
      <c r="BS3198" s="9"/>
      <c r="BT3198" s="4"/>
      <c r="BU3198" s="4"/>
    </row>
    <row r="3199" spans="69:73" x14ac:dyDescent="0.35">
      <c r="BQ3199" s="9"/>
      <c r="BR3199" s="9"/>
      <c r="BS3199" s="9"/>
      <c r="BT3199" s="4"/>
      <c r="BU3199" s="4"/>
    </row>
    <row r="3200" spans="69:73" x14ac:dyDescent="0.35">
      <c r="BQ3200" s="9"/>
      <c r="BR3200" s="9"/>
      <c r="BS3200" s="9"/>
      <c r="BT3200" s="4"/>
      <c r="BU3200" s="4"/>
    </row>
    <row r="3201" spans="69:73" x14ac:dyDescent="0.35">
      <c r="BQ3201" s="9"/>
      <c r="BR3201" s="9"/>
      <c r="BS3201" s="9"/>
      <c r="BT3201" s="4"/>
      <c r="BU3201" s="4"/>
    </row>
    <row r="3202" spans="69:73" x14ac:dyDescent="0.35">
      <c r="BQ3202" s="9"/>
      <c r="BR3202" s="9"/>
      <c r="BS3202" s="9"/>
      <c r="BT3202" s="4"/>
      <c r="BU3202" s="4"/>
    </row>
    <row r="3203" spans="69:73" x14ac:dyDescent="0.35">
      <c r="BQ3203" s="9"/>
      <c r="BR3203" s="9"/>
      <c r="BS3203" s="9"/>
      <c r="BT3203" s="4"/>
      <c r="BU3203" s="4"/>
    </row>
    <row r="3204" spans="69:73" x14ac:dyDescent="0.35">
      <c r="BQ3204" s="9"/>
      <c r="BR3204" s="9"/>
      <c r="BS3204" s="9"/>
      <c r="BT3204" s="4"/>
      <c r="BU3204" s="4"/>
    </row>
    <row r="3205" spans="69:73" x14ac:dyDescent="0.35">
      <c r="BQ3205" s="9"/>
      <c r="BR3205" s="9"/>
      <c r="BS3205" s="9"/>
      <c r="BT3205" s="4"/>
      <c r="BU3205" s="4"/>
    </row>
    <row r="3206" spans="69:73" x14ac:dyDescent="0.35">
      <c r="BQ3206" s="9"/>
      <c r="BR3206" s="9"/>
      <c r="BS3206" s="9"/>
      <c r="BT3206" s="4"/>
      <c r="BU3206" s="4"/>
    </row>
    <row r="3207" spans="69:73" x14ac:dyDescent="0.35">
      <c r="BQ3207" s="9"/>
      <c r="BR3207" s="9"/>
      <c r="BS3207" s="9"/>
      <c r="BT3207" s="4"/>
      <c r="BU3207" s="4"/>
    </row>
    <row r="3208" spans="69:73" x14ac:dyDescent="0.35">
      <c r="BQ3208" s="9"/>
      <c r="BR3208" s="9"/>
      <c r="BS3208" s="9"/>
      <c r="BT3208" s="4"/>
      <c r="BU3208" s="4"/>
    </row>
    <row r="3209" spans="69:73" x14ac:dyDescent="0.35">
      <c r="BQ3209" s="9"/>
      <c r="BR3209" s="9"/>
      <c r="BS3209" s="9"/>
      <c r="BT3209" s="4"/>
      <c r="BU3209" s="4"/>
    </row>
    <row r="3210" spans="69:73" x14ac:dyDescent="0.35">
      <c r="BQ3210" s="9"/>
      <c r="BR3210" s="9"/>
      <c r="BS3210" s="9"/>
      <c r="BT3210" s="4"/>
      <c r="BU3210" s="4"/>
    </row>
    <row r="3211" spans="69:73" x14ac:dyDescent="0.35">
      <c r="BQ3211" s="9"/>
      <c r="BR3211" s="9"/>
      <c r="BS3211" s="9"/>
      <c r="BT3211" s="4"/>
      <c r="BU3211" s="4"/>
    </row>
    <row r="3212" spans="69:73" x14ac:dyDescent="0.35">
      <c r="BQ3212" s="9"/>
      <c r="BR3212" s="9"/>
      <c r="BS3212" s="9"/>
      <c r="BT3212" s="4"/>
      <c r="BU3212" s="4"/>
    </row>
    <row r="3213" spans="69:73" x14ac:dyDescent="0.35">
      <c r="BQ3213" s="9"/>
      <c r="BR3213" s="9"/>
      <c r="BS3213" s="9"/>
      <c r="BT3213" s="4"/>
      <c r="BU3213" s="4"/>
    </row>
    <row r="3214" spans="69:73" x14ac:dyDescent="0.35">
      <c r="BQ3214" s="9"/>
      <c r="BR3214" s="9"/>
      <c r="BS3214" s="9"/>
      <c r="BT3214" s="4"/>
      <c r="BU3214" s="4"/>
    </row>
    <row r="3215" spans="69:73" x14ac:dyDescent="0.35">
      <c r="BQ3215" s="9"/>
      <c r="BR3215" s="9"/>
      <c r="BS3215" s="9"/>
      <c r="BT3215" s="4"/>
      <c r="BU3215" s="4"/>
    </row>
    <row r="3216" spans="69:73" x14ac:dyDescent="0.35">
      <c r="BQ3216" s="9"/>
      <c r="BR3216" s="9"/>
      <c r="BS3216" s="9"/>
      <c r="BT3216" s="4"/>
      <c r="BU3216" s="4"/>
    </row>
    <row r="3217" spans="69:73" x14ac:dyDescent="0.35">
      <c r="BQ3217" s="9"/>
      <c r="BR3217" s="9"/>
      <c r="BS3217" s="9"/>
      <c r="BT3217" s="4"/>
      <c r="BU3217" s="4"/>
    </row>
    <row r="3218" spans="69:73" x14ac:dyDescent="0.35">
      <c r="BQ3218" s="9"/>
      <c r="BR3218" s="9"/>
      <c r="BS3218" s="9"/>
      <c r="BT3218" s="4"/>
      <c r="BU3218" s="4"/>
    </row>
    <row r="3219" spans="69:73" x14ac:dyDescent="0.35">
      <c r="BQ3219" s="9"/>
      <c r="BR3219" s="9"/>
      <c r="BS3219" s="9"/>
      <c r="BT3219" s="4"/>
      <c r="BU3219" s="4"/>
    </row>
    <row r="3220" spans="69:73" x14ac:dyDescent="0.35">
      <c r="BQ3220" s="9"/>
      <c r="BR3220" s="9"/>
      <c r="BS3220" s="9"/>
      <c r="BT3220" s="4"/>
      <c r="BU3220" s="4"/>
    </row>
    <row r="3221" spans="69:73" x14ac:dyDescent="0.35">
      <c r="BQ3221" s="9"/>
      <c r="BR3221" s="9"/>
      <c r="BS3221" s="9"/>
      <c r="BT3221" s="4"/>
      <c r="BU3221" s="4"/>
    </row>
    <row r="3222" spans="69:73" x14ac:dyDescent="0.35">
      <c r="BQ3222" s="9"/>
      <c r="BR3222" s="9"/>
      <c r="BS3222" s="9"/>
      <c r="BT3222" s="4"/>
      <c r="BU3222" s="4"/>
    </row>
    <row r="3223" spans="69:73" x14ac:dyDescent="0.35">
      <c r="BQ3223" s="9"/>
      <c r="BR3223" s="9"/>
      <c r="BS3223" s="9"/>
      <c r="BT3223" s="4"/>
      <c r="BU3223" s="4"/>
    </row>
    <row r="3224" spans="69:73" x14ac:dyDescent="0.35">
      <c r="BQ3224" s="9"/>
      <c r="BR3224" s="9"/>
      <c r="BS3224" s="9"/>
      <c r="BT3224" s="4"/>
      <c r="BU3224" s="4"/>
    </row>
    <row r="3225" spans="69:73" x14ac:dyDescent="0.35">
      <c r="BQ3225" s="9"/>
      <c r="BR3225" s="9"/>
      <c r="BS3225" s="9"/>
      <c r="BT3225" s="4"/>
      <c r="BU3225" s="4"/>
    </row>
    <row r="3226" spans="69:73" x14ac:dyDescent="0.35">
      <c r="BQ3226" s="9"/>
      <c r="BR3226" s="9"/>
      <c r="BS3226" s="9"/>
      <c r="BT3226" s="4"/>
      <c r="BU3226" s="4"/>
    </row>
    <row r="3227" spans="69:73" x14ac:dyDescent="0.35">
      <c r="BQ3227" s="9"/>
      <c r="BR3227" s="9"/>
      <c r="BS3227" s="9"/>
      <c r="BT3227" s="4"/>
      <c r="BU3227" s="4"/>
    </row>
    <row r="3228" spans="69:73" x14ac:dyDescent="0.35">
      <c r="BQ3228" s="9"/>
      <c r="BR3228" s="9"/>
      <c r="BS3228" s="9"/>
      <c r="BT3228" s="4"/>
      <c r="BU3228" s="4"/>
    </row>
    <row r="3229" spans="69:73" x14ac:dyDescent="0.35">
      <c r="BQ3229" s="9"/>
      <c r="BR3229" s="9"/>
      <c r="BS3229" s="9"/>
      <c r="BT3229" s="4"/>
      <c r="BU3229" s="4"/>
    </row>
    <row r="3230" spans="69:73" x14ac:dyDescent="0.35">
      <c r="BQ3230" s="9"/>
      <c r="BR3230" s="9"/>
      <c r="BS3230" s="9"/>
      <c r="BT3230" s="4"/>
      <c r="BU3230" s="4"/>
    </row>
    <row r="3231" spans="69:73" x14ac:dyDescent="0.35">
      <c r="BQ3231" s="9"/>
      <c r="BR3231" s="9"/>
      <c r="BS3231" s="9"/>
      <c r="BT3231" s="4"/>
      <c r="BU3231" s="4"/>
    </row>
    <row r="3232" spans="69:73" x14ac:dyDescent="0.35">
      <c r="BQ3232" s="9"/>
      <c r="BR3232" s="9"/>
      <c r="BS3232" s="9"/>
      <c r="BT3232" s="4"/>
      <c r="BU3232" s="4"/>
    </row>
    <row r="3233" spans="69:73" x14ac:dyDescent="0.35">
      <c r="BQ3233" s="9"/>
      <c r="BR3233" s="9"/>
      <c r="BS3233" s="9"/>
      <c r="BT3233" s="4"/>
      <c r="BU3233" s="4"/>
    </row>
    <row r="3234" spans="69:73" x14ac:dyDescent="0.35">
      <c r="BQ3234" s="9"/>
      <c r="BR3234" s="9"/>
      <c r="BS3234" s="9"/>
      <c r="BT3234" s="4"/>
      <c r="BU3234" s="4"/>
    </row>
    <row r="3235" spans="69:73" x14ac:dyDescent="0.35">
      <c r="BQ3235" s="9"/>
      <c r="BR3235" s="9"/>
      <c r="BS3235" s="9"/>
      <c r="BT3235" s="4"/>
      <c r="BU3235" s="4"/>
    </row>
    <row r="3236" spans="69:73" x14ac:dyDescent="0.35">
      <c r="BQ3236" s="9"/>
      <c r="BR3236" s="9"/>
      <c r="BS3236" s="9"/>
      <c r="BT3236" s="4"/>
      <c r="BU3236" s="4"/>
    </row>
    <row r="3237" spans="69:73" x14ac:dyDescent="0.35">
      <c r="BQ3237" s="9"/>
      <c r="BR3237" s="9"/>
      <c r="BS3237" s="9"/>
      <c r="BT3237" s="4"/>
      <c r="BU3237" s="4"/>
    </row>
    <row r="3238" spans="69:73" x14ac:dyDescent="0.35">
      <c r="BQ3238" s="9"/>
      <c r="BR3238" s="9"/>
      <c r="BS3238" s="9"/>
      <c r="BT3238" s="4"/>
      <c r="BU3238" s="4"/>
    </row>
    <row r="3239" spans="69:73" x14ac:dyDescent="0.35">
      <c r="BQ3239" s="9"/>
      <c r="BR3239" s="9"/>
      <c r="BS3239" s="9"/>
      <c r="BT3239" s="4"/>
      <c r="BU3239" s="4"/>
    </row>
    <row r="3240" spans="69:73" x14ac:dyDescent="0.35">
      <c r="BQ3240" s="9"/>
      <c r="BR3240" s="9"/>
      <c r="BS3240" s="9"/>
      <c r="BT3240" s="4"/>
      <c r="BU3240" s="4"/>
    </row>
    <row r="3241" spans="69:73" x14ac:dyDescent="0.35">
      <c r="BQ3241" s="9"/>
      <c r="BR3241" s="9"/>
      <c r="BS3241" s="9"/>
      <c r="BT3241" s="4"/>
      <c r="BU3241" s="4"/>
    </row>
    <row r="3242" spans="69:73" x14ac:dyDescent="0.35">
      <c r="BQ3242" s="9"/>
      <c r="BR3242" s="9"/>
      <c r="BS3242" s="9"/>
      <c r="BT3242" s="4"/>
      <c r="BU3242" s="4"/>
    </row>
    <row r="3243" spans="69:73" x14ac:dyDescent="0.35">
      <c r="BQ3243" s="9"/>
      <c r="BR3243" s="9"/>
      <c r="BS3243" s="9"/>
      <c r="BT3243" s="4"/>
      <c r="BU3243" s="4"/>
    </row>
    <row r="3244" spans="69:73" x14ac:dyDescent="0.35">
      <c r="BQ3244" s="9"/>
      <c r="BR3244" s="9"/>
      <c r="BS3244" s="9"/>
      <c r="BT3244" s="4"/>
      <c r="BU3244" s="4"/>
    </row>
    <row r="3245" spans="69:73" x14ac:dyDescent="0.35">
      <c r="BQ3245" s="9"/>
      <c r="BR3245" s="9"/>
      <c r="BS3245" s="9"/>
      <c r="BT3245" s="4"/>
      <c r="BU3245" s="4"/>
    </row>
    <row r="3246" spans="69:73" x14ac:dyDescent="0.35">
      <c r="BQ3246" s="9"/>
      <c r="BR3246" s="9"/>
      <c r="BS3246" s="9"/>
      <c r="BT3246" s="4"/>
      <c r="BU3246" s="4"/>
    </row>
    <row r="3247" spans="69:73" x14ac:dyDescent="0.35">
      <c r="BQ3247" s="9"/>
      <c r="BR3247" s="9"/>
      <c r="BS3247" s="9"/>
      <c r="BT3247" s="4"/>
      <c r="BU3247" s="4"/>
    </row>
    <row r="3248" spans="69:73" x14ac:dyDescent="0.35">
      <c r="BQ3248" s="9"/>
      <c r="BR3248" s="9"/>
      <c r="BS3248" s="9"/>
      <c r="BT3248" s="4"/>
      <c r="BU3248" s="4"/>
    </row>
    <row r="3249" spans="69:73" x14ac:dyDescent="0.35">
      <c r="BQ3249" s="9"/>
      <c r="BR3249" s="9"/>
      <c r="BS3249" s="9"/>
      <c r="BT3249" s="4"/>
      <c r="BU3249" s="4"/>
    </row>
    <row r="3250" spans="69:73" x14ac:dyDescent="0.35">
      <c r="BQ3250" s="9"/>
      <c r="BR3250" s="9"/>
      <c r="BS3250" s="9"/>
      <c r="BT3250" s="4"/>
      <c r="BU3250" s="4"/>
    </row>
    <row r="3251" spans="69:73" x14ac:dyDescent="0.35">
      <c r="BQ3251" s="9"/>
      <c r="BR3251" s="9"/>
      <c r="BS3251" s="9"/>
      <c r="BT3251" s="4"/>
      <c r="BU3251" s="4"/>
    </row>
    <row r="3252" spans="69:73" x14ac:dyDescent="0.35">
      <c r="BQ3252" s="9"/>
      <c r="BR3252" s="9"/>
      <c r="BS3252" s="9"/>
      <c r="BT3252" s="4"/>
      <c r="BU3252" s="4"/>
    </row>
    <row r="3253" spans="69:73" x14ac:dyDescent="0.35">
      <c r="BQ3253" s="9"/>
      <c r="BR3253" s="9"/>
      <c r="BS3253" s="9"/>
      <c r="BT3253" s="4"/>
      <c r="BU3253" s="4"/>
    </row>
    <row r="3254" spans="69:73" x14ac:dyDescent="0.35">
      <c r="BQ3254" s="9"/>
      <c r="BR3254" s="9"/>
      <c r="BS3254" s="9"/>
      <c r="BT3254" s="4"/>
      <c r="BU3254" s="4"/>
    </row>
    <row r="3255" spans="69:73" x14ac:dyDescent="0.35">
      <c r="BQ3255" s="9"/>
      <c r="BR3255" s="9"/>
      <c r="BS3255" s="9"/>
      <c r="BT3255" s="4"/>
      <c r="BU3255" s="4"/>
    </row>
    <row r="3256" spans="69:73" x14ac:dyDescent="0.35">
      <c r="BQ3256" s="9"/>
      <c r="BR3256" s="9"/>
      <c r="BS3256" s="9"/>
      <c r="BT3256" s="4"/>
      <c r="BU3256" s="4"/>
    </row>
    <row r="3257" spans="69:73" x14ac:dyDescent="0.35">
      <c r="BQ3257" s="9"/>
      <c r="BR3257" s="9"/>
      <c r="BS3257" s="9"/>
      <c r="BT3257" s="4"/>
      <c r="BU3257" s="4"/>
    </row>
    <row r="3258" spans="69:73" x14ac:dyDescent="0.35">
      <c r="BQ3258" s="9"/>
      <c r="BR3258" s="9"/>
      <c r="BS3258" s="9"/>
      <c r="BT3258" s="4"/>
      <c r="BU3258" s="4"/>
    </row>
    <row r="3259" spans="69:73" x14ac:dyDescent="0.35">
      <c r="BQ3259" s="9"/>
      <c r="BR3259" s="9"/>
      <c r="BS3259" s="9"/>
      <c r="BT3259" s="4"/>
      <c r="BU3259" s="4"/>
    </row>
    <row r="3260" spans="69:73" x14ac:dyDescent="0.35">
      <c r="BQ3260" s="9"/>
      <c r="BR3260" s="9"/>
      <c r="BS3260" s="9"/>
      <c r="BT3260" s="4"/>
      <c r="BU3260" s="4"/>
    </row>
    <row r="3261" spans="69:73" x14ac:dyDescent="0.35">
      <c r="BQ3261" s="9"/>
      <c r="BR3261" s="9"/>
      <c r="BS3261" s="9"/>
      <c r="BT3261" s="4"/>
      <c r="BU3261" s="4"/>
    </row>
    <row r="3262" spans="69:73" x14ac:dyDescent="0.35">
      <c r="BQ3262" s="9"/>
      <c r="BR3262" s="9"/>
      <c r="BS3262" s="9"/>
      <c r="BT3262" s="4"/>
      <c r="BU3262" s="4"/>
    </row>
    <row r="3263" spans="69:73" x14ac:dyDescent="0.35">
      <c r="BQ3263" s="9"/>
      <c r="BR3263" s="9"/>
      <c r="BS3263" s="9"/>
      <c r="BT3263" s="4"/>
      <c r="BU3263" s="4"/>
    </row>
    <row r="3264" spans="69:73" x14ac:dyDescent="0.35">
      <c r="BQ3264" s="9"/>
      <c r="BR3264" s="9"/>
      <c r="BS3264" s="9"/>
      <c r="BT3264" s="4"/>
      <c r="BU3264" s="4"/>
    </row>
    <row r="3265" spans="69:73" x14ac:dyDescent="0.35">
      <c r="BQ3265" s="9"/>
      <c r="BR3265" s="9"/>
      <c r="BS3265" s="9"/>
      <c r="BT3265" s="4"/>
      <c r="BU3265" s="4"/>
    </row>
    <row r="3266" spans="69:73" x14ac:dyDescent="0.35">
      <c r="BQ3266" s="9"/>
      <c r="BR3266" s="9"/>
      <c r="BS3266" s="9"/>
      <c r="BT3266" s="4"/>
      <c r="BU3266" s="4"/>
    </row>
    <row r="3267" spans="69:73" x14ac:dyDescent="0.35">
      <c r="BQ3267" s="9"/>
      <c r="BR3267" s="9"/>
      <c r="BS3267" s="9"/>
      <c r="BT3267" s="4"/>
      <c r="BU3267" s="4"/>
    </row>
    <row r="3268" spans="69:73" x14ac:dyDescent="0.35">
      <c r="BQ3268" s="9"/>
      <c r="BR3268" s="9"/>
      <c r="BS3268" s="9"/>
      <c r="BT3268" s="4"/>
      <c r="BU3268" s="4"/>
    </row>
    <row r="3269" spans="69:73" x14ac:dyDescent="0.35">
      <c r="BQ3269" s="9"/>
      <c r="BR3269" s="9"/>
      <c r="BS3269" s="9"/>
      <c r="BT3269" s="4"/>
      <c r="BU3269" s="4"/>
    </row>
    <row r="3270" spans="69:73" x14ac:dyDescent="0.35">
      <c r="BQ3270" s="9"/>
      <c r="BR3270" s="9"/>
      <c r="BS3270" s="9"/>
      <c r="BT3270" s="4"/>
      <c r="BU3270" s="4"/>
    </row>
    <row r="3271" spans="69:73" x14ac:dyDescent="0.35">
      <c r="BQ3271" s="9"/>
      <c r="BR3271" s="9"/>
      <c r="BS3271" s="9"/>
      <c r="BT3271" s="4"/>
      <c r="BU3271" s="4"/>
    </row>
    <row r="3272" spans="69:73" x14ac:dyDescent="0.35">
      <c r="BQ3272" s="9"/>
      <c r="BR3272" s="9"/>
      <c r="BS3272" s="9"/>
      <c r="BT3272" s="4"/>
      <c r="BU3272" s="4"/>
    </row>
    <row r="3273" spans="69:73" x14ac:dyDescent="0.35">
      <c r="BQ3273" s="9"/>
      <c r="BR3273" s="9"/>
      <c r="BS3273" s="9"/>
      <c r="BT3273" s="4"/>
      <c r="BU3273" s="4"/>
    </row>
    <row r="3274" spans="69:73" x14ac:dyDescent="0.35">
      <c r="BQ3274" s="9"/>
      <c r="BR3274" s="9"/>
      <c r="BS3274" s="9"/>
      <c r="BT3274" s="4"/>
      <c r="BU3274" s="4"/>
    </row>
    <row r="3275" spans="69:73" x14ac:dyDescent="0.35">
      <c r="BQ3275" s="9"/>
      <c r="BR3275" s="9"/>
      <c r="BS3275" s="9"/>
      <c r="BT3275" s="4"/>
      <c r="BU3275" s="4"/>
    </row>
    <row r="3276" spans="69:73" x14ac:dyDescent="0.35">
      <c r="BQ3276" s="9"/>
      <c r="BR3276" s="9"/>
      <c r="BS3276" s="9"/>
      <c r="BT3276" s="4"/>
      <c r="BU3276" s="4"/>
    </row>
    <row r="3277" spans="69:73" x14ac:dyDescent="0.35">
      <c r="BQ3277" s="9"/>
      <c r="BR3277" s="9"/>
      <c r="BS3277" s="9"/>
      <c r="BT3277" s="4"/>
      <c r="BU3277" s="4"/>
    </row>
    <row r="3278" spans="69:73" x14ac:dyDescent="0.35">
      <c r="BQ3278" s="9"/>
      <c r="BR3278" s="9"/>
      <c r="BS3278" s="9"/>
      <c r="BT3278" s="4"/>
      <c r="BU3278" s="4"/>
    </row>
    <row r="3279" spans="69:73" x14ac:dyDescent="0.35">
      <c r="BQ3279" s="9"/>
      <c r="BR3279" s="9"/>
      <c r="BS3279" s="9"/>
      <c r="BT3279" s="4"/>
      <c r="BU3279" s="4"/>
    </row>
    <row r="3280" spans="69:73" x14ac:dyDescent="0.35">
      <c r="BQ3280" s="9"/>
      <c r="BR3280" s="9"/>
      <c r="BS3280" s="9"/>
      <c r="BT3280" s="4"/>
      <c r="BU3280" s="4"/>
    </row>
    <row r="3281" spans="69:73" x14ac:dyDescent="0.35">
      <c r="BQ3281" s="9"/>
      <c r="BR3281" s="9"/>
      <c r="BS3281" s="9"/>
      <c r="BT3281" s="4"/>
      <c r="BU3281" s="4"/>
    </row>
    <row r="3282" spans="69:73" x14ac:dyDescent="0.35">
      <c r="BQ3282" s="9"/>
      <c r="BR3282" s="9"/>
      <c r="BS3282" s="9"/>
      <c r="BT3282" s="4"/>
      <c r="BU3282" s="4"/>
    </row>
    <row r="3283" spans="69:73" x14ac:dyDescent="0.35">
      <c r="BQ3283" s="9"/>
      <c r="BR3283" s="9"/>
      <c r="BS3283" s="9"/>
      <c r="BT3283" s="4"/>
      <c r="BU3283" s="4"/>
    </row>
    <row r="3284" spans="69:73" x14ac:dyDescent="0.35">
      <c r="BQ3284" s="9"/>
      <c r="BR3284" s="9"/>
      <c r="BS3284" s="9"/>
      <c r="BT3284" s="4"/>
      <c r="BU3284" s="4"/>
    </row>
    <row r="3285" spans="69:73" x14ac:dyDescent="0.35">
      <c r="BQ3285" s="9"/>
      <c r="BR3285" s="9"/>
      <c r="BS3285" s="9"/>
      <c r="BT3285" s="4"/>
      <c r="BU3285" s="4"/>
    </row>
    <row r="3286" spans="69:73" x14ac:dyDescent="0.35">
      <c r="BQ3286" s="9"/>
      <c r="BR3286" s="9"/>
      <c r="BS3286" s="9"/>
      <c r="BT3286" s="4"/>
      <c r="BU3286" s="4"/>
    </row>
    <row r="3287" spans="69:73" x14ac:dyDescent="0.35">
      <c r="BQ3287" s="9"/>
      <c r="BR3287" s="9"/>
      <c r="BS3287" s="9"/>
      <c r="BT3287" s="4"/>
      <c r="BU3287" s="4"/>
    </row>
    <row r="3288" spans="69:73" x14ac:dyDescent="0.35">
      <c r="BQ3288" s="9"/>
      <c r="BR3288" s="9"/>
      <c r="BS3288" s="9"/>
      <c r="BT3288" s="4"/>
      <c r="BU3288" s="4"/>
    </row>
    <row r="3289" spans="69:73" x14ac:dyDescent="0.35">
      <c r="BQ3289" s="9"/>
      <c r="BR3289" s="9"/>
      <c r="BS3289" s="9"/>
      <c r="BT3289" s="4"/>
      <c r="BU3289" s="4"/>
    </row>
    <row r="3290" spans="69:73" x14ac:dyDescent="0.35">
      <c r="BQ3290" s="9"/>
      <c r="BR3290" s="9"/>
      <c r="BS3290" s="9"/>
      <c r="BT3290" s="4"/>
      <c r="BU3290" s="4"/>
    </row>
    <row r="3291" spans="69:73" x14ac:dyDescent="0.35">
      <c r="BQ3291" s="9"/>
      <c r="BR3291" s="9"/>
      <c r="BS3291" s="9"/>
      <c r="BT3291" s="4"/>
      <c r="BU3291" s="4"/>
    </row>
    <row r="3292" spans="69:73" x14ac:dyDescent="0.35">
      <c r="BQ3292" s="9"/>
      <c r="BR3292" s="9"/>
      <c r="BS3292" s="9"/>
      <c r="BT3292" s="4"/>
      <c r="BU3292" s="4"/>
    </row>
    <row r="3293" spans="69:73" x14ac:dyDescent="0.35">
      <c r="BQ3293" s="9"/>
      <c r="BR3293" s="9"/>
      <c r="BS3293" s="9"/>
      <c r="BT3293" s="4"/>
      <c r="BU3293" s="4"/>
    </row>
    <row r="3294" spans="69:73" x14ac:dyDescent="0.35">
      <c r="BQ3294" s="9"/>
      <c r="BR3294" s="9"/>
      <c r="BS3294" s="9"/>
      <c r="BT3294" s="4"/>
      <c r="BU3294" s="4"/>
    </row>
    <row r="3295" spans="69:73" x14ac:dyDescent="0.35">
      <c r="BQ3295" s="9"/>
      <c r="BR3295" s="9"/>
      <c r="BS3295" s="9"/>
      <c r="BT3295" s="4"/>
      <c r="BU3295" s="4"/>
    </row>
    <row r="3296" spans="69:73" x14ac:dyDescent="0.35">
      <c r="BQ3296" s="9"/>
      <c r="BR3296" s="9"/>
      <c r="BS3296" s="9"/>
      <c r="BT3296" s="4"/>
      <c r="BU3296" s="4"/>
    </row>
    <row r="3297" spans="69:73" x14ac:dyDescent="0.35">
      <c r="BQ3297" s="9"/>
      <c r="BR3297" s="9"/>
      <c r="BS3297" s="9"/>
      <c r="BT3297" s="4"/>
      <c r="BU3297" s="4"/>
    </row>
    <row r="3298" spans="69:73" x14ac:dyDescent="0.35">
      <c r="BQ3298" s="9"/>
      <c r="BR3298" s="9"/>
      <c r="BS3298" s="9"/>
      <c r="BT3298" s="4"/>
      <c r="BU3298" s="4"/>
    </row>
    <row r="3299" spans="69:73" x14ac:dyDescent="0.35">
      <c r="BQ3299" s="9"/>
      <c r="BR3299" s="9"/>
      <c r="BS3299" s="9"/>
      <c r="BT3299" s="4"/>
      <c r="BU3299" s="4"/>
    </row>
    <row r="3300" spans="69:73" x14ac:dyDescent="0.35">
      <c r="BQ3300" s="9"/>
      <c r="BR3300" s="9"/>
      <c r="BS3300" s="9"/>
      <c r="BT3300" s="4"/>
      <c r="BU3300" s="4"/>
    </row>
    <row r="3301" spans="69:73" x14ac:dyDescent="0.35">
      <c r="BQ3301" s="9"/>
      <c r="BR3301" s="9"/>
      <c r="BS3301" s="9"/>
      <c r="BT3301" s="4"/>
      <c r="BU3301" s="4"/>
    </row>
    <row r="3302" spans="69:73" x14ac:dyDescent="0.35">
      <c r="BQ3302" s="9"/>
      <c r="BR3302" s="9"/>
      <c r="BS3302" s="9"/>
      <c r="BT3302" s="4"/>
      <c r="BU3302" s="4"/>
    </row>
    <row r="3303" spans="69:73" x14ac:dyDescent="0.35">
      <c r="BQ3303" s="9"/>
      <c r="BR3303" s="9"/>
      <c r="BS3303" s="9"/>
      <c r="BT3303" s="4"/>
      <c r="BU3303" s="4"/>
    </row>
    <row r="3304" spans="69:73" x14ac:dyDescent="0.35">
      <c r="BQ3304" s="9"/>
      <c r="BR3304" s="9"/>
      <c r="BS3304" s="9"/>
      <c r="BT3304" s="4"/>
      <c r="BU3304" s="4"/>
    </row>
    <row r="3305" spans="69:73" x14ac:dyDescent="0.35">
      <c r="BQ3305" s="9"/>
      <c r="BR3305" s="9"/>
      <c r="BS3305" s="9"/>
      <c r="BT3305" s="4"/>
      <c r="BU3305" s="4"/>
    </row>
    <row r="3306" spans="69:73" x14ac:dyDescent="0.35">
      <c r="BQ3306" s="9"/>
      <c r="BR3306" s="9"/>
      <c r="BS3306" s="9"/>
      <c r="BT3306" s="4"/>
      <c r="BU3306" s="4"/>
    </row>
    <row r="3307" spans="69:73" x14ac:dyDescent="0.35">
      <c r="BQ3307" s="9"/>
      <c r="BR3307" s="9"/>
      <c r="BS3307" s="9"/>
      <c r="BT3307" s="4"/>
      <c r="BU3307" s="4"/>
    </row>
    <row r="3308" spans="69:73" x14ac:dyDescent="0.35">
      <c r="BQ3308" s="9"/>
      <c r="BR3308" s="9"/>
      <c r="BS3308" s="9"/>
      <c r="BT3308" s="4"/>
      <c r="BU3308" s="4"/>
    </row>
    <row r="3309" spans="69:73" x14ac:dyDescent="0.35">
      <c r="BQ3309" s="9"/>
      <c r="BR3309" s="9"/>
      <c r="BS3309" s="9"/>
      <c r="BT3309" s="4"/>
      <c r="BU3309" s="4"/>
    </row>
    <row r="3310" spans="69:73" x14ac:dyDescent="0.35">
      <c r="BQ3310" s="9"/>
      <c r="BR3310" s="9"/>
      <c r="BS3310" s="9"/>
      <c r="BT3310" s="4"/>
      <c r="BU3310" s="4"/>
    </row>
    <row r="3311" spans="69:73" x14ac:dyDescent="0.35">
      <c r="BQ3311" s="9"/>
      <c r="BR3311" s="9"/>
      <c r="BS3311" s="9"/>
      <c r="BT3311" s="4"/>
      <c r="BU3311" s="4"/>
    </row>
    <row r="3312" spans="69:73" x14ac:dyDescent="0.35">
      <c r="BQ3312" s="9"/>
      <c r="BR3312" s="9"/>
      <c r="BS3312" s="9"/>
      <c r="BT3312" s="4"/>
      <c r="BU3312" s="4"/>
    </row>
    <row r="3313" spans="69:73" x14ac:dyDescent="0.35">
      <c r="BQ3313" s="9"/>
      <c r="BR3313" s="9"/>
      <c r="BS3313" s="9"/>
      <c r="BT3313" s="4"/>
      <c r="BU3313" s="4"/>
    </row>
    <row r="3314" spans="69:73" x14ac:dyDescent="0.35">
      <c r="BQ3314" s="9"/>
      <c r="BR3314" s="9"/>
      <c r="BS3314" s="9"/>
      <c r="BT3314" s="4"/>
      <c r="BU3314" s="4"/>
    </row>
    <row r="3315" spans="69:73" x14ac:dyDescent="0.35">
      <c r="BQ3315" s="9"/>
      <c r="BR3315" s="9"/>
      <c r="BS3315" s="9"/>
      <c r="BT3315" s="4"/>
      <c r="BU3315" s="4"/>
    </row>
    <row r="3316" spans="69:73" x14ac:dyDescent="0.35">
      <c r="BQ3316" s="9"/>
      <c r="BR3316" s="9"/>
      <c r="BS3316" s="9"/>
      <c r="BT3316" s="4"/>
      <c r="BU3316" s="4"/>
    </row>
    <row r="3317" spans="69:73" x14ac:dyDescent="0.35">
      <c r="BQ3317" s="9"/>
      <c r="BR3317" s="9"/>
      <c r="BS3317" s="9"/>
      <c r="BT3317" s="4"/>
      <c r="BU3317" s="4"/>
    </row>
    <row r="3318" spans="69:73" x14ac:dyDescent="0.35">
      <c r="BQ3318" s="9"/>
      <c r="BR3318" s="9"/>
      <c r="BS3318" s="9"/>
      <c r="BT3318" s="4"/>
      <c r="BU3318" s="4"/>
    </row>
    <row r="3319" spans="69:73" x14ac:dyDescent="0.35">
      <c r="BQ3319" s="9"/>
      <c r="BR3319" s="9"/>
      <c r="BS3319" s="9"/>
      <c r="BT3319" s="4"/>
      <c r="BU3319" s="4"/>
    </row>
    <row r="3320" spans="69:73" x14ac:dyDescent="0.35">
      <c r="BQ3320" s="9"/>
      <c r="BR3320" s="9"/>
      <c r="BS3320" s="9"/>
      <c r="BT3320" s="4"/>
      <c r="BU3320" s="4"/>
    </row>
    <row r="3321" spans="69:73" x14ac:dyDescent="0.35">
      <c r="BQ3321" s="9"/>
      <c r="BR3321" s="9"/>
      <c r="BS3321" s="9"/>
      <c r="BT3321" s="4"/>
      <c r="BU3321" s="4"/>
    </row>
    <row r="3322" spans="69:73" x14ac:dyDescent="0.35">
      <c r="BQ3322" s="9"/>
      <c r="BR3322" s="9"/>
      <c r="BS3322" s="9"/>
      <c r="BT3322" s="4"/>
      <c r="BU3322" s="4"/>
    </row>
    <row r="3323" spans="69:73" x14ac:dyDescent="0.35">
      <c r="BQ3323" s="9"/>
      <c r="BR3323" s="9"/>
      <c r="BS3323" s="9"/>
      <c r="BT3323" s="4"/>
      <c r="BU3323" s="4"/>
    </row>
    <row r="3324" spans="69:73" x14ac:dyDescent="0.35">
      <c r="BQ3324" s="9"/>
      <c r="BR3324" s="9"/>
      <c r="BS3324" s="9"/>
      <c r="BT3324" s="4"/>
      <c r="BU3324" s="4"/>
    </row>
    <row r="3325" spans="69:73" x14ac:dyDescent="0.35">
      <c r="BQ3325" s="9"/>
      <c r="BR3325" s="9"/>
      <c r="BS3325" s="9"/>
      <c r="BT3325" s="4"/>
      <c r="BU3325" s="4"/>
    </row>
    <row r="3326" spans="69:73" x14ac:dyDescent="0.35">
      <c r="BQ3326" s="9"/>
      <c r="BR3326" s="9"/>
      <c r="BS3326" s="9"/>
      <c r="BT3326" s="4"/>
      <c r="BU3326" s="4"/>
    </row>
    <row r="3327" spans="69:73" x14ac:dyDescent="0.35">
      <c r="BQ3327" s="9"/>
      <c r="BR3327" s="9"/>
      <c r="BS3327" s="9"/>
      <c r="BT3327" s="4"/>
      <c r="BU3327" s="4"/>
    </row>
    <row r="3328" spans="69:73" x14ac:dyDescent="0.35">
      <c r="BQ3328" s="9"/>
      <c r="BR3328" s="9"/>
      <c r="BS3328" s="9"/>
      <c r="BT3328" s="4"/>
      <c r="BU3328" s="4"/>
    </row>
    <row r="3329" spans="69:73" x14ac:dyDescent="0.35">
      <c r="BQ3329" s="9"/>
      <c r="BR3329" s="9"/>
      <c r="BS3329" s="9"/>
      <c r="BT3329" s="4"/>
      <c r="BU3329" s="4"/>
    </row>
    <row r="3330" spans="69:73" x14ac:dyDescent="0.35">
      <c r="BQ3330" s="9"/>
      <c r="BR3330" s="9"/>
      <c r="BS3330" s="9"/>
      <c r="BT3330" s="4"/>
      <c r="BU3330" s="4"/>
    </row>
    <row r="3331" spans="69:73" x14ac:dyDescent="0.35">
      <c r="BQ3331" s="9"/>
      <c r="BR3331" s="9"/>
      <c r="BS3331" s="9"/>
      <c r="BT3331" s="4"/>
      <c r="BU3331" s="4"/>
    </row>
    <row r="3332" spans="69:73" x14ac:dyDescent="0.35">
      <c r="BQ3332" s="9"/>
      <c r="BR3332" s="9"/>
      <c r="BS3332" s="9"/>
      <c r="BT3332" s="4"/>
      <c r="BU3332" s="4"/>
    </row>
    <row r="3333" spans="69:73" x14ac:dyDescent="0.35">
      <c r="BQ3333" s="9"/>
      <c r="BR3333" s="9"/>
      <c r="BS3333" s="9"/>
      <c r="BT3333" s="4"/>
      <c r="BU3333" s="4"/>
    </row>
    <row r="3334" spans="69:73" x14ac:dyDescent="0.35">
      <c r="BQ3334" s="9"/>
      <c r="BR3334" s="9"/>
      <c r="BS3334" s="9"/>
      <c r="BT3334" s="4"/>
      <c r="BU3334" s="4"/>
    </row>
    <row r="3335" spans="69:73" x14ac:dyDescent="0.35">
      <c r="BQ3335" s="9"/>
      <c r="BR3335" s="9"/>
      <c r="BS3335" s="9"/>
      <c r="BT3335" s="4"/>
      <c r="BU3335" s="4"/>
    </row>
    <row r="3336" spans="69:73" x14ac:dyDescent="0.35">
      <c r="BQ3336" s="9"/>
      <c r="BR3336" s="9"/>
      <c r="BS3336" s="9"/>
      <c r="BT3336" s="4"/>
      <c r="BU3336" s="4"/>
    </row>
    <row r="3337" spans="69:73" x14ac:dyDescent="0.35">
      <c r="BQ3337" s="9"/>
      <c r="BR3337" s="9"/>
      <c r="BS3337" s="9"/>
      <c r="BT3337" s="4"/>
      <c r="BU3337" s="4"/>
    </row>
    <row r="3338" spans="69:73" x14ac:dyDescent="0.35">
      <c r="BQ3338" s="9"/>
      <c r="BR3338" s="9"/>
      <c r="BS3338" s="9"/>
      <c r="BT3338" s="4"/>
      <c r="BU3338" s="4"/>
    </row>
    <row r="3339" spans="69:73" x14ac:dyDescent="0.35">
      <c r="BQ3339" s="9"/>
      <c r="BR3339" s="9"/>
      <c r="BS3339" s="9"/>
      <c r="BT3339" s="4"/>
      <c r="BU3339" s="4"/>
    </row>
    <row r="3340" spans="69:73" x14ac:dyDescent="0.35">
      <c r="BQ3340" s="9"/>
      <c r="BR3340" s="9"/>
      <c r="BS3340" s="9"/>
      <c r="BT3340" s="4"/>
      <c r="BU3340" s="4"/>
    </row>
    <row r="3341" spans="69:73" x14ac:dyDescent="0.35">
      <c r="BQ3341" s="9"/>
      <c r="BR3341" s="9"/>
      <c r="BS3341" s="9"/>
      <c r="BT3341" s="4"/>
      <c r="BU3341" s="4"/>
    </row>
    <row r="3342" spans="69:73" x14ac:dyDescent="0.35">
      <c r="BQ3342" s="9"/>
      <c r="BR3342" s="9"/>
      <c r="BS3342" s="9"/>
      <c r="BT3342" s="4"/>
      <c r="BU3342" s="4"/>
    </row>
    <row r="3343" spans="69:73" x14ac:dyDescent="0.35">
      <c r="BQ3343" s="9"/>
      <c r="BR3343" s="9"/>
      <c r="BS3343" s="9"/>
      <c r="BT3343" s="4"/>
      <c r="BU3343" s="4"/>
    </row>
    <row r="3344" spans="69:73" x14ac:dyDescent="0.35">
      <c r="BQ3344" s="9"/>
      <c r="BR3344" s="9"/>
      <c r="BS3344" s="9"/>
      <c r="BT3344" s="4"/>
      <c r="BU3344" s="4"/>
    </row>
    <row r="3345" spans="69:73" x14ac:dyDescent="0.35">
      <c r="BQ3345" s="9"/>
      <c r="BR3345" s="9"/>
      <c r="BS3345" s="9"/>
      <c r="BT3345" s="4"/>
      <c r="BU3345" s="4"/>
    </row>
    <row r="3346" spans="69:73" x14ac:dyDescent="0.35">
      <c r="BQ3346" s="9"/>
      <c r="BR3346" s="9"/>
      <c r="BS3346" s="9"/>
      <c r="BT3346" s="4"/>
      <c r="BU3346" s="4"/>
    </row>
    <row r="3347" spans="69:73" x14ac:dyDescent="0.35">
      <c r="BQ3347" s="9"/>
      <c r="BR3347" s="9"/>
      <c r="BS3347" s="9"/>
      <c r="BT3347" s="4"/>
      <c r="BU3347" s="4"/>
    </row>
    <row r="3348" spans="69:73" x14ac:dyDescent="0.35">
      <c r="BQ3348" s="9"/>
      <c r="BR3348" s="9"/>
      <c r="BS3348" s="9"/>
      <c r="BT3348" s="4"/>
      <c r="BU3348" s="4"/>
    </row>
    <row r="3349" spans="69:73" x14ac:dyDescent="0.35">
      <c r="BQ3349" s="9"/>
      <c r="BR3349" s="9"/>
      <c r="BS3349" s="9"/>
      <c r="BT3349" s="4"/>
      <c r="BU3349" s="4"/>
    </row>
    <row r="3350" spans="69:73" x14ac:dyDescent="0.35">
      <c r="BQ3350" s="9"/>
      <c r="BR3350" s="9"/>
      <c r="BS3350" s="9"/>
      <c r="BT3350" s="4"/>
      <c r="BU3350" s="4"/>
    </row>
    <row r="3351" spans="69:73" x14ac:dyDescent="0.35">
      <c r="BQ3351" s="9"/>
      <c r="BR3351" s="9"/>
      <c r="BS3351" s="9"/>
      <c r="BT3351" s="4"/>
      <c r="BU3351" s="4"/>
    </row>
    <row r="3352" spans="69:73" x14ac:dyDescent="0.35">
      <c r="BQ3352" s="9"/>
      <c r="BR3352" s="9"/>
      <c r="BS3352" s="9"/>
      <c r="BT3352" s="4"/>
      <c r="BU3352" s="4"/>
    </row>
    <row r="3353" spans="69:73" x14ac:dyDescent="0.35">
      <c r="BQ3353" s="9"/>
      <c r="BR3353" s="9"/>
      <c r="BS3353" s="9"/>
      <c r="BT3353" s="4"/>
      <c r="BU3353" s="4"/>
    </row>
    <row r="3354" spans="69:73" x14ac:dyDescent="0.35">
      <c r="BQ3354" s="9"/>
      <c r="BR3354" s="9"/>
      <c r="BS3354" s="9"/>
      <c r="BT3354" s="4"/>
      <c r="BU3354" s="4"/>
    </row>
    <row r="3355" spans="69:73" x14ac:dyDescent="0.35">
      <c r="BQ3355" s="9"/>
      <c r="BR3355" s="9"/>
      <c r="BS3355" s="9"/>
      <c r="BT3355" s="4"/>
      <c r="BU3355" s="4"/>
    </row>
    <row r="3356" spans="69:73" x14ac:dyDescent="0.35">
      <c r="BQ3356" s="9"/>
      <c r="BR3356" s="9"/>
      <c r="BS3356" s="9"/>
      <c r="BT3356" s="4"/>
      <c r="BU3356" s="4"/>
    </row>
    <row r="3357" spans="69:73" x14ac:dyDescent="0.35">
      <c r="BQ3357" s="9"/>
      <c r="BR3357" s="9"/>
      <c r="BS3357" s="9"/>
      <c r="BT3357" s="4"/>
      <c r="BU3357" s="4"/>
    </row>
    <row r="3358" spans="69:73" x14ac:dyDescent="0.35">
      <c r="BQ3358" s="9"/>
      <c r="BR3358" s="9"/>
      <c r="BS3358" s="9"/>
      <c r="BT3358" s="4"/>
      <c r="BU3358" s="4"/>
    </row>
    <row r="3359" spans="69:73" x14ac:dyDescent="0.35">
      <c r="BQ3359" s="9"/>
      <c r="BR3359" s="9"/>
      <c r="BS3359" s="9"/>
      <c r="BT3359" s="4"/>
      <c r="BU3359" s="4"/>
    </row>
    <row r="3360" spans="69:73" x14ac:dyDescent="0.35">
      <c r="BQ3360" s="9"/>
      <c r="BR3360" s="9"/>
      <c r="BS3360" s="9"/>
      <c r="BT3360" s="4"/>
      <c r="BU3360" s="4"/>
    </row>
    <row r="3361" spans="69:73" x14ac:dyDescent="0.35">
      <c r="BQ3361" s="9"/>
      <c r="BR3361" s="9"/>
      <c r="BS3361" s="9"/>
      <c r="BT3361" s="4"/>
      <c r="BU3361" s="4"/>
    </row>
    <row r="3362" spans="69:73" x14ac:dyDescent="0.35">
      <c r="BQ3362" s="9"/>
      <c r="BR3362" s="9"/>
      <c r="BS3362" s="9"/>
      <c r="BT3362" s="4"/>
      <c r="BU3362" s="4"/>
    </row>
    <row r="3363" spans="69:73" x14ac:dyDescent="0.35">
      <c r="BQ3363" s="9"/>
      <c r="BR3363" s="9"/>
      <c r="BS3363" s="9"/>
      <c r="BT3363" s="4"/>
      <c r="BU3363" s="4"/>
    </row>
    <row r="3364" spans="69:73" x14ac:dyDescent="0.35">
      <c r="BQ3364" s="9"/>
      <c r="BR3364" s="9"/>
      <c r="BS3364" s="9"/>
      <c r="BT3364" s="4"/>
      <c r="BU3364" s="4"/>
    </row>
    <row r="3365" spans="69:73" x14ac:dyDescent="0.35">
      <c r="BQ3365" s="9"/>
      <c r="BR3365" s="9"/>
      <c r="BS3365" s="9"/>
      <c r="BT3365" s="4"/>
      <c r="BU3365" s="4"/>
    </row>
    <row r="3366" spans="69:73" x14ac:dyDescent="0.35">
      <c r="BQ3366" s="9"/>
      <c r="BR3366" s="9"/>
      <c r="BS3366" s="9"/>
      <c r="BT3366" s="4"/>
      <c r="BU3366" s="4"/>
    </row>
    <row r="3367" spans="69:73" x14ac:dyDescent="0.35">
      <c r="BQ3367" s="9"/>
      <c r="BR3367" s="9"/>
      <c r="BS3367" s="9"/>
      <c r="BT3367" s="4"/>
      <c r="BU3367" s="4"/>
    </row>
    <row r="3368" spans="69:73" x14ac:dyDescent="0.35">
      <c r="BQ3368" s="9"/>
      <c r="BR3368" s="9"/>
      <c r="BS3368" s="9"/>
      <c r="BT3368" s="4"/>
      <c r="BU3368" s="4"/>
    </row>
    <row r="3369" spans="69:73" x14ac:dyDescent="0.35">
      <c r="BQ3369" s="9"/>
      <c r="BR3369" s="9"/>
      <c r="BS3369" s="9"/>
      <c r="BT3369" s="4"/>
      <c r="BU3369" s="4"/>
    </row>
    <row r="3370" spans="69:73" x14ac:dyDescent="0.35">
      <c r="BQ3370" s="9"/>
      <c r="BR3370" s="9"/>
      <c r="BS3370" s="9"/>
      <c r="BT3370" s="4"/>
      <c r="BU3370" s="4"/>
    </row>
    <row r="3371" spans="69:73" x14ac:dyDescent="0.35">
      <c r="BQ3371" s="9"/>
      <c r="BR3371" s="9"/>
      <c r="BS3371" s="9"/>
      <c r="BT3371" s="4"/>
      <c r="BU3371" s="4"/>
    </row>
    <row r="3372" spans="69:73" x14ac:dyDescent="0.35">
      <c r="BQ3372" s="9"/>
      <c r="BR3372" s="9"/>
      <c r="BS3372" s="9"/>
      <c r="BT3372" s="4"/>
      <c r="BU3372" s="4"/>
    </row>
    <row r="3373" spans="69:73" x14ac:dyDescent="0.35">
      <c r="BQ3373" s="9"/>
      <c r="BR3373" s="9"/>
      <c r="BS3373" s="9"/>
      <c r="BT3373" s="4"/>
      <c r="BU3373" s="4"/>
    </row>
    <row r="3374" spans="69:73" x14ac:dyDescent="0.35">
      <c r="BQ3374" s="9"/>
      <c r="BR3374" s="9"/>
      <c r="BS3374" s="9"/>
      <c r="BT3374" s="4"/>
      <c r="BU3374" s="4"/>
    </row>
    <row r="3375" spans="69:73" x14ac:dyDescent="0.35">
      <c r="BQ3375" s="9"/>
      <c r="BR3375" s="9"/>
      <c r="BS3375" s="9"/>
      <c r="BT3375" s="4"/>
      <c r="BU3375" s="4"/>
    </row>
    <row r="3376" spans="69:73" x14ac:dyDescent="0.35">
      <c r="BQ3376" s="9"/>
      <c r="BR3376" s="9"/>
      <c r="BS3376" s="9"/>
      <c r="BT3376" s="4"/>
      <c r="BU3376" s="4"/>
    </row>
    <row r="3377" spans="69:73" x14ac:dyDescent="0.35">
      <c r="BQ3377" s="9"/>
      <c r="BR3377" s="9"/>
      <c r="BS3377" s="9"/>
      <c r="BT3377" s="4"/>
      <c r="BU3377" s="4"/>
    </row>
    <row r="3378" spans="69:73" x14ac:dyDescent="0.35">
      <c r="BQ3378" s="9"/>
      <c r="BR3378" s="9"/>
      <c r="BS3378" s="9"/>
      <c r="BT3378" s="4"/>
      <c r="BU3378" s="4"/>
    </row>
    <row r="3379" spans="69:73" x14ac:dyDescent="0.35">
      <c r="BQ3379" s="9"/>
      <c r="BR3379" s="9"/>
      <c r="BS3379" s="9"/>
      <c r="BT3379" s="4"/>
      <c r="BU3379" s="4"/>
    </row>
    <row r="3380" spans="69:73" x14ac:dyDescent="0.35">
      <c r="BQ3380" s="9"/>
      <c r="BR3380" s="9"/>
      <c r="BS3380" s="9"/>
      <c r="BT3380" s="4"/>
      <c r="BU3380" s="4"/>
    </row>
    <row r="3381" spans="69:73" x14ac:dyDescent="0.35">
      <c r="BQ3381" s="9"/>
      <c r="BR3381" s="9"/>
      <c r="BS3381" s="9"/>
      <c r="BT3381" s="4"/>
      <c r="BU3381" s="4"/>
    </row>
    <row r="3382" spans="69:73" x14ac:dyDescent="0.35">
      <c r="BQ3382" s="9"/>
      <c r="BR3382" s="9"/>
      <c r="BS3382" s="9"/>
      <c r="BT3382" s="4"/>
      <c r="BU3382" s="4"/>
    </row>
    <row r="3383" spans="69:73" x14ac:dyDescent="0.35">
      <c r="BQ3383" s="9"/>
      <c r="BR3383" s="9"/>
      <c r="BS3383" s="9"/>
      <c r="BT3383" s="4"/>
      <c r="BU3383" s="4"/>
    </row>
    <row r="3384" spans="69:73" x14ac:dyDescent="0.35">
      <c r="BQ3384" s="9"/>
      <c r="BR3384" s="9"/>
      <c r="BS3384" s="9"/>
      <c r="BT3384" s="4"/>
      <c r="BU3384" s="4"/>
    </row>
    <row r="3385" spans="69:73" x14ac:dyDescent="0.35">
      <c r="BQ3385" s="9"/>
      <c r="BR3385" s="9"/>
      <c r="BS3385" s="9"/>
      <c r="BT3385" s="4"/>
      <c r="BU3385" s="4"/>
    </row>
    <row r="3386" spans="69:73" x14ac:dyDescent="0.35">
      <c r="BQ3386" s="9"/>
      <c r="BR3386" s="9"/>
      <c r="BS3386" s="9"/>
      <c r="BT3386" s="4"/>
      <c r="BU3386" s="4"/>
    </row>
    <row r="3387" spans="69:73" x14ac:dyDescent="0.35">
      <c r="BQ3387" s="9"/>
      <c r="BR3387" s="9"/>
      <c r="BS3387" s="9"/>
      <c r="BT3387" s="4"/>
      <c r="BU3387" s="4"/>
    </row>
    <row r="3388" spans="69:73" x14ac:dyDescent="0.35">
      <c r="BQ3388" s="9"/>
      <c r="BR3388" s="9"/>
      <c r="BS3388" s="9"/>
      <c r="BT3388" s="4"/>
      <c r="BU3388" s="4"/>
    </row>
    <row r="3389" spans="69:73" x14ac:dyDescent="0.35">
      <c r="BQ3389" s="9"/>
      <c r="BR3389" s="9"/>
      <c r="BS3389" s="9"/>
      <c r="BT3389" s="4"/>
      <c r="BU3389" s="4"/>
    </row>
    <row r="3390" spans="69:73" x14ac:dyDescent="0.35">
      <c r="BQ3390" s="9"/>
      <c r="BR3390" s="9"/>
      <c r="BS3390" s="9"/>
      <c r="BT3390" s="4"/>
      <c r="BU3390" s="4"/>
    </row>
    <row r="3391" spans="69:73" x14ac:dyDescent="0.35">
      <c r="BQ3391" s="9"/>
      <c r="BR3391" s="9"/>
      <c r="BS3391" s="9"/>
      <c r="BT3391" s="4"/>
      <c r="BU3391" s="4"/>
    </row>
    <row r="3392" spans="69:73" x14ac:dyDescent="0.35">
      <c r="BQ3392" s="9"/>
      <c r="BR3392" s="9"/>
      <c r="BS3392" s="9"/>
      <c r="BT3392" s="4"/>
      <c r="BU3392" s="4"/>
    </row>
    <row r="3393" spans="69:73" x14ac:dyDescent="0.35">
      <c r="BQ3393" s="9"/>
      <c r="BR3393" s="9"/>
      <c r="BS3393" s="9"/>
      <c r="BT3393" s="4"/>
      <c r="BU3393" s="4"/>
    </row>
    <row r="3394" spans="69:73" x14ac:dyDescent="0.35">
      <c r="BQ3394" s="9"/>
      <c r="BR3394" s="9"/>
      <c r="BS3394" s="9"/>
      <c r="BT3394" s="4"/>
      <c r="BU3394" s="4"/>
    </row>
    <row r="3395" spans="69:73" x14ac:dyDescent="0.35">
      <c r="BQ3395" s="9"/>
      <c r="BR3395" s="9"/>
      <c r="BS3395" s="9"/>
      <c r="BT3395" s="4"/>
      <c r="BU3395" s="4"/>
    </row>
    <row r="3396" spans="69:73" x14ac:dyDescent="0.35">
      <c r="BQ3396" s="9"/>
      <c r="BR3396" s="9"/>
      <c r="BS3396" s="9"/>
      <c r="BT3396" s="4"/>
      <c r="BU3396" s="4"/>
    </row>
    <row r="3397" spans="69:73" x14ac:dyDescent="0.35">
      <c r="BQ3397" s="9"/>
      <c r="BR3397" s="9"/>
      <c r="BS3397" s="9"/>
      <c r="BT3397" s="4"/>
      <c r="BU3397" s="4"/>
    </row>
    <row r="3398" spans="69:73" x14ac:dyDescent="0.35">
      <c r="BQ3398" s="9"/>
      <c r="BR3398" s="9"/>
      <c r="BS3398" s="9"/>
      <c r="BT3398" s="4"/>
      <c r="BU3398" s="4"/>
    </row>
    <row r="3399" spans="69:73" x14ac:dyDescent="0.35">
      <c r="BQ3399" s="9"/>
      <c r="BR3399" s="9"/>
      <c r="BS3399" s="9"/>
      <c r="BT3399" s="4"/>
      <c r="BU3399" s="4"/>
    </row>
    <row r="3400" spans="69:73" x14ac:dyDescent="0.35">
      <c r="BQ3400" s="9"/>
      <c r="BR3400" s="9"/>
      <c r="BS3400" s="9"/>
      <c r="BT3400" s="4"/>
      <c r="BU3400" s="4"/>
    </row>
    <row r="3401" spans="69:73" x14ac:dyDescent="0.35">
      <c r="BQ3401" s="9"/>
      <c r="BR3401" s="9"/>
      <c r="BS3401" s="9"/>
      <c r="BT3401" s="4"/>
      <c r="BU3401" s="4"/>
    </row>
    <row r="3402" spans="69:73" x14ac:dyDescent="0.35">
      <c r="BQ3402" s="9"/>
      <c r="BR3402" s="9"/>
      <c r="BS3402" s="9"/>
      <c r="BT3402" s="4"/>
      <c r="BU3402" s="4"/>
    </row>
    <row r="3403" spans="69:73" x14ac:dyDescent="0.35">
      <c r="BQ3403" s="9"/>
      <c r="BR3403" s="9"/>
      <c r="BS3403" s="9"/>
      <c r="BT3403" s="4"/>
      <c r="BU3403" s="4"/>
    </row>
    <row r="3404" spans="69:73" x14ac:dyDescent="0.35">
      <c r="BQ3404" s="9"/>
      <c r="BR3404" s="9"/>
      <c r="BS3404" s="9"/>
      <c r="BT3404" s="4"/>
      <c r="BU3404" s="4"/>
    </row>
    <row r="3405" spans="69:73" x14ac:dyDescent="0.35">
      <c r="BQ3405" s="9"/>
      <c r="BR3405" s="9"/>
      <c r="BS3405" s="9"/>
      <c r="BT3405" s="4"/>
      <c r="BU3405" s="4"/>
    </row>
    <row r="3406" spans="69:73" x14ac:dyDescent="0.35">
      <c r="BQ3406" s="9"/>
      <c r="BR3406" s="9"/>
      <c r="BS3406" s="9"/>
      <c r="BT3406" s="4"/>
      <c r="BU3406" s="4"/>
    </row>
    <row r="3407" spans="69:73" x14ac:dyDescent="0.35">
      <c r="BQ3407" s="9"/>
      <c r="BR3407" s="9"/>
      <c r="BS3407" s="9"/>
      <c r="BT3407" s="4"/>
      <c r="BU3407" s="4"/>
    </row>
    <row r="3408" spans="69:73" x14ac:dyDescent="0.35">
      <c r="BQ3408" s="9"/>
      <c r="BR3408" s="9"/>
      <c r="BS3408" s="9"/>
      <c r="BT3408" s="4"/>
      <c r="BU3408" s="4"/>
    </row>
    <row r="3409" spans="69:73" x14ac:dyDescent="0.35">
      <c r="BQ3409" s="9"/>
      <c r="BR3409" s="9"/>
      <c r="BS3409" s="9"/>
      <c r="BT3409" s="4"/>
      <c r="BU3409" s="4"/>
    </row>
    <row r="3410" spans="69:73" x14ac:dyDescent="0.35">
      <c r="BQ3410" s="9"/>
      <c r="BR3410" s="9"/>
      <c r="BS3410" s="9"/>
      <c r="BT3410" s="4"/>
      <c r="BU3410" s="4"/>
    </row>
    <row r="3411" spans="69:73" x14ac:dyDescent="0.35">
      <c r="BQ3411" s="9"/>
      <c r="BR3411" s="9"/>
      <c r="BS3411" s="9"/>
      <c r="BT3411" s="4"/>
      <c r="BU3411" s="4"/>
    </row>
    <row r="3412" spans="69:73" x14ac:dyDescent="0.35">
      <c r="BQ3412" s="9"/>
      <c r="BR3412" s="9"/>
      <c r="BS3412" s="9"/>
      <c r="BT3412" s="4"/>
      <c r="BU3412" s="4"/>
    </row>
    <row r="3413" spans="69:73" x14ac:dyDescent="0.35">
      <c r="BQ3413" s="9"/>
      <c r="BR3413" s="9"/>
      <c r="BS3413" s="9"/>
      <c r="BT3413" s="4"/>
      <c r="BU3413" s="4"/>
    </row>
    <row r="3414" spans="69:73" x14ac:dyDescent="0.35">
      <c r="BQ3414" s="9"/>
      <c r="BR3414" s="9"/>
      <c r="BS3414" s="9"/>
      <c r="BT3414" s="4"/>
      <c r="BU3414" s="4"/>
    </row>
    <row r="3415" spans="69:73" x14ac:dyDescent="0.35">
      <c r="BQ3415" s="9"/>
      <c r="BR3415" s="9"/>
      <c r="BS3415" s="9"/>
      <c r="BT3415" s="4"/>
      <c r="BU3415" s="4"/>
    </row>
    <row r="3416" spans="69:73" x14ac:dyDescent="0.35">
      <c r="BQ3416" s="9"/>
      <c r="BR3416" s="9"/>
      <c r="BS3416" s="9"/>
      <c r="BT3416" s="4"/>
      <c r="BU3416" s="4"/>
    </row>
    <row r="3417" spans="69:73" x14ac:dyDescent="0.35">
      <c r="BQ3417" s="9"/>
      <c r="BR3417" s="9"/>
      <c r="BS3417" s="9"/>
      <c r="BT3417" s="4"/>
      <c r="BU3417" s="4"/>
    </row>
    <row r="3418" spans="69:73" x14ac:dyDescent="0.35">
      <c r="BQ3418" s="9"/>
      <c r="BR3418" s="9"/>
      <c r="BS3418" s="9"/>
      <c r="BT3418" s="4"/>
      <c r="BU3418" s="4"/>
    </row>
    <row r="3419" spans="69:73" x14ac:dyDescent="0.35">
      <c r="BQ3419" s="9"/>
      <c r="BR3419" s="9"/>
      <c r="BS3419" s="9"/>
      <c r="BT3419" s="4"/>
      <c r="BU3419" s="4"/>
    </row>
    <row r="3420" spans="69:73" x14ac:dyDescent="0.35">
      <c r="BQ3420" s="9"/>
      <c r="BR3420" s="9"/>
      <c r="BS3420" s="9"/>
      <c r="BT3420" s="4"/>
      <c r="BU3420" s="4"/>
    </row>
    <row r="3421" spans="69:73" x14ac:dyDescent="0.35">
      <c r="BQ3421" s="9"/>
      <c r="BR3421" s="9"/>
      <c r="BS3421" s="9"/>
      <c r="BT3421" s="4"/>
      <c r="BU3421" s="4"/>
    </row>
    <row r="3422" spans="69:73" x14ac:dyDescent="0.35">
      <c r="BQ3422" s="9"/>
      <c r="BR3422" s="9"/>
      <c r="BS3422" s="9"/>
      <c r="BT3422" s="4"/>
      <c r="BU3422" s="4"/>
    </row>
    <row r="3423" spans="69:73" x14ac:dyDescent="0.35">
      <c r="BQ3423" s="9"/>
      <c r="BR3423" s="9"/>
      <c r="BS3423" s="9"/>
      <c r="BT3423" s="4"/>
      <c r="BU3423" s="4"/>
    </row>
    <row r="3424" spans="69:73" x14ac:dyDescent="0.35">
      <c r="BQ3424" s="9"/>
      <c r="BR3424" s="9"/>
      <c r="BS3424" s="9"/>
      <c r="BT3424" s="4"/>
      <c r="BU3424" s="4"/>
    </row>
    <row r="3425" spans="69:73" x14ac:dyDescent="0.35">
      <c r="BQ3425" s="9"/>
      <c r="BR3425" s="9"/>
      <c r="BS3425" s="9"/>
      <c r="BT3425" s="4"/>
      <c r="BU3425" s="4"/>
    </row>
    <row r="3426" spans="69:73" x14ac:dyDescent="0.35">
      <c r="BQ3426" s="9"/>
      <c r="BR3426" s="9"/>
      <c r="BS3426" s="9"/>
      <c r="BT3426" s="4"/>
      <c r="BU3426" s="4"/>
    </row>
    <row r="3427" spans="69:73" x14ac:dyDescent="0.35">
      <c r="BQ3427" s="9"/>
      <c r="BR3427" s="9"/>
      <c r="BS3427" s="9"/>
      <c r="BT3427" s="4"/>
      <c r="BU3427" s="4"/>
    </row>
    <row r="3428" spans="69:73" x14ac:dyDescent="0.35">
      <c r="BQ3428" s="9"/>
      <c r="BR3428" s="9"/>
      <c r="BS3428" s="9"/>
      <c r="BT3428" s="4"/>
      <c r="BU3428" s="4"/>
    </row>
    <row r="3429" spans="69:73" x14ac:dyDescent="0.35">
      <c r="BQ3429" s="9"/>
      <c r="BR3429" s="9"/>
      <c r="BS3429" s="9"/>
      <c r="BT3429" s="4"/>
      <c r="BU3429" s="4"/>
    </row>
    <row r="3430" spans="69:73" x14ac:dyDescent="0.35">
      <c r="BQ3430" s="9"/>
      <c r="BR3430" s="9"/>
      <c r="BS3430" s="9"/>
      <c r="BT3430" s="4"/>
      <c r="BU3430" s="4"/>
    </row>
    <row r="3431" spans="69:73" x14ac:dyDescent="0.35">
      <c r="BQ3431" s="9"/>
      <c r="BR3431" s="9"/>
      <c r="BS3431" s="9"/>
      <c r="BT3431" s="4"/>
      <c r="BU3431" s="4"/>
    </row>
    <row r="3432" spans="69:73" x14ac:dyDescent="0.35">
      <c r="BQ3432" s="9"/>
      <c r="BR3432" s="9"/>
      <c r="BS3432" s="9"/>
      <c r="BT3432" s="4"/>
      <c r="BU3432" s="4"/>
    </row>
    <row r="3433" spans="69:73" x14ac:dyDescent="0.35">
      <c r="BQ3433" s="9"/>
      <c r="BR3433" s="9"/>
      <c r="BS3433" s="9"/>
      <c r="BT3433" s="4"/>
      <c r="BU3433" s="4"/>
    </row>
    <row r="3434" spans="69:73" x14ac:dyDescent="0.35">
      <c r="BQ3434" s="9"/>
      <c r="BR3434" s="9"/>
      <c r="BS3434" s="9"/>
      <c r="BT3434" s="4"/>
      <c r="BU3434" s="4"/>
    </row>
    <row r="3435" spans="69:73" x14ac:dyDescent="0.35">
      <c r="BQ3435" s="9"/>
      <c r="BR3435" s="9"/>
      <c r="BS3435" s="9"/>
      <c r="BT3435" s="4"/>
      <c r="BU3435" s="4"/>
    </row>
    <row r="3436" spans="69:73" x14ac:dyDescent="0.35">
      <c r="BQ3436" s="9"/>
      <c r="BR3436" s="9"/>
      <c r="BS3436" s="9"/>
      <c r="BT3436" s="4"/>
      <c r="BU3436" s="4"/>
    </row>
    <row r="3437" spans="69:73" x14ac:dyDescent="0.35">
      <c r="BQ3437" s="9"/>
      <c r="BR3437" s="9"/>
      <c r="BS3437" s="9"/>
      <c r="BT3437" s="4"/>
      <c r="BU3437" s="4"/>
    </row>
    <row r="3438" spans="69:73" x14ac:dyDescent="0.35">
      <c r="BQ3438" s="9"/>
      <c r="BR3438" s="9"/>
      <c r="BS3438" s="9"/>
      <c r="BT3438" s="4"/>
      <c r="BU3438" s="4"/>
    </row>
    <row r="3439" spans="69:73" x14ac:dyDescent="0.35">
      <c r="BQ3439" s="9"/>
      <c r="BR3439" s="9"/>
      <c r="BS3439" s="9"/>
      <c r="BT3439" s="4"/>
      <c r="BU3439" s="4"/>
    </row>
    <row r="3440" spans="69:73" x14ac:dyDescent="0.35">
      <c r="BQ3440" s="9"/>
      <c r="BR3440" s="9"/>
      <c r="BS3440" s="9"/>
      <c r="BT3440" s="4"/>
      <c r="BU3440" s="4"/>
    </row>
    <row r="3441" spans="69:73" x14ac:dyDescent="0.35">
      <c r="BQ3441" s="9"/>
      <c r="BR3441" s="9"/>
      <c r="BS3441" s="9"/>
      <c r="BT3441" s="4"/>
      <c r="BU3441" s="4"/>
    </row>
    <row r="3442" spans="69:73" x14ac:dyDescent="0.35">
      <c r="BQ3442" s="9"/>
      <c r="BR3442" s="9"/>
      <c r="BS3442" s="9"/>
      <c r="BT3442" s="4"/>
      <c r="BU3442" s="4"/>
    </row>
    <row r="3443" spans="69:73" x14ac:dyDescent="0.35">
      <c r="BQ3443" s="9"/>
      <c r="BR3443" s="9"/>
      <c r="BS3443" s="9"/>
      <c r="BT3443" s="4"/>
      <c r="BU3443" s="4"/>
    </row>
    <row r="3444" spans="69:73" x14ac:dyDescent="0.35">
      <c r="BQ3444" s="9"/>
      <c r="BR3444" s="9"/>
      <c r="BS3444" s="9"/>
      <c r="BT3444" s="4"/>
      <c r="BU3444" s="4"/>
    </row>
    <row r="3445" spans="69:73" x14ac:dyDescent="0.35">
      <c r="BQ3445" s="9"/>
      <c r="BR3445" s="9"/>
      <c r="BS3445" s="9"/>
      <c r="BT3445" s="4"/>
      <c r="BU3445" s="4"/>
    </row>
    <row r="3446" spans="69:73" x14ac:dyDescent="0.35">
      <c r="BQ3446" s="9"/>
      <c r="BR3446" s="9"/>
      <c r="BS3446" s="9"/>
      <c r="BT3446" s="4"/>
      <c r="BU3446" s="4"/>
    </row>
    <row r="3447" spans="69:73" x14ac:dyDescent="0.35">
      <c r="BQ3447" s="9"/>
      <c r="BR3447" s="9"/>
      <c r="BS3447" s="9"/>
      <c r="BT3447" s="4"/>
      <c r="BU3447" s="4"/>
    </row>
    <row r="3448" spans="69:73" x14ac:dyDescent="0.35">
      <c r="BQ3448" s="9"/>
      <c r="BR3448" s="9"/>
      <c r="BS3448" s="9"/>
      <c r="BT3448" s="4"/>
      <c r="BU3448" s="4"/>
    </row>
    <row r="3449" spans="69:73" x14ac:dyDescent="0.35">
      <c r="BQ3449" s="9"/>
      <c r="BR3449" s="9"/>
      <c r="BS3449" s="9"/>
      <c r="BT3449" s="4"/>
      <c r="BU3449" s="4"/>
    </row>
    <row r="3450" spans="69:73" x14ac:dyDescent="0.35">
      <c r="BQ3450" s="9"/>
      <c r="BR3450" s="9"/>
      <c r="BS3450" s="9"/>
      <c r="BT3450" s="4"/>
      <c r="BU3450" s="4"/>
    </row>
    <row r="3451" spans="69:73" x14ac:dyDescent="0.35">
      <c r="BQ3451" s="9"/>
      <c r="BR3451" s="9"/>
      <c r="BS3451" s="9"/>
      <c r="BT3451" s="4"/>
      <c r="BU3451" s="4"/>
    </row>
    <row r="3452" spans="69:73" x14ac:dyDescent="0.35">
      <c r="BQ3452" s="9"/>
      <c r="BR3452" s="9"/>
      <c r="BS3452" s="9"/>
      <c r="BT3452" s="4"/>
      <c r="BU3452" s="4"/>
    </row>
    <row r="3453" spans="69:73" x14ac:dyDescent="0.35">
      <c r="BQ3453" s="9"/>
      <c r="BR3453" s="9"/>
      <c r="BS3453" s="9"/>
      <c r="BT3453" s="4"/>
      <c r="BU3453" s="4"/>
    </row>
    <row r="3454" spans="69:73" x14ac:dyDescent="0.35">
      <c r="BQ3454" s="9"/>
      <c r="BR3454" s="9"/>
      <c r="BS3454" s="9"/>
      <c r="BT3454" s="4"/>
      <c r="BU3454" s="4"/>
    </row>
    <row r="3455" spans="69:73" x14ac:dyDescent="0.35">
      <c r="BQ3455" s="9"/>
      <c r="BR3455" s="9"/>
      <c r="BS3455" s="9"/>
      <c r="BT3455" s="4"/>
      <c r="BU3455" s="4"/>
    </row>
    <row r="3456" spans="69:73" x14ac:dyDescent="0.35">
      <c r="BQ3456" s="9"/>
      <c r="BR3456" s="9"/>
      <c r="BS3456" s="9"/>
      <c r="BT3456" s="4"/>
      <c r="BU3456" s="4"/>
    </row>
    <row r="3457" spans="69:73" x14ac:dyDescent="0.35">
      <c r="BQ3457" s="9"/>
      <c r="BR3457" s="9"/>
      <c r="BS3457" s="9"/>
      <c r="BT3457" s="4"/>
      <c r="BU3457" s="4"/>
    </row>
    <row r="3458" spans="69:73" x14ac:dyDescent="0.35">
      <c r="BQ3458" s="9"/>
      <c r="BR3458" s="9"/>
      <c r="BS3458" s="9"/>
      <c r="BT3458" s="4"/>
      <c r="BU3458" s="4"/>
    </row>
    <row r="3459" spans="69:73" x14ac:dyDescent="0.35">
      <c r="BQ3459" s="9"/>
      <c r="BR3459" s="9"/>
      <c r="BS3459" s="9"/>
      <c r="BT3459" s="4"/>
      <c r="BU3459" s="4"/>
    </row>
    <row r="3460" spans="69:73" x14ac:dyDescent="0.35">
      <c r="BQ3460" s="9"/>
      <c r="BR3460" s="9"/>
      <c r="BS3460" s="9"/>
      <c r="BT3460" s="4"/>
      <c r="BU3460" s="4"/>
    </row>
    <row r="3461" spans="69:73" x14ac:dyDescent="0.35">
      <c r="BQ3461" s="9"/>
      <c r="BR3461" s="9"/>
      <c r="BS3461" s="9"/>
      <c r="BT3461" s="4"/>
      <c r="BU3461" s="4"/>
    </row>
    <row r="3462" spans="69:73" x14ac:dyDescent="0.35">
      <c r="BQ3462" s="9"/>
      <c r="BR3462" s="9"/>
      <c r="BS3462" s="9"/>
      <c r="BT3462" s="4"/>
      <c r="BU3462" s="4"/>
    </row>
    <row r="3463" spans="69:73" x14ac:dyDescent="0.35">
      <c r="BQ3463" s="9"/>
      <c r="BR3463" s="9"/>
      <c r="BS3463" s="9"/>
      <c r="BT3463" s="4"/>
      <c r="BU3463" s="4"/>
    </row>
    <row r="3464" spans="69:73" x14ac:dyDescent="0.35">
      <c r="BQ3464" s="9"/>
      <c r="BR3464" s="9"/>
      <c r="BS3464" s="9"/>
      <c r="BT3464" s="4"/>
      <c r="BU3464" s="4"/>
    </row>
    <row r="3465" spans="69:73" x14ac:dyDescent="0.35">
      <c r="BQ3465" s="9"/>
      <c r="BR3465" s="9"/>
      <c r="BS3465" s="9"/>
      <c r="BT3465" s="4"/>
      <c r="BU3465" s="4"/>
    </row>
    <row r="3466" spans="69:73" x14ac:dyDescent="0.35">
      <c r="BQ3466" s="9"/>
      <c r="BR3466" s="9"/>
      <c r="BS3466" s="9"/>
      <c r="BT3466" s="4"/>
      <c r="BU3466" s="4"/>
    </row>
    <row r="3467" spans="69:73" x14ac:dyDescent="0.35">
      <c r="BQ3467" s="9"/>
      <c r="BR3467" s="9"/>
      <c r="BS3467" s="9"/>
      <c r="BT3467" s="4"/>
      <c r="BU3467" s="4"/>
    </row>
    <row r="3468" spans="69:73" x14ac:dyDescent="0.35">
      <c r="BQ3468" s="9"/>
      <c r="BR3468" s="9"/>
      <c r="BS3468" s="9"/>
      <c r="BT3468" s="4"/>
      <c r="BU3468" s="4"/>
    </row>
    <row r="3469" spans="69:73" x14ac:dyDescent="0.35">
      <c r="BQ3469" s="9"/>
      <c r="BR3469" s="9"/>
      <c r="BS3469" s="9"/>
      <c r="BT3469" s="4"/>
      <c r="BU3469" s="4"/>
    </row>
    <row r="3470" spans="69:73" x14ac:dyDescent="0.35">
      <c r="BQ3470" s="9"/>
      <c r="BR3470" s="9"/>
      <c r="BS3470" s="9"/>
      <c r="BT3470" s="4"/>
      <c r="BU3470" s="4"/>
    </row>
    <row r="3471" spans="69:73" x14ac:dyDescent="0.35">
      <c r="BQ3471" s="9"/>
      <c r="BR3471" s="9"/>
      <c r="BS3471" s="9"/>
      <c r="BT3471" s="4"/>
      <c r="BU3471" s="4"/>
    </row>
    <row r="3472" spans="69:73" x14ac:dyDescent="0.35">
      <c r="BQ3472" s="9"/>
      <c r="BR3472" s="9"/>
      <c r="BS3472" s="9"/>
      <c r="BT3472" s="4"/>
      <c r="BU3472" s="4"/>
    </row>
    <row r="3473" spans="69:73" x14ac:dyDescent="0.35">
      <c r="BQ3473" s="9"/>
      <c r="BR3473" s="9"/>
      <c r="BS3473" s="9"/>
      <c r="BT3473" s="4"/>
      <c r="BU3473" s="4"/>
    </row>
    <row r="3474" spans="69:73" x14ac:dyDescent="0.35">
      <c r="BQ3474" s="9"/>
      <c r="BR3474" s="9"/>
      <c r="BS3474" s="9"/>
      <c r="BT3474" s="4"/>
      <c r="BU3474" s="4"/>
    </row>
    <row r="3475" spans="69:73" x14ac:dyDescent="0.35">
      <c r="BQ3475" s="9"/>
      <c r="BR3475" s="9"/>
      <c r="BS3475" s="9"/>
      <c r="BT3475" s="4"/>
      <c r="BU3475" s="4"/>
    </row>
    <row r="3476" spans="69:73" x14ac:dyDescent="0.35">
      <c r="BQ3476" s="9"/>
      <c r="BR3476" s="9"/>
      <c r="BS3476" s="9"/>
      <c r="BT3476" s="4"/>
      <c r="BU3476" s="4"/>
    </row>
    <row r="3477" spans="69:73" x14ac:dyDescent="0.35">
      <c r="BQ3477" s="9"/>
      <c r="BR3477" s="9"/>
      <c r="BS3477" s="9"/>
      <c r="BT3477" s="4"/>
      <c r="BU3477" s="4"/>
    </row>
    <row r="3478" spans="69:73" x14ac:dyDescent="0.35">
      <c r="BQ3478" s="9"/>
      <c r="BR3478" s="9"/>
      <c r="BS3478" s="9"/>
      <c r="BT3478" s="4"/>
      <c r="BU3478" s="4"/>
    </row>
    <row r="3479" spans="69:73" x14ac:dyDescent="0.35">
      <c r="BQ3479" s="9"/>
      <c r="BR3479" s="9"/>
      <c r="BS3479" s="9"/>
      <c r="BT3479" s="4"/>
      <c r="BU3479" s="4"/>
    </row>
    <row r="3480" spans="69:73" x14ac:dyDescent="0.35">
      <c r="BQ3480" s="9"/>
      <c r="BR3480" s="9"/>
      <c r="BS3480" s="9"/>
      <c r="BT3480" s="4"/>
      <c r="BU3480" s="4"/>
    </row>
    <row r="3481" spans="69:73" x14ac:dyDescent="0.35">
      <c r="BQ3481" s="9"/>
      <c r="BR3481" s="9"/>
      <c r="BS3481" s="9"/>
      <c r="BT3481" s="4"/>
      <c r="BU3481" s="4"/>
    </row>
    <row r="3482" spans="69:73" x14ac:dyDescent="0.35">
      <c r="BQ3482" s="9"/>
      <c r="BR3482" s="9"/>
      <c r="BS3482" s="9"/>
      <c r="BT3482" s="4"/>
      <c r="BU3482" s="4"/>
    </row>
    <row r="3483" spans="69:73" x14ac:dyDescent="0.35">
      <c r="BQ3483" s="9"/>
      <c r="BR3483" s="9"/>
      <c r="BS3483" s="9"/>
      <c r="BT3483" s="4"/>
      <c r="BU3483" s="4"/>
    </row>
    <row r="3484" spans="69:73" x14ac:dyDescent="0.35">
      <c r="BQ3484" s="9"/>
      <c r="BR3484" s="9"/>
      <c r="BS3484" s="9"/>
      <c r="BT3484" s="4"/>
      <c r="BU3484" s="4"/>
    </row>
    <row r="3485" spans="69:73" x14ac:dyDescent="0.35">
      <c r="BQ3485" s="9"/>
      <c r="BR3485" s="9"/>
      <c r="BS3485" s="9"/>
      <c r="BT3485" s="4"/>
      <c r="BU3485" s="4"/>
    </row>
    <row r="3486" spans="69:73" x14ac:dyDescent="0.35">
      <c r="BQ3486" s="9"/>
      <c r="BR3486" s="9"/>
      <c r="BS3486" s="9"/>
      <c r="BT3486" s="4"/>
      <c r="BU3486" s="4"/>
    </row>
    <row r="3487" spans="69:73" x14ac:dyDescent="0.35">
      <c r="BQ3487" s="9"/>
      <c r="BR3487" s="9"/>
      <c r="BS3487" s="9"/>
      <c r="BT3487" s="4"/>
      <c r="BU3487" s="4"/>
    </row>
    <row r="3488" spans="69:73" x14ac:dyDescent="0.35">
      <c r="BQ3488" s="9"/>
      <c r="BR3488" s="9"/>
      <c r="BS3488" s="9"/>
      <c r="BT3488" s="4"/>
      <c r="BU3488" s="4"/>
    </row>
    <row r="3489" spans="69:73" x14ac:dyDescent="0.35">
      <c r="BQ3489" s="9"/>
      <c r="BR3489" s="9"/>
      <c r="BS3489" s="9"/>
      <c r="BT3489" s="4"/>
      <c r="BU3489" s="4"/>
    </row>
    <row r="3490" spans="69:73" x14ac:dyDescent="0.35">
      <c r="BQ3490" s="9"/>
      <c r="BR3490" s="9"/>
      <c r="BS3490" s="9"/>
      <c r="BT3490" s="4"/>
      <c r="BU3490" s="4"/>
    </row>
    <row r="3491" spans="69:73" x14ac:dyDescent="0.35">
      <c r="BQ3491" s="9"/>
      <c r="BR3491" s="9"/>
      <c r="BS3491" s="9"/>
      <c r="BT3491" s="4"/>
      <c r="BU3491" s="4"/>
    </row>
    <row r="3492" spans="69:73" x14ac:dyDescent="0.35">
      <c r="BQ3492" s="9"/>
      <c r="BR3492" s="9"/>
      <c r="BS3492" s="9"/>
      <c r="BT3492" s="4"/>
      <c r="BU3492" s="4"/>
    </row>
    <row r="3493" spans="69:73" x14ac:dyDescent="0.35">
      <c r="BQ3493" s="9"/>
      <c r="BR3493" s="9"/>
      <c r="BS3493" s="9"/>
      <c r="BT3493" s="4"/>
      <c r="BU3493" s="4"/>
    </row>
    <row r="3494" spans="69:73" x14ac:dyDescent="0.35">
      <c r="BQ3494" s="9"/>
      <c r="BR3494" s="9"/>
      <c r="BS3494" s="9"/>
      <c r="BT3494" s="4"/>
      <c r="BU3494" s="4"/>
    </row>
    <row r="3495" spans="69:73" x14ac:dyDescent="0.35">
      <c r="BQ3495" s="9"/>
      <c r="BR3495" s="9"/>
      <c r="BS3495" s="9"/>
      <c r="BT3495" s="4"/>
      <c r="BU3495" s="4"/>
    </row>
    <row r="3496" spans="69:73" x14ac:dyDescent="0.35">
      <c r="BQ3496" s="9"/>
      <c r="BR3496" s="9"/>
      <c r="BS3496" s="9"/>
      <c r="BT3496" s="4"/>
      <c r="BU3496" s="4"/>
    </row>
    <row r="3497" spans="69:73" x14ac:dyDescent="0.35">
      <c r="BQ3497" s="9"/>
      <c r="BR3497" s="9"/>
      <c r="BS3497" s="9"/>
      <c r="BT3497" s="4"/>
      <c r="BU3497" s="4"/>
    </row>
    <row r="3498" spans="69:73" x14ac:dyDescent="0.35">
      <c r="BQ3498" s="9"/>
      <c r="BR3498" s="9"/>
      <c r="BS3498" s="9"/>
      <c r="BT3498" s="4"/>
      <c r="BU3498" s="4"/>
    </row>
    <row r="3499" spans="69:73" x14ac:dyDescent="0.35">
      <c r="BQ3499" s="9"/>
      <c r="BR3499" s="9"/>
      <c r="BS3499" s="9"/>
      <c r="BT3499" s="4"/>
      <c r="BU3499" s="4"/>
    </row>
    <row r="3500" spans="69:73" x14ac:dyDescent="0.35">
      <c r="BQ3500" s="9"/>
      <c r="BR3500" s="9"/>
      <c r="BS3500" s="9"/>
      <c r="BT3500" s="4"/>
      <c r="BU3500" s="4"/>
    </row>
    <row r="3501" spans="69:73" x14ac:dyDescent="0.35">
      <c r="BQ3501" s="9"/>
      <c r="BR3501" s="9"/>
      <c r="BS3501" s="9"/>
      <c r="BT3501" s="4"/>
      <c r="BU3501" s="4"/>
    </row>
    <row r="3502" spans="69:73" x14ac:dyDescent="0.35">
      <c r="BQ3502" s="9"/>
      <c r="BR3502" s="9"/>
      <c r="BS3502" s="9"/>
      <c r="BT3502" s="4"/>
      <c r="BU3502" s="4"/>
    </row>
    <row r="3503" spans="69:73" x14ac:dyDescent="0.35">
      <c r="BQ3503" s="9"/>
      <c r="BR3503" s="9"/>
      <c r="BS3503" s="9"/>
      <c r="BT3503" s="4"/>
      <c r="BU3503" s="4"/>
    </row>
    <row r="3504" spans="69:73" x14ac:dyDescent="0.35">
      <c r="BQ3504" s="9"/>
      <c r="BR3504" s="9"/>
      <c r="BS3504" s="9"/>
      <c r="BT3504" s="4"/>
      <c r="BU3504" s="4"/>
    </row>
    <row r="3505" spans="69:73" x14ac:dyDescent="0.35">
      <c r="BQ3505" s="9"/>
      <c r="BR3505" s="9"/>
      <c r="BS3505" s="9"/>
      <c r="BT3505" s="4"/>
      <c r="BU3505" s="4"/>
    </row>
    <row r="3506" spans="69:73" x14ac:dyDescent="0.35">
      <c r="BQ3506" s="9"/>
      <c r="BR3506" s="9"/>
      <c r="BS3506" s="9"/>
      <c r="BT3506" s="4"/>
      <c r="BU3506" s="4"/>
    </row>
    <row r="3507" spans="69:73" x14ac:dyDescent="0.35">
      <c r="BQ3507" s="9"/>
      <c r="BR3507" s="9"/>
      <c r="BS3507" s="9"/>
      <c r="BT3507" s="4"/>
      <c r="BU3507" s="4"/>
    </row>
    <row r="3508" spans="69:73" x14ac:dyDescent="0.35">
      <c r="BQ3508" s="9"/>
      <c r="BR3508" s="9"/>
      <c r="BS3508" s="9"/>
      <c r="BT3508" s="4"/>
      <c r="BU3508" s="4"/>
    </row>
    <row r="3509" spans="69:73" x14ac:dyDescent="0.35">
      <c r="BQ3509" s="9"/>
      <c r="BR3509" s="9"/>
      <c r="BS3509" s="9"/>
      <c r="BT3509" s="4"/>
      <c r="BU3509" s="4"/>
    </row>
    <row r="3510" spans="69:73" x14ac:dyDescent="0.35">
      <c r="BQ3510" s="9"/>
      <c r="BR3510" s="9"/>
      <c r="BS3510" s="9"/>
      <c r="BT3510" s="4"/>
      <c r="BU3510" s="4"/>
    </row>
    <row r="3511" spans="69:73" x14ac:dyDescent="0.35">
      <c r="BQ3511" s="9"/>
      <c r="BR3511" s="9"/>
      <c r="BS3511" s="9"/>
      <c r="BT3511" s="4"/>
      <c r="BU3511" s="4"/>
    </row>
    <row r="3512" spans="69:73" x14ac:dyDescent="0.35">
      <c r="BQ3512" s="9"/>
      <c r="BR3512" s="9"/>
      <c r="BS3512" s="9"/>
      <c r="BT3512" s="4"/>
      <c r="BU3512" s="4"/>
    </row>
    <row r="3513" spans="69:73" x14ac:dyDescent="0.35">
      <c r="BQ3513" s="9"/>
      <c r="BR3513" s="9"/>
      <c r="BS3513" s="9"/>
      <c r="BT3513" s="4"/>
      <c r="BU3513" s="4"/>
    </row>
    <row r="3514" spans="69:73" x14ac:dyDescent="0.35">
      <c r="BQ3514" s="9"/>
      <c r="BR3514" s="9"/>
      <c r="BS3514" s="9"/>
      <c r="BT3514" s="4"/>
      <c r="BU3514" s="4"/>
    </row>
    <row r="3515" spans="69:73" x14ac:dyDescent="0.35">
      <c r="BQ3515" s="9"/>
      <c r="BR3515" s="9"/>
      <c r="BS3515" s="9"/>
      <c r="BT3515" s="4"/>
      <c r="BU3515" s="4"/>
    </row>
    <row r="3516" spans="69:73" x14ac:dyDescent="0.35">
      <c r="BQ3516" s="9"/>
      <c r="BR3516" s="9"/>
      <c r="BS3516" s="9"/>
      <c r="BT3516" s="4"/>
      <c r="BU3516" s="4"/>
    </row>
    <row r="3517" spans="69:73" x14ac:dyDescent="0.35">
      <c r="BQ3517" s="9"/>
      <c r="BR3517" s="9"/>
      <c r="BS3517" s="9"/>
      <c r="BT3517" s="4"/>
      <c r="BU3517" s="4"/>
    </row>
    <row r="3518" spans="69:73" x14ac:dyDescent="0.35">
      <c r="BQ3518" s="9"/>
      <c r="BR3518" s="9"/>
      <c r="BS3518" s="9"/>
      <c r="BT3518" s="4"/>
      <c r="BU3518" s="4"/>
    </row>
    <row r="3519" spans="69:73" x14ac:dyDescent="0.35">
      <c r="BQ3519" s="9"/>
      <c r="BR3519" s="9"/>
      <c r="BS3519" s="9"/>
      <c r="BT3519" s="4"/>
      <c r="BU3519" s="4"/>
    </row>
    <row r="3520" spans="69:73" x14ac:dyDescent="0.35">
      <c r="BQ3520" s="9"/>
      <c r="BR3520" s="9"/>
      <c r="BS3520" s="9"/>
      <c r="BT3520" s="4"/>
      <c r="BU3520" s="4"/>
    </row>
    <row r="3521" spans="69:73" x14ac:dyDescent="0.35">
      <c r="BQ3521" s="9"/>
      <c r="BR3521" s="9"/>
      <c r="BS3521" s="9"/>
      <c r="BT3521" s="4"/>
      <c r="BU3521" s="4"/>
    </row>
    <row r="3522" spans="69:73" x14ac:dyDescent="0.35">
      <c r="BQ3522" s="9"/>
      <c r="BR3522" s="9"/>
      <c r="BS3522" s="9"/>
      <c r="BT3522" s="4"/>
      <c r="BU3522" s="4"/>
    </row>
    <row r="3523" spans="69:73" x14ac:dyDescent="0.35">
      <c r="BQ3523" s="9"/>
      <c r="BR3523" s="9"/>
      <c r="BS3523" s="9"/>
      <c r="BT3523" s="4"/>
      <c r="BU3523" s="4"/>
    </row>
    <row r="3524" spans="69:73" x14ac:dyDescent="0.35">
      <c r="BQ3524" s="9"/>
      <c r="BR3524" s="9"/>
      <c r="BS3524" s="9"/>
      <c r="BT3524" s="4"/>
      <c r="BU3524" s="4"/>
    </row>
    <row r="3525" spans="69:73" x14ac:dyDescent="0.35">
      <c r="BQ3525" s="9"/>
      <c r="BR3525" s="9"/>
      <c r="BS3525" s="9"/>
      <c r="BT3525" s="4"/>
      <c r="BU3525" s="4"/>
    </row>
    <row r="3526" spans="69:73" x14ac:dyDescent="0.35">
      <c r="BQ3526" s="9"/>
      <c r="BR3526" s="9"/>
      <c r="BS3526" s="9"/>
      <c r="BT3526" s="4"/>
      <c r="BU3526" s="4"/>
    </row>
    <row r="3527" spans="69:73" x14ac:dyDescent="0.35">
      <c r="BQ3527" s="9"/>
      <c r="BR3527" s="9"/>
      <c r="BS3527" s="9"/>
      <c r="BT3527" s="4"/>
      <c r="BU3527" s="4"/>
    </row>
    <row r="3528" spans="69:73" x14ac:dyDescent="0.35">
      <c r="BQ3528" s="9"/>
      <c r="BR3528" s="9"/>
      <c r="BS3528" s="9"/>
      <c r="BT3528" s="4"/>
      <c r="BU3528" s="4"/>
    </row>
    <row r="3529" spans="69:73" x14ac:dyDescent="0.35">
      <c r="BQ3529" s="9"/>
      <c r="BR3529" s="9"/>
      <c r="BS3529" s="9"/>
      <c r="BT3529" s="4"/>
      <c r="BU3529" s="4"/>
    </row>
    <row r="3530" spans="69:73" x14ac:dyDescent="0.35">
      <c r="BQ3530" s="9"/>
      <c r="BR3530" s="9"/>
      <c r="BS3530" s="9"/>
      <c r="BT3530" s="4"/>
      <c r="BU3530" s="4"/>
    </row>
    <row r="3531" spans="69:73" x14ac:dyDescent="0.35">
      <c r="BQ3531" s="9"/>
      <c r="BR3531" s="9"/>
      <c r="BS3531" s="9"/>
      <c r="BT3531" s="4"/>
      <c r="BU3531" s="4"/>
    </row>
    <row r="3532" spans="69:73" x14ac:dyDescent="0.35">
      <c r="BQ3532" s="9"/>
      <c r="BR3532" s="9"/>
      <c r="BS3532" s="9"/>
      <c r="BT3532" s="4"/>
      <c r="BU3532" s="4"/>
    </row>
    <row r="3533" spans="69:73" x14ac:dyDescent="0.35">
      <c r="BQ3533" s="9"/>
      <c r="BR3533" s="9"/>
      <c r="BS3533" s="9"/>
      <c r="BT3533" s="4"/>
      <c r="BU3533" s="4"/>
    </row>
    <row r="3534" spans="69:73" x14ac:dyDescent="0.35">
      <c r="BQ3534" s="9"/>
      <c r="BR3534" s="9"/>
      <c r="BS3534" s="9"/>
      <c r="BT3534" s="4"/>
      <c r="BU3534" s="4"/>
    </row>
    <row r="3535" spans="69:73" x14ac:dyDescent="0.35">
      <c r="BQ3535" s="9"/>
      <c r="BR3535" s="9"/>
      <c r="BS3535" s="9"/>
      <c r="BT3535" s="4"/>
      <c r="BU3535" s="4"/>
    </row>
    <row r="3536" spans="69:73" x14ac:dyDescent="0.35">
      <c r="BQ3536" s="9"/>
      <c r="BR3536" s="9"/>
      <c r="BS3536" s="9"/>
      <c r="BT3536" s="4"/>
      <c r="BU3536" s="4"/>
    </row>
    <row r="3537" spans="69:73" x14ac:dyDescent="0.35">
      <c r="BQ3537" s="9"/>
      <c r="BR3537" s="9"/>
      <c r="BS3537" s="9"/>
      <c r="BT3537" s="4"/>
      <c r="BU3537" s="4"/>
    </row>
    <row r="3538" spans="69:73" x14ac:dyDescent="0.35">
      <c r="BQ3538" s="9"/>
      <c r="BR3538" s="9"/>
      <c r="BS3538" s="9"/>
      <c r="BT3538" s="4"/>
      <c r="BU3538" s="4"/>
    </row>
    <row r="3539" spans="69:73" x14ac:dyDescent="0.35">
      <c r="BQ3539" s="9"/>
      <c r="BR3539" s="9"/>
      <c r="BS3539" s="9"/>
      <c r="BT3539" s="4"/>
      <c r="BU3539" s="4"/>
    </row>
    <row r="3540" spans="69:73" x14ac:dyDescent="0.35">
      <c r="BQ3540" s="9"/>
      <c r="BR3540" s="9"/>
      <c r="BS3540" s="9"/>
      <c r="BT3540" s="4"/>
      <c r="BU3540" s="4"/>
    </row>
    <row r="3541" spans="69:73" x14ac:dyDescent="0.35">
      <c r="BQ3541" s="9"/>
      <c r="BR3541" s="9"/>
      <c r="BS3541" s="9"/>
      <c r="BT3541" s="4"/>
      <c r="BU3541" s="4"/>
    </row>
    <row r="3542" spans="69:73" x14ac:dyDescent="0.35">
      <c r="BQ3542" s="9"/>
      <c r="BR3542" s="9"/>
      <c r="BS3542" s="9"/>
      <c r="BT3542" s="4"/>
      <c r="BU3542" s="4"/>
    </row>
    <row r="3543" spans="69:73" x14ac:dyDescent="0.35">
      <c r="BQ3543" s="9"/>
      <c r="BR3543" s="9"/>
      <c r="BS3543" s="9"/>
      <c r="BT3543" s="4"/>
      <c r="BU3543" s="4"/>
    </row>
    <row r="3544" spans="69:73" x14ac:dyDescent="0.35">
      <c r="BQ3544" s="9"/>
      <c r="BR3544" s="9"/>
      <c r="BS3544" s="9"/>
      <c r="BT3544" s="4"/>
      <c r="BU3544" s="4"/>
    </row>
    <row r="3545" spans="69:73" x14ac:dyDescent="0.35">
      <c r="BQ3545" s="9"/>
      <c r="BR3545" s="9"/>
      <c r="BS3545" s="9"/>
      <c r="BT3545" s="4"/>
      <c r="BU3545" s="4"/>
    </row>
    <row r="3546" spans="69:73" x14ac:dyDescent="0.35">
      <c r="BQ3546" s="9"/>
      <c r="BR3546" s="9"/>
      <c r="BS3546" s="9"/>
      <c r="BT3546" s="4"/>
      <c r="BU3546" s="4"/>
    </row>
    <row r="3547" spans="69:73" x14ac:dyDescent="0.35">
      <c r="BQ3547" s="9"/>
      <c r="BR3547" s="9"/>
      <c r="BS3547" s="9"/>
      <c r="BT3547" s="4"/>
      <c r="BU3547" s="4"/>
    </row>
    <row r="3548" spans="69:73" x14ac:dyDescent="0.35">
      <c r="BQ3548" s="9"/>
      <c r="BR3548" s="9"/>
      <c r="BS3548" s="9"/>
      <c r="BT3548" s="4"/>
      <c r="BU3548" s="4"/>
    </row>
    <row r="3549" spans="69:73" x14ac:dyDescent="0.35">
      <c r="BQ3549" s="9"/>
      <c r="BR3549" s="9"/>
      <c r="BS3549" s="9"/>
      <c r="BT3549" s="4"/>
      <c r="BU3549" s="4"/>
    </row>
    <row r="3550" spans="69:73" x14ac:dyDescent="0.35">
      <c r="BQ3550" s="9"/>
      <c r="BR3550" s="9"/>
      <c r="BS3550" s="9"/>
      <c r="BT3550" s="4"/>
      <c r="BU3550" s="4"/>
    </row>
    <row r="3551" spans="69:73" x14ac:dyDescent="0.35">
      <c r="BQ3551" s="9"/>
      <c r="BR3551" s="9"/>
      <c r="BS3551" s="9"/>
      <c r="BT3551" s="4"/>
      <c r="BU3551" s="4"/>
    </row>
    <row r="3552" spans="69:73" x14ac:dyDescent="0.35">
      <c r="BQ3552" s="9"/>
      <c r="BR3552" s="9"/>
      <c r="BS3552" s="9"/>
      <c r="BT3552" s="4"/>
      <c r="BU3552" s="4"/>
    </row>
    <row r="3553" spans="69:73" x14ac:dyDescent="0.35">
      <c r="BQ3553" s="9"/>
      <c r="BR3553" s="9"/>
      <c r="BS3553" s="9"/>
      <c r="BT3553" s="4"/>
      <c r="BU3553" s="4"/>
    </row>
    <row r="3554" spans="69:73" x14ac:dyDescent="0.35">
      <c r="BQ3554" s="9"/>
      <c r="BR3554" s="9"/>
      <c r="BS3554" s="9"/>
      <c r="BT3554" s="4"/>
      <c r="BU3554" s="4"/>
    </row>
    <row r="3555" spans="69:73" x14ac:dyDescent="0.35">
      <c r="BQ3555" s="9"/>
      <c r="BR3555" s="9"/>
      <c r="BS3555" s="9"/>
      <c r="BT3555" s="4"/>
      <c r="BU3555" s="4"/>
    </row>
    <row r="3556" spans="69:73" x14ac:dyDescent="0.35">
      <c r="BQ3556" s="9"/>
      <c r="BR3556" s="9"/>
      <c r="BS3556" s="9"/>
      <c r="BT3556" s="4"/>
      <c r="BU3556" s="4"/>
    </row>
    <row r="3557" spans="69:73" x14ac:dyDescent="0.35">
      <c r="BQ3557" s="9"/>
      <c r="BR3557" s="9"/>
      <c r="BS3557" s="9"/>
      <c r="BT3557" s="4"/>
      <c r="BU3557" s="4"/>
    </row>
    <row r="3558" spans="69:73" x14ac:dyDescent="0.35">
      <c r="BQ3558" s="9"/>
      <c r="BR3558" s="9"/>
      <c r="BS3558" s="9"/>
      <c r="BT3558" s="4"/>
      <c r="BU3558" s="4"/>
    </row>
    <row r="3559" spans="69:73" x14ac:dyDescent="0.35">
      <c r="BQ3559" s="9"/>
      <c r="BR3559" s="9"/>
      <c r="BS3559" s="9"/>
      <c r="BT3559" s="4"/>
      <c r="BU3559" s="4"/>
    </row>
    <row r="3560" spans="69:73" x14ac:dyDescent="0.35">
      <c r="BQ3560" s="9"/>
      <c r="BR3560" s="9"/>
      <c r="BS3560" s="9"/>
      <c r="BT3560" s="4"/>
      <c r="BU3560" s="4"/>
    </row>
    <row r="3561" spans="69:73" x14ac:dyDescent="0.35">
      <c r="BQ3561" s="9"/>
      <c r="BR3561" s="9"/>
      <c r="BS3561" s="9"/>
      <c r="BT3561" s="4"/>
      <c r="BU3561" s="4"/>
    </row>
    <row r="3562" spans="69:73" x14ac:dyDescent="0.35">
      <c r="BQ3562" s="9"/>
      <c r="BR3562" s="9"/>
      <c r="BS3562" s="9"/>
      <c r="BT3562" s="4"/>
      <c r="BU3562" s="4"/>
    </row>
    <row r="3563" spans="69:73" x14ac:dyDescent="0.35">
      <c r="BQ3563" s="9"/>
      <c r="BR3563" s="9"/>
      <c r="BS3563" s="9"/>
      <c r="BT3563" s="4"/>
      <c r="BU3563" s="4"/>
    </row>
    <row r="3564" spans="69:73" x14ac:dyDescent="0.35">
      <c r="BQ3564" s="9"/>
      <c r="BR3564" s="9"/>
      <c r="BS3564" s="9"/>
      <c r="BT3564" s="4"/>
      <c r="BU3564" s="4"/>
    </row>
    <row r="3565" spans="69:73" x14ac:dyDescent="0.35">
      <c r="BQ3565" s="9"/>
      <c r="BR3565" s="9"/>
      <c r="BS3565" s="9"/>
      <c r="BT3565" s="4"/>
      <c r="BU3565" s="4"/>
    </row>
    <row r="3566" spans="69:73" x14ac:dyDescent="0.35">
      <c r="BQ3566" s="9"/>
      <c r="BR3566" s="9"/>
      <c r="BS3566" s="9"/>
      <c r="BT3566" s="4"/>
      <c r="BU3566" s="4"/>
    </row>
    <row r="3567" spans="69:73" x14ac:dyDescent="0.35">
      <c r="BQ3567" s="9"/>
      <c r="BR3567" s="9"/>
      <c r="BS3567" s="9"/>
      <c r="BT3567" s="4"/>
      <c r="BU3567" s="4"/>
    </row>
    <row r="3568" spans="69:73" x14ac:dyDescent="0.35">
      <c r="BQ3568" s="9"/>
      <c r="BR3568" s="9"/>
      <c r="BS3568" s="9"/>
      <c r="BT3568" s="4"/>
      <c r="BU3568" s="4"/>
    </row>
    <row r="3569" spans="69:73" x14ac:dyDescent="0.35">
      <c r="BQ3569" s="9"/>
      <c r="BR3569" s="9"/>
      <c r="BS3569" s="9"/>
      <c r="BT3569" s="4"/>
      <c r="BU3569" s="4"/>
    </row>
    <row r="3570" spans="69:73" x14ac:dyDescent="0.35">
      <c r="BQ3570" s="9"/>
      <c r="BR3570" s="9"/>
      <c r="BS3570" s="9"/>
      <c r="BT3570" s="4"/>
      <c r="BU3570" s="4"/>
    </row>
    <row r="3571" spans="69:73" x14ac:dyDescent="0.35">
      <c r="BQ3571" s="9"/>
      <c r="BR3571" s="9"/>
      <c r="BS3571" s="9"/>
      <c r="BT3571" s="4"/>
      <c r="BU3571" s="4"/>
    </row>
    <row r="3572" spans="69:73" x14ac:dyDescent="0.35">
      <c r="BQ3572" s="9"/>
      <c r="BR3572" s="9"/>
      <c r="BS3572" s="9"/>
      <c r="BT3572" s="4"/>
      <c r="BU3572" s="4"/>
    </row>
    <row r="3573" spans="69:73" x14ac:dyDescent="0.35">
      <c r="BQ3573" s="9"/>
      <c r="BR3573" s="9"/>
      <c r="BS3573" s="9"/>
      <c r="BT3573" s="4"/>
      <c r="BU3573" s="4"/>
    </row>
    <row r="3574" spans="69:73" x14ac:dyDescent="0.35">
      <c r="BQ3574" s="9"/>
      <c r="BR3574" s="9"/>
      <c r="BS3574" s="9"/>
      <c r="BT3574" s="4"/>
      <c r="BU3574" s="4"/>
    </row>
    <row r="3575" spans="69:73" x14ac:dyDescent="0.35">
      <c r="BQ3575" s="9"/>
      <c r="BR3575" s="9"/>
      <c r="BS3575" s="9"/>
      <c r="BT3575" s="4"/>
      <c r="BU3575" s="4"/>
    </row>
    <row r="3576" spans="69:73" x14ac:dyDescent="0.35">
      <c r="BQ3576" s="9"/>
      <c r="BR3576" s="9"/>
      <c r="BS3576" s="9"/>
      <c r="BT3576" s="4"/>
      <c r="BU3576" s="4"/>
    </row>
    <row r="3577" spans="69:73" x14ac:dyDescent="0.35">
      <c r="BQ3577" s="9"/>
      <c r="BR3577" s="9"/>
      <c r="BS3577" s="9"/>
      <c r="BT3577" s="4"/>
      <c r="BU3577" s="4"/>
    </row>
    <row r="3578" spans="69:73" x14ac:dyDescent="0.35">
      <c r="BQ3578" s="9"/>
      <c r="BR3578" s="9"/>
      <c r="BS3578" s="9"/>
      <c r="BT3578" s="4"/>
      <c r="BU3578" s="4"/>
    </row>
    <row r="3579" spans="69:73" x14ac:dyDescent="0.35">
      <c r="BQ3579" s="9"/>
      <c r="BR3579" s="9"/>
      <c r="BS3579" s="9"/>
      <c r="BT3579" s="4"/>
      <c r="BU3579" s="4"/>
    </row>
    <row r="3580" spans="69:73" x14ac:dyDescent="0.35">
      <c r="BQ3580" s="9"/>
      <c r="BR3580" s="9"/>
      <c r="BS3580" s="9"/>
      <c r="BT3580" s="4"/>
      <c r="BU3580" s="4"/>
    </row>
    <row r="3581" spans="69:73" x14ac:dyDescent="0.35">
      <c r="BQ3581" s="9"/>
      <c r="BR3581" s="9"/>
      <c r="BS3581" s="9"/>
      <c r="BT3581" s="4"/>
      <c r="BU3581" s="4"/>
    </row>
    <row r="3582" spans="69:73" x14ac:dyDescent="0.35">
      <c r="BQ3582" s="9"/>
      <c r="BR3582" s="9"/>
      <c r="BS3582" s="9"/>
      <c r="BT3582" s="4"/>
      <c r="BU3582" s="4"/>
    </row>
    <row r="3583" spans="69:73" x14ac:dyDescent="0.35">
      <c r="BQ3583" s="9"/>
      <c r="BR3583" s="9"/>
      <c r="BS3583" s="9"/>
      <c r="BT3583" s="4"/>
      <c r="BU3583" s="4"/>
    </row>
    <row r="3584" spans="69:73" x14ac:dyDescent="0.35">
      <c r="BQ3584" s="9"/>
      <c r="BR3584" s="9"/>
      <c r="BS3584" s="9"/>
      <c r="BT3584" s="4"/>
      <c r="BU3584" s="4"/>
    </row>
    <row r="3585" spans="69:73" x14ac:dyDescent="0.35">
      <c r="BQ3585" s="9"/>
      <c r="BR3585" s="9"/>
      <c r="BS3585" s="9"/>
      <c r="BT3585" s="4"/>
      <c r="BU3585" s="4"/>
    </row>
    <row r="3586" spans="69:73" x14ac:dyDescent="0.35">
      <c r="BQ3586" s="9"/>
      <c r="BR3586" s="9"/>
      <c r="BS3586" s="9"/>
      <c r="BT3586" s="4"/>
      <c r="BU3586" s="4"/>
    </row>
    <row r="3587" spans="69:73" x14ac:dyDescent="0.35">
      <c r="BQ3587" s="9"/>
      <c r="BR3587" s="9"/>
      <c r="BS3587" s="9"/>
      <c r="BT3587" s="4"/>
      <c r="BU3587" s="4"/>
    </row>
    <row r="3588" spans="69:73" x14ac:dyDescent="0.35">
      <c r="BQ3588" s="9"/>
      <c r="BR3588" s="9"/>
      <c r="BS3588" s="9"/>
      <c r="BT3588" s="4"/>
      <c r="BU3588" s="4"/>
    </row>
    <row r="3589" spans="69:73" x14ac:dyDescent="0.35">
      <c r="BQ3589" s="9"/>
      <c r="BR3589" s="9"/>
      <c r="BS3589" s="9"/>
      <c r="BT3589" s="4"/>
      <c r="BU3589" s="4"/>
    </row>
    <row r="3590" spans="69:73" x14ac:dyDescent="0.35">
      <c r="BQ3590" s="9"/>
      <c r="BR3590" s="9"/>
      <c r="BS3590" s="9"/>
      <c r="BT3590" s="4"/>
      <c r="BU3590" s="4"/>
    </row>
    <row r="3591" spans="69:73" x14ac:dyDescent="0.35">
      <c r="BQ3591" s="9"/>
      <c r="BR3591" s="9"/>
      <c r="BS3591" s="9"/>
      <c r="BT3591" s="4"/>
      <c r="BU3591" s="4"/>
    </row>
    <row r="3592" spans="69:73" x14ac:dyDescent="0.35">
      <c r="BQ3592" s="9"/>
      <c r="BR3592" s="9"/>
      <c r="BS3592" s="9"/>
      <c r="BT3592" s="4"/>
      <c r="BU3592" s="4"/>
    </row>
    <row r="3593" spans="69:73" x14ac:dyDescent="0.35">
      <c r="BQ3593" s="9"/>
      <c r="BR3593" s="9"/>
      <c r="BS3593" s="9"/>
      <c r="BT3593" s="4"/>
      <c r="BU3593" s="4"/>
    </row>
    <row r="3594" spans="69:73" x14ac:dyDescent="0.35">
      <c r="BQ3594" s="9"/>
      <c r="BR3594" s="9"/>
      <c r="BS3594" s="9"/>
      <c r="BT3594" s="4"/>
      <c r="BU3594" s="4"/>
    </row>
    <row r="3595" spans="69:73" x14ac:dyDescent="0.35">
      <c r="BQ3595" s="9"/>
      <c r="BR3595" s="9"/>
      <c r="BS3595" s="9"/>
      <c r="BT3595" s="4"/>
      <c r="BU3595" s="4"/>
    </row>
    <row r="3596" spans="69:73" x14ac:dyDescent="0.35">
      <c r="BQ3596" s="9"/>
      <c r="BR3596" s="9"/>
      <c r="BS3596" s="9"/>
      <c r="BT3596" s="4"/>
      <c r="BU3596" s="4"/>
    </row>
    <row r="3597" spans="69:73" x14ac:dyDescent="0.35">
      <c r="BQ3597" s="9"/>
      <c r="BR3597" s="9"/>
      <c r="BS3597" s="9"/>
      <c r="BT3597" s="4"/>
      <c r="BU3597" s="4"/>
    </row>
    <row r="3598" spans="69:73" x14ac:dyDescent="0.35">
      <c r="BQ3598" s="9"/>
      <c r="BR3598" s="9"/>
      <c r="BS3598" s="9"/>
      <c r="BT3598" s="4"/>
      <c r="BU3598" s="4"/>
    </row>
    <row r="3599" spans="69:73" x14ac:dyDescent="0.35">
      <c r="BQ3599" s="9"/>
      <c r="BR3599" s="9"/>
      <c r="BS3599" s="9"/>
      <c r="BT3599" s="4"/>
      <c r="BU3599" s="4"/>
    </row>
    <row r="3600" spans="69:73" x14ac:dyDescent="0.35">
      <c r="BQ3600" s="9"/>
      <c r="BR3600" s="9"/>
      <c r="BS3600" s="9"/>
      <c r="BT3600" s="4"/>
      <c r="BU3600" s="4"/>
    </row>
    <row r="3601" spans="69:73" x14ac:dyDescent="0.35">
      <c r="BQ3601" s="9"/>
      <c r="BR3601" s="9"/>
      <c r="BS3601" s="9"/>
      <c r="BT3601" s="4"/>
      <c r="BU3601" s="4"/>
    </row>
    <row r="3602" spans="69:73" x14ac:dyDescent="0.35">
      <c r="BQ3602" s="9"/>
      <c r="BR3602" s="9"/>
      <c r="BS3602" s="9"/>
      <c r="BT3602" s="4"/>
      <c r="BU3602" s="4"/>
    </row>
    <row r="3603" spans="69:73" x14ac:dyDescent="0.35">
      <c r="BQ3603" s="9"/>
      <c r="BR3603" s="9"/>
      <c r="BS3603" s="9"/>
      <c r="BT3603" s="4"/>
      <c r="BU3603" s="4"/>
    </row>
    <row r="3604" spans="69:73" x14ac:dyDescent="0.35">
      <c r="BQ3604" s="9"/>
      <c r="BR3604" s="9"/>
      <c r="BS3604" s="9"/>
      <c r="BT3604" s="4"/>
      <c r="BU3604" s="4"/>
    </row>
    <row r="3605" spans="69:73" x14ac:dyDescent="0.35">
      <c r="BQ3605" s="9"/>
      <c r="BR3605" s="9"/>
      <c r="BS3605" s="9"/>
      <c r="BT3605" s="4"/>
      <c r="BU3605" s="4"/>
    </row>
    <row r="3606" spans="69:73" x14ac:dyDescent="0.35">
      <c r="BQ3606" s="9"/>
      <c r="BR3606" s="9"/>
      <c r="BS3606" s="9"/>
      <c r="BT3606" s="4"/>
      <c r="BU3606" s="4"/>
    </row>
    <row r="3607" spans="69:73" x14ac:dyDescent="0.35">
      <c r="BQ3607" s="9"/>
      <c r="BR3607" s="9"/>
      <c r="BS3607" s="9"/>
      <c r="BT3607" s="4"/>
      <c r="BU3607" s="4"/>
    </row>
    <row r="3608" spans="69:73" x14ac:dyDescent="0.35">
      <c r="BQ3608" s="9"/>
      <c r="BR3608" s="9"/>
      <c r="BS3608" s="9"/>
      <c r="BT3608" s="4"/>
      <c r="BU3608" s="4"/>
    </row>
    <row r="3609" spans="69:73" x14ac:dyDescent="0.35">
      <c r="BQ3609" s="9"/>
      <c r="BR3609" s="9"/>
      <c r="BS3609" s="9"/>
      <c r="BT3609" s="4"/>
      <c r="BU3609" s="4"/>
    </row>
    <row r="3610" spans="69:73" x14ac:dyDescent="0.35">
      <c r="BQ3610" s="9"/>
      <c r="BR3610" s="9"/>
      <c r="BS3610" s="9"/>
      <c r="BT3610" s="4"/>
      <c r="BU3610" s="4"/>
    </row>
    <row r="3611" spans="69:73" x14ac:dyDescent="0.35">
      <c r="BQ3611" s="9"/>
      <c r="BR3611" s="9"/>
      <c r="BS3611" s="9"/>
      <c r="BT3611" s="4"/>
      <c r="BU3611" s="4"/>
    </row>
    <row r="3612" spans="69:73" x14ac:dyDescent="0.35">
      <c r="BQ3612" s="9"/>
      <c r="BR3612" s="9"/>
      <c r="BS3612" s="9"/>
      <c r="BT3612" s="4"/>
      <c r="BU3612" s="4"/>
    </row>
    <row r="3613" spans="69:73" x14ac:dyDescent="0.35">
      <c r="BQ3613" s="9"/>
      <c r="BR3613" s="9"/>
      <c r="BS3613" s="9"/>
      <c r="BT3613" s="4"/>
      <c r="BU3613" s="4"/>
    </row>
    <row r="3614" spans="69:73" x14ac:dyDescent="0.35">
      <c r="BQ3614" s="9"/>
      <c r="BR3614" s="9"/>
      <c r="BS3614" s="9"/>
      <c r="BT3614" s="4"/>
      <c r="BU3614" s="4"/>
    </row>
    <row r="3615" spans="69:73" x14ac:dyDescent="0.35">
      <c r="BQ3615" s="9"/>
      <c r="BR3615" s="9"/>
      <c r="BS3615" s="9"/>
      <c r="BT3615" s="4"/>
      <c r="BU3615" s="4"/>
    </row>
    <row r="3616" spans="69:73" x14ac:dyDescent="0.35">
      <c r="BQ3616" s="9"/>
      <c r="BR3616" s="9"/>
      <c r="BS3616" s="9"/>
      <c r="BT3616" s="4"/>
      <c r="BU3616" s="4"/>
    </row>
    <row r="3617" spans="69:73" x14ac:dyDescent="0.35">
      <c r="BQ3617" s="9"/>
      <c r="BR3617" s="9"/>
      <c r="BS3617" s="9"/>
      <c r="BT3617" s="4"/>
      <c r="BU3617" s="4"/>
    </row>
    <row r="3618" spans="69:73" x14ac:dyDescent="0.35">
      <c r="BQ3618" s="9"/>
      <c r="BR3618" s="9"/>
      <c r="BS3618" s="9"/>
      <c r="BT3618" s="4"/>
      <c r="BU3618" s="4"/>
    </row>
    <row r="3619" spans="69:73" x14ac:dyDescent="0.35">
      <c r="BQ3619" s="9"/>
      <c r="BR3619" s="9"/>
      <c r="BS3619" s="9"/>
      <c r="BT3619" s="4"/>
      <c r="BU3619" s="4"/>
    </row>
    <row r="3620" spans="69:73" x14ac:dyDescent="0.35">
      <c r="BQ3620" s="9"/>
      <c r="BR3620" s="9"/>
      <c r="BS3620" s="9"/>
      <c r="BT3620" s="4"/>
      <c r="BU3620" s="4"/>
    </row>
    <row r="3621" spans="69:73" x14ac:dyDescent="0.35">
      <c r="BQ3621" s="9"/>
      <c r="BR3621" s="9"/>
      <c r="BS3621" s="9"/>
      <c r="BT3621" s="4"/>
      <c r="BU3621" s="4"/>
    </row>
    <row r="3622" spans="69:73" x14ac:dyDescent="0.35">
      <c r="BQ3622" s="9"/>
      <c r="BR3622" s="9"/>
      <c r="BS3622" s="9"/>
      <c r="BT3622" s="4"/>
      <c r="BU3622" s="4"/>
    </row>
    <row r="3623" spans="69:73" x14ac:dyDescent="0.35">
      <c r="BQ3623" s="9"/>
      <c r="BR3623" s="9"/>
      <c r="BS3623" s="9"/>
      <c r="BT3623" s="4"/>
      <c r="BU3623" s="4"/>
    </row>
    <row r="3624" spans="69:73" x14ac:dyDescent="0.35">
      <c r="BQ3624" s="9"/>
      <c r="BR3624" s="9"/>
      <c r="BS3624" s="9"/>
      <c r="BT3624" s="4"/>
      <c r="BU3624" s="4"/>
    </row>
    <row r="3625" spans="69:73" x14ac:dyDescent="0.35">
      <c r="BQ3625" s="9"/>
      <c r="BR3625" s="9"/>
      <c r="BS3625" s="9"/>
      <c r="BT3625" s="4"/>
      <c r="BU3625" s="4"/>
    </row>
    <row r="3626" spans="69:73" x14ac:dyDescent="0.35">
      <c r="BQ3626" s="9"/>
      <c r="BR3626" s="9"/>
      <c r="BS3626" s="9"/>
      <c r="BT3626" s="4"/>
      <c r="BU3626" s="4"/>
    </row>
    <row r="3627" spans="69:73" x14ac:dyDescent="0.35">
      <c r="BQ3627" s="9"/>
      <c r="BR3627" s="9"/>
      <c r="BS3627" s="9"/>
      <c r="BT3627" s="4"/>
      <c r="BU3627" s="4"/>
    </row>
    <row r="3628" spans="69:73" x14ac:dyDescent="0.35">
      <c r="BQ3628" s="9"/>
      <c r="BR3628" s="9"/>
      <c r="BS3628" s="9"/>
      <c r="BT3628" s="4"/>
      <c r="BU3628" s="4"/>
    </row>
    <row r="3629" spans="69:73" x14ac:dyDescent="0.35">
      <c r="BQ3629" s="9"/>
      <c r="BR3629" s="9"/>
      <c r="BS3629" s="9"/>
      <c r="BT3629" s="4"/>
      <c r="BU3629" s="4"/>
    </row>
    <row r="3630" spans="69:73" x14ac:dyDescent="0.35">
      <c r="BQ3630" s="9"/>
      <c r="BR3630" s="9"/>
      <c r="BS3630" s="9"/>
      <c r="BT3630" s="4"/>
      <c r="BU3630" s="4"/>
    </row>
    <row r="3631" spans="69:73" x14ac:dyDescent="0.35">
      <c r="BQ3631" s="9"/>
      <c r="BR3631" s="9"/>
      <c r="BS3631" s="9"/>
      <c r="BT3631" s="4"/>
      <c r="BU3631" s="4"/>
    </row>
    <row r="3632" spans="69:73" x14ac:dyDescent="0.35">
      <c r="BQ3632" s="9"/>
      <c r="BR3632" s="9"/>
      <c r="BS3632" s="9"/>
      <c r="BT3632" s="4"/>
      <c r="BU3632" s="4"/>
    </row>
    <row r="3633" spans="69:73" x14ac:dyDescent="0.35">
      <c r="BQ3633" s="9"/>
      <c r="BR3633" s="9"/>
      <c r="BS3633" s="9"/>
      <c r="BT3633" s="4"/>
      <c r="BU3633" s="4"/>
    </row>
    <row r="3634" spans="69:73" x14ac:dyDescent="0.35">
      <c r="BQ3634" s="9"/>
      <c r="BR3634" s="9"/>
      <c r="BS3634" s="9"/>
      <c r="BT3634" s="4"/>
      <c r="BU3634" s="4"/>
    </row>
    <row r="3635" spans="69:73" x14ac:dyDescent="0.35">
      <c r="BQ3635" s="9"/>
      <c r="BR3635" s="9"/>
      <c r="BS3635" s="9"/>
      <c r="BT3635" s="4"/>
      <c r="BU3635" s="4"/>
    </row>
    <row r="3636" spans="69:73" x14ac:dyDescent="0.35">
      <c r="BQ3636" s="9"/>
      <c r="BR3636" s="9"/>
      <c r="BS3636" s="9"/>
      <c r="BT3636" s="4"/>
      <c r="BU3636" s="4"/>
    </row>
    <row r="3637" spans="69:73" x14ac:dyDescent="0.35">
      <c r="BQ3637" s="9"/>
      <c r="BR3637" s="9"/>
      <c r="BS3637" s="9"/>
      <c r="BT3637" s="4"/>
      <c r="BU3637" s="4"/>
    </row>
    <row r="3638" spans="69:73" x14ac:dyDescent="0.35">
      <c r="BQ3638" s="9"/>
      <c r="BR3638" s="9"/>
      <c r="BS3638" s="9"/>
      <c r="BT3638" s="4"/>
      <c r="BU3638" s="4"/>
    </row>
    <row r="3639" spans="69:73" x14ac:dyDescent="0.35">
      <c r="BQ3639" s="9"/>
      <c r="BR3639" s="9"/>
      <c r="BS3639" s="9"/>
      <c r="BT3639" s="4"/>
      <c r="BU3639" s="4"/>
    </row>
    <row r="3640" spans="69:73" x14ac:dyDescent="0.35">
      <c r="BQ3640" s="9"/>
      <c r="BR3640" s="9"/>
      <c r="BS3640" s="9"/>
      <c r="BT3640" s="4"/>
      <c r="BU3640" s="4"/>
    </row>
    <row r="3641" spans="69:73" x14ac:dyDescent="0.35">
      <c r="BQ3641" s="9"/>
      <c r="BR3641" s="9"/>
      <c r="BS3641" s="9"/>
      <c r="BT3641" s="4"/>
      <c r="BU3641" s="4"/>
    </row>
    <row r="3642" spans="69:73" x14ac:dyDescent="0.35">
      <c r="BQ3642" s="9"/>
      <c r="BR3642" s="9"/>
      <c r="BS3642" s="9"/>
      <c r="BT3642" s="4"/>
      <c r="BU3642" s="4"/>
    </row>
    <row r="3643" spans="69:73" x14ac:dyDescent="0.35">
      <c r="BQ3643" s="9"/>
      <c r="BR3643" s="9"/>
      <c r="BS3643" s="9"/>
      <c r="BT3643" s="4"/>
      <c r="BU3643" s="4"/>
    </row>
    <row r="3644" spans="69:73" x14ac:dyDescent="0.35">
      <c r="BQ3644" s="9"/>
      <c r="BR3644" s="9"/>
      <c r="BS3644" s="9"/>
      <c r="BT3644" s="4"/>
      <c r="BU3644" s="4"/>
    </row>
    <row r="3645" spans="69:73" x14ac:dyDescent="0.35">
      <c r="BQ3645" s="9"/>
      <c r="BR3645" s="9"/>
      <c r="BS3645" s="9"/>
      <c r="BT3645" s="4"/>
      <c r="BU3645" s="4"/>
    </row>
    <row r="3646" spans="69:73" x14ac:dyDescent="0.35">
      <c r="BQ3646" s="9"/>
      <c r="BR3646" s="9"/>
      <c r="BS3646" s="9"/>
      <c r="BT3646" s="4"/>
      <c r="BU3646" s="4"/>
    </row>
    <row r="3647" spans="69:73" x14ac:dyDescent="0.35">
      <c r="BQ3647" s="9"/>
      <c r="BR3647" s="9"/>
      <c r="BS3647" s="9"/>
      <c r="BT3647" s="4"/>
      <c r="BU3647" s="4"/>
    </row>
    <row r="3648" spans="69:73" x14ac:dyDescent="0.35">
      <c r="BQ3648" s="9"/>
      <c r="BR3648" s="9"/>
      <c r="BS3648" s="9"/>
      <c r="BT3648" s="4"/>
      <c r="BU3648" s="4"/>
    </row>
    <row r="3649" spans="69:73" x14ac:dyDescent="0.35">
      <c r="BQ3649" s="9"/>
      <c r="BR3649" s="9"/>
      <c r="BS3649" s="9"/>
      <c r="BT3649" s="4"/>
      <c r="BU3649" s="4"/>
    </row>
    <row r="3650" spans="69:73" x14ac:dyDescent="0.35">
      <c r="BQ3650" s="9"/>
      <c r="BR3650" s="9"/>
      <c r="BS3650" s="9"/>
      <c r="BT3650" s="4"/>
      <c r="BU3650" s="4"/>
    </row>
    <row r="3651" spans="69:73" x14ac:dyDescent="0.35">
      <c r="BQ3651" s="9"/>
      <c r="BR3651" s="9"/>
      <c r="BS3651" s="9"/>
      <c r="BT3651" s="4"/>
      <c r="BU3651" s="4"/>
    </row>
    <row r="3652" spans="69:73" x14ac:dyDescent="0.35">
      <c r="BQ3652" s="9"/>
      <c r="BR3652" s="9"/>
      <c r="BS3652" s="9"/>
      <c r="BT3652" s="4"/>
      <c r="BU3652" s="4"/>
    </row>
    <row r="3653" spans="69:73" x14ac:dyDescent="0.35">
      <c r="BQ3653" s="9"/>
      <c r="BR3653" s="9"/>
      <c r="BS3653" s="9"/>
      <c r="BT3653" s="4"/>
      <c r="BU3653" s="4"/>
    </row>
    <row r="3654" spans="69:73" x14ac:dyDescent="0.35">
      <c r="BQ3654" s="9"/>
      <c r="BR3654" s="9"/>
      <c r="BS3654" s="9"/>
      <c r="BT3654" s="4"/>
      <c r="BU3654" s="4"/>
    </row>
    <row r="3655" spans="69:73" x14ac:dyDescent="0.35">
      <c r="BQ3655" s="9"/>
      <c r="BR3655" s="9"/>
      <c r="BS3655" s="9"/>
      <c r="BT3655" s="4"/>
      <c r="BU3655" s="4"/>
    </row>
    <row r="3656" spans="69:73" x14ac:dyDescent="0.35">
      <c r="BQ3656" s="9"/>
      <c r="BR3656" s="9"/>
      <c r="BS3656" s="9"/>
      <c r="BT3656" s="4"/>
      <c r="BU3656" s="4"/>
    </row>
    <row r="3657" spans="69:73" x14ac:dyDescent="0.35">
      <c r="BQ3657" s="9"/>
      <c r="BR3657" s="9"/>
      <c r="BS3657" s="9"/>
      <c r="BT3657" s="4"/>
      <c r="BU3657" s="4"/>
    </row>
    <row r="3658" spans="69:73" x14ac:dyDescent="0.35">
      <c r="BQ3658" s="9"/>
      <c r="BR3658" s="9"/>
      <c r="BS3658" s="9"/>
      <c r="BT3658" s="4"/>
      <c r="BU3658" s="4"/>
    </row>
    <row r="3659" spans="69:73" x14ac:dyDescent="0.35">
      <c r="BQ3659" s="9"/>
      <c r="BR3659" s="9"/>
      <c r="BS3659" s="9"/>
      <c r="BT3659" s="4"/>
      <c r="BU3659" s="4"/>
    </row>
    <row r="3660" spans="69:73" x14ac:dyDescent="0.35">
      <c r="BQ3660" s="9"/>
      <c r="BR3660" s="9"/>
      <c r="BS3660" s="9"/>
      <c r="BT3660" s="4"/>
      <c r="BU3660" s="4"/>
    </row>
    <row r="3661" spans="69:73" x14ac:dyDescent="0.35">
      <c r="BQ3661" s="9"/>
      <c r="BR3661" s="9"/>
      <c r="BS3661" s="9"/>
      <c r="BT3661" s="4"/>
      <c r="BU3661" s="4"/>
    </row>
    <row r="3662" spans="69:73" x14ac:dyDescent="0.35">
      <c r="BQ3662" s="9"/>
      <c r="BR3662" s="9"/>
      <c r="BS3662" s="9"/>
      <c r="BT3662" s="4"/>
      <c r="BU3662" s="4"/>
    </row>
    <row r="3663" spans="69:73" x14ac:dyDescent="0.35">
      <c r="BQ3663" s="9"/>
      <c r="BR3663" s="9"/>
      <c r="BS3663" s="9"/>
      <c r="BT3663" s="4"/>
      <c r="BU3663" s="4"/>
    </row>
    <row r="3664" spans="69:73" x14ac:dyDescent="0.35">
      <c r="BQ3664" s="9"/>
      <c r="BR3664" s="9"/>
      <c r="BS3664" s="9"/>
      <c r="BT3664" s="4"/>
      <c r="BU3664" s="4"/>
    </row>
    <row r="3665" spans="69:73" x14ac:dyDescent="0.35">
      <c r="BQ3665" s="9"/>
      <c r="BR3665" s="9"/>
      <c r="BS3665" s="9"/>
      <c r="BT3665" s="4"/>
      <c r="BU3665" s="4"/>
    </row>
    <row r="3666" spans="69:73" x14ac:dyDescent="0.35">
      <c r="BQ3666" s="9"/>
      <c r="BR3666" s="9"/>
      <c r="BS3666" s="9"/>
      <c r="BT3666" s="4"/>
      <c r="BU3666" s="4"/>
    </row>
    <row r="3667" spans="69:73" x14ac:dyDescent="0.35">
      <c r="BQ3667" s="9"/>
      <c r="BR3667" s="9"/>
      <c r="BS3667" s="9"/>
      <c r="BT3667" s="4"/>
      <c r="BU3667" s="4"/>
    </row>
    <row r="3668" spans="69:73" x14ac:dyDescent="0.35">
      <c r="BQ3668" s="9"/>
      <c r="BR3668" s="9"/>
      <c r="BS3668" s="9"/>
      <c r="BT3668" s="4"/>
      <c r="BU3668" s="4"/>
    </row>
    <row r="3669" spans="69:73" x14ac:dyDescent="0.35">
      <c r="BQ3669" s="9"/>
      <c r="BR3669" s="9"/>
      <c r="BS3669" s="9"/>
      <c r="BT3669" s="4"/>
      <c r="BU3669" s="4"/>
    </row>
    <row r="3670" spans="69:73" x14ac:dyDescent="0.35">
      <c r="BQ3670" s="9"/>
      <c r="BR3670" s="9"/>
      <c r="BS3670" s="9"/>
      <c r="BT3670" s="4"/>
      <c r="BU3670" s="4"/>
    </row>
    <row r="3671" spans="69:73" x14ac:dyDescent="0.35">
      <c r="BQ3671" s="9"/>
      <c r="BR3671" s="9"/>
      <c r="BS3671" s="9"/>
      <c r="BT3671" s="4"/>
      <c r="BU3671" s="4"/>
    </row>
    <row r="3672" spans="69:73" x14ac:dyDescent="0.35">
      <c r="BQ3672" s="9"/>
      <c r="BR3672" s="9"/>
      <c r="BS3672" s="9"/>
      <c r="BT3672" s="4"/>
      <c r="BU3672" s="4"/>
    </row>
    <row r="3673" spans="69:73" x14ac:dyDescent="0.35">
      <c r="BQ3673" s="9"/>
      <c r="BR3673" s="9"/>
      <c r="BS3673" s="9"/>
      <c r="BT3673" s="4"/>
      <c r="BU3673" s="4"/>
    </row>
    <row r="3674" spans="69:73" x14ac:dyDescent="0.35">
      <c r="BQ3674" s="9"/>
      <c r="BR3674" s="9"/>
      <c r="BS3674" s="9"/>
      <c r="BT3674" s="4"/>
      <c r="BU3674" s="4"/>
    </row>
    <row r="3675" spans="69:73" x14ac:dyDescent="0.35">
      <c r="BQ3675" s="9"/>
      <c r="BR3675" s="9"/>
      <c r="BS3675" s="9"/>
      <c r="BT3675" s="4"/>
      <c r="BU3675" s="4"/>
    </row>
    <row r="3676" spans="69:73" x14ac:dyDescent="0.35">
      <c r="BQ3676" s="9"/>
      <c r="BR3676" s="9"/>
      <c r="BS3676" s="9"/>
      <c r="BT3676" s="4"/>
      <c r="BU3676" s="4"/>
    </row>
    <row r="3677" spans="69:73" x14ac:dyDescent="0.35">
      <c r="BQ3677" s="9"/>
      <c r="BR3677" s="9"/>
      <c r="BS3677" s="9"/>
      <c r="BT3677" s="4"/>
      <c r="BU3677" s="4"/>
    </row>
    <row r="3678" spans="69:73" x14ac:dyDescent="0.35">
      <c r="BQ3678" s="9"/>
      <c r="BR3678" s="9"/>
      <c r="BS3678" s="9"/>
      <c r="BT3678" s="4"/>
      <c r="BU3678" s="4"/>
    </row>
    <row r="3679" spans="69:73" x14ac:dyDescent="0.35">
      <c r="BQ3679" s="9"/>
      <c r="BR3679" s="9"/>
      <c r="BS3679" s="9"/>
      <c r="BT3679" s="4"/>
      <c r="BU3679" s="4"/>
    </row>
    <row r="3680" spans="69:73" x14ac:dyDescent="0.35">
      <c r="BQ3680" s="9"/>
      <c r="BR3680" s="9"/>
      <c r="BS3680" s="9"/>
      <c r="BT3680" s="4"/>
      <c r="BU3680" s="4"/>
    </row>
    <row r="3681" spans="69:73" x14ac:dyDescent="0.35">
      <c r="BQ3681" s="9"/>
      <c r="BR3681" s="9"/>
      <c r="BS3681" s="9"/>
      <c r="BT3681" s="4"/>
      <c r="BU3681" s="4"/>
    </row>
    <row r="3682" spans="69:73" x14ac:dyDescent="0.35">
      <c r="BQ3682" s="9"/>
      <c r="BR3682" s="9"/>
      <c r="BS3682" s="9"/>
      <c r="BT3682" s="4"/>
      <c r="BU3682" s="4"/>
    </row>
    <row r="3683" spans="69:73" x14ac:dyDescent="0.35">
      <c r="BQ3683" s="9"/>
      <c r="BR3683" s="9"/>
      <c r="BS3683" s="9"/>
      <c r="BT3683" s="4"/>
      <c r="BU3683" s="4"/>
    </row>
    <row r="3684" spans="69:73" x14ac:dyDescent="0.35">
      <c r="BQ3684" s="9"/>
      <c r="BR3684" s="9"/>
      <c r="BS3684" s="9"/>
      <c r="BT3684" s="4"/>
      <c r="BU3684" s="4"/>
    </row>
    <row r="3685" spans="69:73" x14ac:dyDescent="0.35">
      <c r="BQ3685" s="9"/>
      <c r="BR3685" s="9"/>
      <c r="BS3685" s="9"/>
      <c r="BT3685" s="4"/>
      <c r="BU3685" s="4"/>
    </row>
    <row r="3686" spans="69:73" x14ac:dyDescent="0.35">
      <c r="BQ3686" s="9"/>
      <c r="BR3686" s="9"/>
      <c r="BS3686" s="9"/>
      <c r="BT3686" s="4"/>
      <c r="BU3686" s="4"/>
    </row>
    <row r="3687" spans="69:73" x14ac:dyDescent="0.35">
      <c r="BQ3687" s="9"/>
      <c r="BR3687" s="9"/>
      <c r="BS3687" s="9"/>
      <c r="BT3687" s="4"/>
      <c r="BU3687" s="4"/>
    </row>
    <row r="3688" spans="69:73" x14ac:dyDescent="0.35">
      <c r="BQ3688" s="9"/>
      <c r="BR3688" s="9"/>
      <c r="BS3688" s="9"/>
      <c r="BT3688" s="4"/>
      <c r="BU3688" s="4"/>
    </row>
    <row r="3689" spans="69:73" x14ac:dyDescent="0.35">
      <c r="BQ3689" s="9"/>
      <c r="BR3689" s="9"/>
      <c r="BS3689" s="9"/>
      <c r="BT3689" s="4"/>
      <c r="BU3689" s="4"/>
    </row>
    <row r="3690" spans="69:73" x14ac:dyDescent="0.35">
      <c r="BQ3690" s="9"/>
      <c r="BR3690" s="9"/>
      <c r="BS3690" s="9"/>
      <c r="BT3690" s="4"/>
      <c r="BU3690" s="4"/>
    </row>
    <row r="3691" spans="69:73" x14ac:dyDescent="0.35">
      <c r="BQ3691" s="9"/>
      <c r="BR3691" s="9"/>
      <c r="BS3691" s="9"/>
      <c r="BT3691" s="4"/>
      <c r="BU3691" s="4"/>
    </row>
    <row r="3692" spans="69:73" x14ac:dyDescent="0.35">
      <c r="BQ3692" s="9"/>
      <c r="BR3692" s="9"/>
      <c r="BS3692" s="9"/>
      <c r="BT3692" s="4"/>
      <c r="BU3692" s="4"/>
    </row>
    <row r="3693" spans="69:73" x14ac:dyDescent="0.35">
      <c r="BQ3693" s="9"/>
      <c r="BR3693" s="9"/>
      <c r="BS3693" s="9"/>
      <c r="BT3693" s="4"/>
      <c r="BU3693" s="4"/>
    </row>
    <row r="3694" spans="69:73" x14ac:dyDescent="0.35">
      <c r="BQ3694" s="9"/>
      <c r="BR3694" s="9"/>
      <c r="BS3694" s="9"/>
      <c r="BT3694" s="4"/>
      <c r="BU3694" s="4"/>
    </row>
    <row r="3695" spans="69:73" x14ac:dyDescent="0.35">
      <c r="BQ3695" s="9"/>
      <c r="BR3695" s="9"/>
      <c r="BS3695" s="9"/>
      <c r="BT3695" s="4"/>
      <c r="BU3695" s="4"/>
    </row>
    <row r="3696" spans="69:73" x14ac:dyDescent="0.35">
      <c r="BQ3696" s="9"/>
      <c r="BR3696" s="9"/>
      <c r="BS3696" s="9"/>
      <c r="BT3696" s="4"/>
      <c r="BU3696" s="4"/>
    </row>
    <row r="3697" spans="69:73" x14ac:dyDescent="0.35">
      <c r="BQ3697" s="9"/>
      <c r="BR3697" s="9"/>
      <c r="BS3697" s="9"/>
      <c r="BT3697" s="4"/>
      <c r="BU3697" s="4"/>
    </row>
    <row r="3698" spans="69:73" x14ac:dyDescent="0.35">
      <c r="BQ3698" s="9"/>
      <c r="BR3698" s="9"/>
      <c r="BS3698" s="9"/>
      <c r="BT3698" s="4"/>
      <c r="BU3698" s="4"/>
    </row>
    <row r="3699" spans="69:73" x14ac:dyDescent="0.35">
      <c r="BQ3699" s="9"/>
      <c r="BR3699" s="9"/>
      <c r="BS3699" s="9"/>
      <c r="BT3699" s="4"/>
      <c r="BU3699" s="4"/>
    </row>
    <row r="3700" spans="69:73" x14ac:dyDescent="0.35">
      <c r="BQ3700" s="9"/>
      <c r="BR3700" s="9"/>
      <c r="BS3700" s="9"/>
      <c r="BT3700" s="4"/>
      <c r="BU3700" s="4"/>
    </row>
    <row r="3701" spans="69:73" x14ac:dyDescent="0.35">
      <c r="BQ3701" s="9"/>
      <c r="BR3701" s="9"/>
      <c r="BS3701" s="9"/>
      <c r="BT3701" s="4"/>
      <c r="BU3701" s="4"/>
    </row>
    <row r="3702" spans="69:73" x14ac:dyDescent="0.35">
      <c r="BQ3702" s="9"/>
      <c r="BR3702" s="9"/>
      <c r="BS3702" s="9"/>
      <c r="BT3702" s="4"/>
      <c r="BU3702" s="4"/>
    </row>
    <row r="3703" spans="69:73" x14ac:dyDescent="0.35">
      <c r="BQ3703" s="9"/>
      <c r="BR3703" s="9"/>
      <c r="BS3703" s="9"/>
      <c r="BT3703" s="4"/>
      <c r="BU3703" s="4"/>
    </row>
    <row r="3704" spans="69:73" x14ac:dyDescent="0.35">
      <c r="BQ3704" s="9"/>
      <c r="BR3704" s="9"/>
      <c r="BS3704" s="9"/>
      <c r="BT3704" s="4"/>
      <c r="BU3704" s="4"/>
    </row>
    <row r="3705" spans="69:73" x14ac:dyDescent="0.35">
      <c r="BQ3705" s="9"/>
      <c r="BR3705" s="9"/>
      <c r="BS3705" s="9"/>
      <c r="BT3705" s="4"/>
      <c r="BU3705" s="4"/>
    </row>
    <row r="3706" spans="69:73" x14ac:dyDescent="0.35">
      <c r="BQ3706" s="9"/>
      <c r="BR3706" s="9"/>
      <c r="BS3706" s="9"/>
      <c r="BT3706" s="4"/>
      <c r="BU3706" s="4"/>
    </row>
    <row r="3707" spans="69:73" x14ac:dyDescent="0.35">
      <c r="BQ3707" s="9"/>
      <c r="BR3707" s="9"/>
      <c r="BS3707" s="9"/>
      <c r="BT3707" s="4"/>
      <c r="BU3707" s="4"/>
    </row>
    <row r="3708" spans="69:73" x14ac:dyDescent="0.35">
      <c r="BQ3708" s="9"/>
      <c r="BR3708" s="9"/>
      <c r="BS3708" s="9"/>
      <c r="BT3708" s="4"/>
      <c r="BU3708" s="4"/>
    </row>
    <row r="3709" spans="69:73" x14ac:dyDescent="0.35">
      <c r="BQ3709" s="9"/>
      <c r="BR3709" s="9"/>
      <c r="BS3709" s="9"/>
      <c r="BT3709" s="4"/>
      <c r="BU3709" s="4"/>
    </row>
    <row r="3710" spans="69:73" x14ac:dyDescent="0.35">
      <c r="BQ3710" s="9"/>
      <c r="BR3710" s="9"/>
      <c r="BS3710" s="9"/>
      <c r="BT3710" s="4"/>
      <c r="BU3710" s="4"/>
    </row>
    <row r="3711" spans="69:73" x14ac:dyDescent="0.35">
      <c r="BQ3711" s="9"/>
      <c r="BR3711" s="9"/>
      <c r="BS3711" s="9"/>
      <c r="BT3711" s="4"/>
      <c r="BU3711" s="4"/>
    </row>
    <row r="3712" spans="69:73" x14ac:dyDescent="0.35">
      <c r="BQ3712" s="9"/>
      <c r="BR3712" s="9"/>
      <c r="BS3712" s="9"/>
      <c r="BT3712" s="4"/>
      <c r="BU3712" s="4"/>
    </row>
    <row r="3713" spans="69:73" x14ac:dyDescent="0.35">
      <c r="BQ3713" s="9"/>
      <c r="BR3713" s="9"/>
      <c r="BS3713" s="9"/>
      <c r="BT3713" s="4"/>
      <c r="BU3713" s="4"/>
    </row>
    <row r="3714" spans="69:73" x14ac:dyDescent="0.35">
      <c r="BQ3714" s="9"/>
      <c r="BR3714" s="9"/>
      <c r="BS3714" s="9"/>
      <c r="BT3714" s="4"/>
      <c r="BU3714" s="4"/>
    </row>
    <row r="3715" spans="69:73" x14ac:dyDescent="0.35">
      <c r="BQ3715" s="9"/>
      <c r="BR3715" s="9"/>
      <c r="BS3715" s="9"/>
      <c r="BT3715" s="4"/>
      <c r="BU3715" s="4"/>
    </row>
    <row r="3716" spans="69:73" x14ac:dyDescent="0.35">
      <c r="BQ3716" s="9"/>
      <c r="BR3716" s="9"/>
      <c r="BS3716" s="9"/>
      <c r="BT3716" s="4"/>
      <c r="BU3716" s="4"/>
    </row>
    <row r="3717" spans="69:73" x14ac:dyDescent="0.35">
      <c r="BQ3717" s="9"/>
      <c r="BR3717" s="9"/>
      <c r="BS3717" s="9"/>
      <c r="BT3717" s="4"/>
      <c r="BU3717" s="4"/>
    </row>
    <row r="3718" spans="69:73" x14ac:dyDescent="0.35">
      <c r="BQ3718" s="9"/>
      <c r="BR3718" s="9"/>
      <c r="BS3718" s="9"/>
      <c r="BT3718" s="4"/>
      <c r="BU3718" s="4"/>
    </row>
    <row r="3719" spans="69:73" x14ac:dyDescent="0.35">
      <c r="BQ3719" s="9"/>
      <c r="BR3719" s="9"/>
      <c r="BS3719" s="9"/>
      <c r="BT3719" s="4"/>
      <c r="BU3719" s="4"/>
    </row>
    <row r="3720" spans="69:73" x14ac:dyDescent="0.35">
      <c r="BQ3720" s="9"/>
      <c r="BR3720" s="9"/>
      <c r="BS3720" s="9"/>
      <c r="BT3720" s="4"/>
      <c r="BU3720" s="4"/>
    </row>
    <row r="3721" spans="69:73" x14ac:dyDescent="0.35">
      <c r="BQ3721" s="9"/>
      <c r="BR3721" s="9"/>
      <c r="BS3721" s="9"/>
      <c r="BT3721" s="4"/>
      <c r="BU3721" s="4"/>
    </row>
    <row r="3722" spans="69:73" x14ac:dyDescent="0.35">
      <c r="BQ3722" s="9"/>
      <c r="BR3722" s="9"/>
      <c r="BS3722" s="9"/>
      <c r="BT3722" s="4"/>
      <c r="BU3722" s="4"/>
    </row>
    <row r="3723" spans="69:73" x14ac:dyDescent="0.35">
      <c r="BQ3723" s="9"/>
      <c r="BR3723" s="9"/>
      <c r="BS3723" s="9"/>
      <c r="BT3723" s="4"/>
      <c r="BU3723" s="4"/>
    </row>
    <row r="3724" spans="69:73" x14ac:dyDescent="0.35">
      <c r="BQ3724" s="9"/>
      <c r="BR3724" s="9"/>
      <c r="BS3724" s="9"/>
      <c r="BT3724" s="4"/>
      <c r="BU3724" s="4"/>
    </row>
    <row r="3725" spans="69:73" x14ac:dyDescent="0.35">
      <c r="BQ3725" s="9"/>
      <c r="BR3725" s="9"/>
      <c r="BS3725" s="9"/>
      <c r="BT3725" s="4"/>
      <c r="BU3725" s="4"/>
    </row>
    <row r="3726" spans="69:73" x14ac:dyDescent="0.35">
      <c r="BQ3726" s="9"/>
      <c r="BR3726" s="9"/>
      <c r="BS3726" s="9"/>
      <c r="BT3726" s="4"/>
      <c r="BU3726" s="4"/>
    </row>
    <row r="3727" spans="69:73" x14ac:dyDescent="0.35">
      <c r="BQ3727" s="9"/>
      <c r="BR3727" s="9"/>
      <c r="BS3727" s="9"/>
      <c r="BT3727" s="4"/>
      <c r="BU3727" s="4"/>
    </row>
    <row r="3728" spans="69:73" x14ac:dyDescent="0.35">
      <c r="BQ3728" s="9"/>
      <c r="BR3728" s="9"/>
      <c r="BS3728" s="9"/>
      <c r="BT3728" s="4"/>
      <c r="BU3728" s="4"/>
    </row>
    <row r="3729" spans="69:73" x14ac:dyDescent="0.35">
      <c r="BQ3729" s="9"/>
      <c r="BR3729" s="9"/>
      <c r="BS3729" s="9"/>
      <c r="BT3729" s="4"/>
      <c r="BU3729" s="4"/>
    </row>
    <row r="3730" spans="69:73" x14ac:dyDescent="0.35">
      <c r="BQ3730" s="9"/>
      <c r="BR3730" s="9"/>
      <c r="BS3730" s="9"/>
      <c r="BT3730" s="4"/>
      <c r="BU3730" s="4"/>
    </row>
    <row r="3731" spans="69:73" x14ac:dyDescent="0.35">
      <c r="BQ3731" s="9"/>
      <c r="BR3731" s="9"/>
      <c r="BS3731" s="9"/>
      <c r="BT3731" s="4"/>
      <c r="BU3731" s="4"/>
    </row>
    <row r="3732" spans="69:73" x14ac:dyDescent="0.35">
      <c r="BQ3732" s="9"/>
      <c r="BR3732" s="9"/>
      <c r="BS3732" s="9"/>
      <c r="BT3732" s="4"/>
      <c r="BU3732" s="4"/>
    </row>
    <row r="3733" spans="69:73" x14ac:dyDescent="0.35">
      <c r="BQ3733" s="9"/>
      <c r="BR3733" s="9"/>
      <c r="BS3733" s="9"/>
      <c r="BT3733" s="4"/>
      <c r="BU3733" s="4"/>
    </row>
    <row r="3734" spans="69:73" x14ac:dyDescent="0.35">
      <c r="BQ3734" s="9"/>
      <c r="BR3734" s="9"/>
      <c r="BS3734" s="9"/>
      <c r="BT3734" s="4"/>
      <c r="BU3734" s="4"/>
    </row>
    <row r="3735" spans="69:73" x14ac:dyDescent="0.35">
      <c r="BQ3735" s="9"/>
      <c r="BR3735" s="9"/>
      <c r="BS3735" s="9"/>
      <c r="BT3735" s="4"/>
      <c r="BU3735" s="4"/>
    </row>
    <row r="3736" spans="69:73" x14ac:dyDescent="0.35">
      <c r="BQ3736" s="9"/>
      <c r="BR3736" s="9"/>
      <c r="BS3736" s="9"/>
      <c r="BT3736" s="4"/>
      <c r="BU3736" s="4"/>
    </row>
    <row r="3737" spans="69:73" x14ac:dyDescent="0.35">
      <c r="BQ3737" s="9"/>
      <c r="BR3737" s="9"/>
      <c r="BS3737" s="9"/>
      <c r="BT3737" s="4"/>
      <c r="BU3737" s="4"/>
    </row>
    <row r="3738" spans="69:73" x14ac:dyDescent="0.35">
      <c r="BQ3738" s="9"/>
      <c r="BR3738" s="9"/>
      <c r="BS3738" s="9"/>
      <c r="BT3738" s="4"/>
      <c r="BU3738" s="4"/>
    </row>
    <row r="3739" spans="69:73" x14ac:dyDescent="0.35">
      <c r="BQ3739" s="9"/>
      <c r="BR3739" s="9"/>
      <c r="BS3739" s="9"/>
      <c r="BT3739" s="4"/>
      <c r="BU3739" s="4"/>
    </row>
    <row r="3740" spans="69:73" x14ac:dyDescent="0.35">
      <c r="BQ3740" s="9"/>
      <c r="BR3740" s="9"/>
      <c r="BS3740" s="9"/>
      <c r="BT3740" s="4"/>
      <c r="BU3740" s="4"/>
    </row>
    <row r="3741" spans="69:73" x14ac:dyDescent="0.35">
      <c r="BQ3741" s="9"/>
      <c r="BR3741" s="9"/>
      <c r="BS3741" s="9"/>
      <c r="BT3741" s="4"/>
      <c r="BU3741" s="4"/>
    </row>
    <row r="3742" spans="69:73" x14ac:dyDescent="0.35">
      <c r="BQ3742" s="9"/>
      <c r="BR3742" s="9"/>
      <c r="BS3742" s="9"/>
      <c r="BT3742" s="4"/>
      <c r="BU3742" s="4"/>
    </row>
    <row r="3743" spans="69:73" x14ac:dyDescent="0.35">
      <c r="BQ3743" s="9"/>
      <c r="BR3743" s="9"/>
      <c r="BS3743" s="9"/>
      <c r="BT3743" s="4"/>
      <c r="BU3743" s="4"/>
    </row>
    <row r="3744" spans="69:73" x14ac:dyDescent="0.35">
      <c r="BQ3744" s="9"/>
      <c r="BR3744" s="9"/>
      <c r="BS3744" s="9"/>
      <c r="BT3744" s="4"/>
      <c r="BU3744" s="4"/>
    </row>
    <row r="3745" spans="69:73" x14ac:dyDescent="0.35">
      <c r="BQ3745" s="9"/>
      <c r="BR3745" s="9"/>
      <c r="BS3745" s="9"/>
      <c r="BT3745" s="4"/>
      <c r="BU3745" s="4"/>
    </row>
    <row r="3746" spans="69:73" x14ac:dyDescent="0.35">
      <c r="BQ3746" s="9"/>
      <c r="BR3746" s="9"/>
      <c r="BS3746" s="9"/>
      <c r="BT3746" s="4"/>
      <c r="BU3746" s="4"/>
    </row>
    <row r="3747" spans="69:73" x14ac:dyDescent="0.35">
      <c r="BQ3747" s="9"/>
      <c r="BR3747" s="9"/>
      <c r="BS3747" s="9"/>
      <c r="BT3747" s="4"/>
      <c r="BU3747" s="4"/>
    </row>
    <row r="3748" spans="69:73" x14ac:dyDescent="0.35">
      <c r="BQ3748" s="9"/>
      <c r="BR3748" s="9"/>
      <c r="BS3748" s="9"/>
      <c r="BT3748" s="4"/>
      <c r="BU3748" s="4"/>
    </row>
    <row r="3749" spans="69:73" x14ac:dyDescent="0.35">
      <c r="BQ3749" s="9"/>
      <c r="BR3749" s="9"/>
      <c r="BS3749" s="9"/>
      <c r="BT3749" s="4"/>
      <c r="BU3749" s="4"/>
    </row>
    <row r="3750" spans="69:73" x14ac:dyDescent="0.35">
      <c r="BQ3750" s="9"/>
      <c r="BR3750" s="9"/>
      <c r="BS3750" s="9"/>
      <c r="BT3750" s="4"/>
      <c r="BU3750" s="4"/>
    </row>
    <row r="3751" spans="69:73" x14ac:dyDescent="0.35">
      <c r="BQ3751" s="9"/>
      <c r="BR3751" s="9"/>
      <c r="BS3751" s="9"/>
      <c r="BT3751" s="4"/>
      <c r="BU3751" s="4"/>
    </row>
    <row r="3752" spans="69:73" x14ac:dyDescent="0.35">
      <c r="BQ3752" s="9"/>
      <c r="BR3752" s="9"/>
      <c r="BS3752" s="9"/>
      <c r="BT3752" s="4"/>
      <c r="BU3752" s="4"/>
    </row>
    <row r="3753" spans="69:73" x14ac:dyDescent="0.35">
      <c r="BQ3753" s="9"/>
      <c r="BR3753" s="9"/>
      <c r="BS3753" s="9"/>
      <c r="BT3753" s="4"/>
      <c r="BU3753" s="4"/>
    </row>
    <row r="3754" spans="69:73" x14ac:dyDescent="0.35">
      <c r="BQ3754" s="9"/>
      <c r="BR3754" s="9"/>
      <c r="BS3754" s="9"/>
      <c r="BT3754" s="4"/>
      <c r="BU3754" s="4"/>
    </row>
    <row r="3755" spans="69:73" x14ac:dyDescent="0.35">
      <c r="BQ3755" s="9"/>
      <c r="BR3755" s="9"/>
      <c r="BS3755" s="9"/>
      <c r="BT3755" s="4"/>
      <c r="BU3755" s="4"/>
    </row>
    <row r="3756" spans="69:73" x14ac:dyDescent="0.35">
      <c r="BQ3756" s="9"/>
      <c r="BR3756" s="9"/>
      <c r="BS3756" s="9"/>
      <c r="BT3756" s="4"/>
      <c r="BU3756" s="4"/>
    </row>
    <row r="3757" spans="69:73" x14ac:dyDescent="0.35">
      <c r="BQ3757" s="9"/>
      <c r="BR3757" s="9"/>
      <c r="BS3757" s="9"/>
      <c r="BT3757" s="4"/>
      <c r="BU3757" s="4"/>
    </row>
    <row r="3758" spans="69:73" x14ac:dyDescent="0.35">
      <c r="BQ3758" s="9"/>
      <c r="BR3758" s="9"/>
      <c r="BS3758" s="9"/>
      <c r="BT3758" s="4"/>
      <c r="BU3758" s="4"/>
    </row>
    <row r="3759" spans="69:73" x14ac:dyDescent="0.35">
      <c r="BQ3759" s="9"/>
      <c r="BR3759" s="9"/>
      <c r="BS3759" s="9"/>
      <c r="BT3759" s="4"/>
      <c r="BU3759" s="4"/>
    </row>
    <row r="3760" spans="69:73" x14ac:dyDescent="0.35">
      <c r="BQ3760" s="9"/>
      <c r="BR3760" s="9"/>
      <c r="BS3760" s="9"/>
      <c r="BT3760" s="4"/>
      <c r="BU3760" s="4"/>
    </row>
    <row r="3761" spans="69:73" x14ac:dyDescent="0.35">
      <c r="BQ3761" s="9"/>
      <c r="BR3761" s="9"/>
      <c r="BS3761" s="9"/>
      <c r="BT3761" s="4"/>
      <c r="BU3761" s="4"/>
    </row>
    <row r="3762" spans="69:73" x14ac:dyDescent="0.35">
      <c r="BQ3762" s="9"/>
      <c r="BR3762" s="9"/>
      <c r="BS3762" s="9"/>
      <c r="BT3762" s="4"/>
      <c r="BU3762" s="4"/>
    </row>
    <row r="3763" spans="69:73" x14ac:dyDescent="0.35">
      <c r="BQ3763" s="9"/>
      <c r="BR3763" s="9"/>
      <c r="BS3763" s="9"/>
      <c r="BT3763" s="4"/>
      <c r="BU3763" s="4"/>
    </row>
    <row r="3764" spans="69:73" x14ac:dyDescent="0.35">
      <c r="BQ3764" s="9"/>
      <c r="BR3764" s="9"/>
      <c r="BS3764" s="9"/>
      <c r="BT3764" s="4"/>
      <c r="BU3764" s="4"/>
    </row>
    <row r="3765" spans="69:73" x14ac:dyDescent="0.35">
      <c r="BQ3765" s="9"/>
      <c r="BR3765" s="9"/>
      <c r="BS3765" s="9"/>
      <c r="BT3765" s="4"/>
      <c r="BU3765" s="4"/>
    </row>
    <row r="3766" spans="69:73" x14ac:dyDescent="0.35">
      <c r="BQ3766" s="9"/>
      <c r="BR3766" s="9"/>
      <c r="BS3766" s="9"/>
      <c r="BT3766" s="4"/>
      <c r="BU3766" s="4"/>
    </row>
    <row r="3767" spans="69:73" x14ac:dyDescent="0.35">
      <c r="BQ3767" s="9"/>
      <c r="BR3767" s="9"/>
      <c r="BS3767" s="9"/>
      <c r="BT3767" s="4"/>
      <c r="BU3767" s="4"/>
    </row>
    <row r="3768" spans="69:73" x14ac:dyDescent="0.35">
      <c r="BQ3768" s="9"/>
      <c r="BR3768" s="9"/>
      <c r="BS3768" s="9"/>
      <c r="BT3768" s="4"/>
      <c r="BU3768" s="4"/>
    </row>
    <row r="3769" spans="69:73" x14ac:dyDescent="0.35">
      <c r="BQ3769" s="9"/>
      <c r="BR3769" s="9"/>
      <c r="BS3769" s="9"/>
      <c r="BT3769" s="4"/>
      <c r="BU3769" s="4"/>
    </row>
    <row r="3770" spans="69:73" x14ac:dyDescent="0.35">
      <c r="BQ3770" s="9"/>
      <c r="BR3770" s="9"/>
      <c r="BS3770" s="9"/>
      <c r="BT3770" s="4"/>
      <c r="BU3770" s="4"/>
    </row>
    <row r="3771" spans="69:73" x14ac:dyDescent="0.35">
      <c r="BQ3771" s="9"/>
      <c r="BR3771" s="9"/>
      <c r="BS3771" s="9"/>
      <c r="BT3771" s="4"/>
      <c r="BU3771" s="4"/>
    </row>
    <row r="3772" spans="69:73" x14ac:dyDescent="0.35">
      <c r="BQ3772" s="9"/>
      <c r="BR3772" s="9"/>
      <c r="BS3772" s="9"/>
      <c r="BT3772" s="4"/>
      <c r="BU3772" s="4"/>
    </row>
    <row r="3773" spans="69:73" x14ac:dyDescent="0.35">
      <c r="BQ3773" s="9"/>
      <c r="BR3773" s="9"/>
      <c r="BS3773" s="9"/>
      <c r="BT3773" s="4"/>
      <c r="BU3773" s="4"/>
    </row>
    <row r="3774" spans="69:73" x14ac:dyDescent="0.35">
      <c r="BQ3774" s="9"/>
      <c r="BR3774" s="9"/>
      <c r="BS3774" s="9"/>
      <c r="BT3774" s="4"/>
      <c r="BU3774" s="4"/>
    </row>
    <row r="3775" spans="69:73" x14ac:dyDescent="0.35">
      <c r="BQ3775" s="9"/>
      <c r="BR3775" s="9"/>
      <c r="BS3775" s="9"/>
      <c r="BT3775" s="4"/>
      <c r="BU3775" s="4"/>
    </row>
    <row r="3776" spans="69:73" x14ac:dyDescent="0.35">
      <c r="BQ3776" s="9"/>
      <c r="BR3776" s="9"/>
      <c r="BS3776" s="9"/>
      <c r="BT3776" s="4"/>
      <c r="BU3776" s="4"/>
    </row>
    <row r="3777" spans="69:73" x14ac:dyDescent="0.35">
      <c r="BQ3777" s="9"/>
      <c r="BR3777" s="9"/>
      <c r="BS3777" s="9"/>
      <c r="BT3777" s="4"/>
      <c r="BU3777" s="4"/>
    </row>
    <row r="3778" spans="69:73" x14ac:dyDescent="0.35">
      <c r="BQ3778" s="9"/>
      <c r="BR3778" s="9"/>
      <c r="BS3778" s="9"/>
      <c r="BT3778" s="4"/>
      <c r="BU3778" s="4"/>
    </row>
    <row r="3779" spans="69:73" x14ac:dyDescent="0.35">
      <c r="BQ3779" s="9"/>
      <c r="BR3779" s="9"/>
      <c r="BS3779" s="9"/>
      <c r="BT3779" s="4"/>
      <c r="BU3779" s="4"/>
    </row>
    <row r="3780" spans="69:73" x14ac:dyDescent="0.35">
      <c r="BQ3780" s="9"/>
      <c r="BR3780" s="9"/>
      <c r="BS3780" s="9"/>
      <c r="BT3780" s="4"/>
      <c r="BU3780" s="4"/>
    </row>
    <row r="3781" spans="69:73" x14ac:dyDescent="0.35">
      <c r="BQ3781" s="9"/>
      <c r="BR3781" s="9"/>
      <c r="BS3781" s="9"/>
      <c r="BT3781" s="4"/>
      <c r="BU3781" s="4"/>
    </row>
    <row r="3782" spans="69:73" x14ac:dyDescent="0.35">
      <c r="BQ3782" s="9"/>
      <c r="BR3782" s="9"/>
      <c r="BS3782" s="9"/>
      <c r="BT3782" s="4"/>
      <c r="BU3782" s="4"/>
    </row>
    <row r="3783" spans="69:73" x14ac:dyDescent="0.35">
      <c r="BQ3783" s="9"/>
      <c r="BR3783" s="9"/>
      <c r="BS3783" s="9"/>
      <c r="BT3783" s="4"/>
      <c r="BU3783" s="4"/>
    </row>
    <row r="3784" spans="69:73" x14ac:dyDescent="0.35">
      <c r="BQ3784" s="9"/>
      <c r="BR3784" s="9"/>
      <c r="BS3784" s="9"/>
      <c r="BT3784" s="4"/>
      <c r="BU3784" s="4"/>
    </row>
    <row r="3785" spans="69:73" x14ac:dyDescent="0.35">
      <c r="BQ3785" s="9"/>
      <c r="BR3785" s="9"/>
      <c r="BS3785" s="9"/>
      <c r="BT3785" s="4"/>
      <c r="BU3785" s="4"/>
    </row>
    <row r="3786" spans="69:73" x14ac:dyDescent="0.35">
      <c r="BQ3786" s="9"/>
      <c r="BR3786" s="9"/>
      <c r="BS3786" s="9"/>
      <c r="BT3786" s="4"/>
      <c r="BU3786" s="4"/>
    </row>
    <row r="3787" spans="69:73" x14ac:dyDescent="0.35">
      <c r="BQ3787" s="9"/>
      <c r="BR3787" s="9"/>
      <c r="BS3787" s="9"/>
      <c r="BT3787" s="4"/>
      <c r="BU3787" s="4"/>
    </row>
    <row r="3788" spans="69:73" x14ac:dyDescent="0.35">
      <c r="BQ3788" s="9"/>
      <c r="BR3788" s="9"/>
      <c r="BS3788" s="9"/>
      <c r="BT3788" s="4"/>
      <c r="BU3788" s="4"/>
    </row>
    <row r="3789" spans="69:73" x14ac:dyDescent="0.35">
      <c r="BQ3789" s="9"/>
      <c r="BR3789" s="9"/>
      <c r="BS3789" s="9"/>
      <c r="BT3789" s="4"/>
      <c r="BU3789" s="4"/>
    </row>
    <row r="3790" spans="69:73" x14ac:dyDescent="0.35">
      <c r="BQ3790" s="9"/>
      <c r="BR3790" s="9"/>
      <c r="BS3790" s="9"/>
      <c r="BT3790" s="4"/>
      <c r="BU3790" s="4"/>
    </row>
    <row r="3791" spans="69:73" x14ac:dyDescent="0.35">
      <c r="BQ3791" s="9"/>
      <c r="BR3791" s="9"/>
      <c r="BS3791" s="9"/>
      <c r="BT3791" s="4"/>
      <c r="BU3791" s="4"/>
    </row>
    <row r="3792" spans="69:73" x14ac:dyDescent="0.35">
      <c r="BQ3792" s="9"/>
      <c r="BR3792" s="9"/>
      <c r="BS3792" s="9"/>
      <c r="BT3792" s="4"/>
      <c r="BU3792" s="4"/>
    </row>
    <row r="3793" spans="69:73" x14ac:dyDescent="0.35">
      <c r="BQ3793" s="9"/>
      <c r="BR3793" s="9"/>
      <c r="BS3793" s="9"/>
      <c r="BT3793" s="4"/>
      <c r="BU3793" s="4"/>
    </row>
    <row r="3794" spans="69:73" x14ac:dyDescent="0.35">
      <c r="BQ3794" s="9"/>
      <c r="BR3794" s="9"/>
      <c r="BS3794" s="9"/>
      <c r="BT3794" s="4"/>
      <c r="BU3794" s="4"/>
    </row>
    <row r="3795" spans="69:73" x14ac:dyDescent="0.35">
      <c r="BQ3795" s="9"/>
      <c r="BR3795" s="9"/>
      <c r="BS3795" s="9"/>
      <c r="BT3795" s="4"/>
      <c r="BU3795" s="4"/>
    </row>
    <row r="3796" spans="69:73" x14ac:dyDescent="0.35">
      <c r="BQ3796" s="9"/>
      <c r="BR3796" s="9"/>
      <c r="BS3796" s="9"/>
      <c r="BT3796" s="4"/>
      <c r="BU3796" s="4"/>
    </row>
    <row r="3797" spans="69:73" x14ac:dyDescent="0.35">
      <c r="BQ3797" s="9"/>
      <c r="BR3797" s="9"/>
      <c r="BS3797" s="9"/>
      <c r="BT3797" s="4"/>
      <c r="BU3797" s="4"/>
    </row>
    <row r="3798" spans="69:73" x14ac:dyDescent="0.35">
      <c r="BQ3798" s="9"/>
      <c r="BR3798" s="9"/>
      <c r="BS3798" s="9"/>
      <c r="BT3798" s="4"/>
      <c r="BU3798" s="4"/>
    </row>
    <row r="3799" spans="69:73" x14ac:dyDescent="0.35">
      <c r="BQ3799" s="9"/>
      <c r="BR3799" s="9"/>
      <c r="BS3799" s="9"/>
      <c r="BT3799" s="4"/>
      <c r="BU3799" s="4"/>
    </row>
    <row r="3800" spans="69:73" x14ac:dyDescent="0.35">
      <c r="BQ3800" s="9"/>
      <c r="BR3800" s="9"/>
      <c r="BS3800" s="9"/>
      <c r="BT3800" s="4"/>
      <c r="BU3800" s="4"/>
    </row>
    <row r="3801" spans="69:73" x14ac:dyDescent="0.35">
      <c r="BQ3801" s="9"/>
      <c r="BR3801" s="9"/>
      <c r="BS3801" s="9"/>
      <c r="BT3801" s="4"/>
      <c r="BU3801" s="4"/>
    </row>
    <row r="3802" spans="69:73" x14ac:dyDescent="0.35">
      <c r="BQ3802" s="9"/>
      <c r="BR3802" s="9"/>
      <c r="BS3802" s="9"/>
      <c r="BT3802" s="4"/>
      <c r="BU3802" s="4"/>
    </row>
    <row r="3803" spans="69:73" x14ac:dyDescent="0.35">
      <c r="BQ3803" s="9"/>
      <c r="BR3803" s="9"/>
      <c r="BS3803" s="9"/>
      <c r="BT3803" s="4"/>
      <c r="BU3803" s="4"/>
    </row>
    <row r="3804" spans="69:73" x14ac:dyDescent="0.35">
      <c r="BQ3804" s="9"/>
      <c r="BR3804" s="9"/>
      <c r="BS3804" s="9"/>
      <c r="BT3804" s="4"/>
      <c r="BU3804" s="4"/>
    </row>
    <row r="3805" spans="69:73" x14ac:dyDescent="0.35">
      <c r="BQ3805" s="9"/>
      <c r="BR3805" s="9"/>
      <c r="BS3805" s="9"/>
      <c r="BT3805" s="4"/>
      <c r="BU3805" s="4"/>
    </row>
    <row r="3806" spans="69:73" x14ac:dyDescent="0.35">
      <c r="BQ3806" s="9"/>
      <c r="BR3806" s="9"/>
      <c r="BS3806" s="9"/>
      <c r="BT3806" s="4"/>
      <c r="BU3806" s="4"/>
    </row>
    <row r="3807" spans="69:73" x14ac:dyDescent="0.35">
      <c r="BQ3807" s="9"/>
      <c r="BR3807" s="9"/>
      <c r="BS3807" s="9"/>
      <c r="BT3807" s="4"/>
      <c r="BU3807" s="4"/>
    </row>
    <row r="3808" spans="69:73" x14ac:dyDescent="0.35">
      <c r="BQ3808" s="9"/>
      <c r="BR3808" s="9"/>
      <c r="BS3808" s="9"/>
      <c r="BT3808" s="4"/>
      <c r="BU3808" s="4"/>
    </row>
    <row r="3809" spans="69:73" x14ac:dyDescent="0.35">
      <c r="BQ3809" s="9"/>
      <c r="BR3809" s="9"/>
      <c r="BS3809" s="9"/>
      <c r="BT3809" s="4"/>
      <c r="BU3809" s="4"/>
    </row>
    <row r="3810" spans="69:73" x14ac:dyDescent="0.35">
      <c r="BQ3810" s="9"/>
      <c r="BR3810" s="9"/>
      <c r="BS3810" s="9"/>
      <c r="BT3810" s="4"/>
      <c r="BU3810" s="4"/>
    </row>
    <row r="3811" spans="69:73" x14ac:dyDescent="0.35">
      <c r="BQ3811" s="9"/>
      <c r="BR3811" s="9"/>
      <c r="BS3811" s="9"/>
      <c r="BT3811" s="4"/>
      <c r="BU3811" s="4"/>
    </row>
    <row r="3812" spans="69:73" x14ac:dyDescent="0.35">
      <c r="BQ3812" s="9"/>
      <c r="BR3812" s="9"/>
      <c r="BS3812" s="9"/>
      <c r="BT3812" s="4"/>
      <c r="BU3812" s="4"/>
    </row>
    <row r="3813" spans="69:73" x14ac:dyDescent="0.35">
      <c r="BQ3813" s="9"/>
      <c r="BR3813" s="9"/>
      <c r="BS3813" s="9"/>
      <c r="BT3813" s="4"/>
      <c r="BU3813" s="4"/>
    </row>
    <row r="3814" spans="69:73" x14ac:dyDescent="0.35">
      <c r="BQ3814" s="9"/>
      <c r="BR3814" s="9"/>
      <c r="BS3814" s="9"/>
      <c r="BT3814" s="4"/>
      <c r="BU3814" s="4"/>
    </row>
    <row r="3815" spans="69:73" x14ac:dyDescent="0.35">
      <c r="BQ3815" s="9"/>
      <c r="BR3815" s="9"/>
      <c r="BS3815" s="9"/>
      <c r="BT3815" s="4"/>
      <c r="BU3815" s="4"/>
    </row>
    <row r="3816" spans="69:73" x14ac:dyDescent="0.35">
      <c r="BQ3816" s="9"/>
      <c r="BR3816" s="9"/>
      <c r="BS3816" s="9"/>
      <c r="BT3816" s="4"/>
      <c r="BU3816" s="4"/>
    </row>
    <row r="3817" spans="69:73" x14ac:dyDescent="0.35">
      <c r="BQ3817" s="9"/>
      <c r="BR3817" s="9"/>
      <c r="BS3817" s="9"/>
      <c r="BT3817" s="4"/>
      <c r="BU3817" s="4"/>
    </row>
    <row r="3818" spans="69:73" x14ac:dyDescent="0.35">
      <c r="BQ3818" s="9"/>
      <c r="BR3818" s="9"/>
      <c r="BS3818" s="9"/>
      <c r="BT3818" s="4"/>
      <c r="BU3818" s="4"/>
    </row>
    <row r="3819" spans="69:73" x14ac:dyDescent="0.35">
      <c r="BQ3819" s="9"/>
      <c r="BR3819" s="9"/>
      <c r="BS3819" s="9"/>
      <c r="BT3819" s="4"/>
      <c r="BU3819" s="4"/>
    </row>
    <row r="3820" spans="69:73" x14ac:dyDescent="0.35">
      <c r="BQ3820" s="9"/>
      <c r="BR3820" s="9"/>
      <c r="BS3820" s="9"/>
      <c r="BT3820" s="4"/>
      <c r="BU3820" s="4"/>
    </row>
    <row r="3821" spans="69:73" x14ac:dyDescent="0.35">
      <c r="BQ3821" s="9"/>
      <c r="BR3821" s="9"/>
      <c r="BS3821" s="9"/>
      <c r="BT3821" s="4"/>
      <c r="BU3821" s="4"/>
    </row>
    <row r="3822" spans="69:73" x14ac:dyDescent="0.35">
      <c r="BQ3822" s="9"/>
      <c r="BR3822" s="9"/>
      <c r="BS3822" s="9"/>
      <c r="BT3822" s="4"/>
      <c r="BU3822" s="4"/>
    </row>
    <row r="3823" spans="69:73" x14ac:dyDescent="0.35">
      <c r="BQ3823" s="9"/>
      <c r="BR3823" s="9"/>
      <c r="BS3823" s="9"/>
      <c r="BT3823" s="4"/>
      <c r="BU3823" s="4"/>
    </row>
    <row r="3824" spans="69:73" x14ac:dyDescent="0.35">
      <c r="BQ3824" s="9"/>
      <c r="BR3824" s="9"/>
      <c r="BS3824" s="9"/>
      <c r="BT3824" s="4"/>
      <c r="BU3824" s="4"/>
    </row>
    <row r="3825" spans="69:73" x14ac:dyDescent="0.35">
      <c r="BQ3825" s="9"/>
      <c r="BR3825" s="9"/>
      <c r="BS3825" s="9"/>
      <c r="BT3825" s="4"/>
      <c r="BU3825" s="4"/>
    </row>
    <row r="3826" spans="69:73" x14ac:dyDescent="0.35">
      <c r="BQ3826" s="9"/>
      <c r="BR3826" s="9"/>
      <c r="BS3826" s="9"/>
      <c r="BT3826" s="4"/>
      <c r="BU3826" s="4"/>
    </row>
    <row r="3827" spans="69:73" x14ac:dyDescent="0.35">
      <c r="BQ3827" s="9"/>
      <c r="BR3827" s="9"/>
      <c r="BS3827" s="9"/>
      <c r="BT3827" s="4"/>
      <c r="BU3827" s="4"/>
    </row>
    <row r="3828" spans="69:73" x14ac:dyDescent="0.35">
      <c r="BQ3828" s="9"/>
      <c r="BR3828" s="9"/>
      <c r="BS3828" s="9"/>
      <c r="BT3828" s="4"/>
      <c r="BU3828" s="4"/>
    </row>
    <row r="3829" spans="69:73" x14ac:dyDescent="0.35">
      <c r="BQ3829" s="9"/>
      <c r="BR3829" s="9"/>
      <c r="BS3829" s="9"/>
      <c r="BT3829" s="4"/>
      <c r="BU3829" s="4"/>
    </row>
    <row r="3830" spans="69:73" x14ac:dyDescent="0.35">
      <c r="BQ3830" s="9"/>
      <c r="BR3830" s="9"/>
      <c r="BS3830" s="9"/>
      <c r="BT3830" s="4"/>
      <c r="BU3830" s="4"/>
    </row>
    <row r="3831" spans="69:73" x14ac:dyDescent="0.35">
      <c r="BQ3831" s="9"/>
      <c r="BR3831" s="9"/>
      <c r="BS3831" s="9"/>
      <c r="BT3831" s="4"/>
      <c r="BU3831" s="4"/>
    </row>
    <row r="3832" spans="69:73" x14ac:dyDescent="0.35">
      <c r="BQ3832" s="9"/>
      <c r="BR3832" s="9"/>
      <c r="BS3832" s="9"/>
      <c r="BT3832" s="4"/>
      <c r="BU3832" s="4"/>
    </row>
    <row r="3833" spans="69:73" x14ac:dyDescent="0.35">
      <c r="BQ3833" s="9"/>
      <c r="BR3833" s="9"/>
      <c r="BS3833" s="9"/>
      <c r="BT3833" s="4"/>
      <c r="BU3833" s="4"/>
    </row>
    <row r="3834" spans="69:73" x14ac:dyDescent="0.35">
      <c r="BQ3834" s="9"/>
      <c r="BR3834" s="9"/>
      <c r="BS3834" s="9"/>
      <c r="BT3834" s="4"/>
      <c r="BU3834" s="4"/>
    </row>
    <row r="3835" spans="69:73" x14ac:dyDescent="0.35">
      <c r="BQ3835" s="9"/>
      <c r="BR3835" s="9"/>
      <c r="BS3835" s="9"/>
      <c r="BT3835" s="4"/>
      <c r="BU3835" s="4"/>
    </row>
    <row r="3836" spans="69:73" x14ac:dyDescent="0.35">
      <c r="BQ3836" s="9"/>
      <c r="BR3836" s="9"/>
      <c r="BS3836" s="9"/>
      <c r="BT3836" s="4"/>
      <c r="BU3836" s="4"/>
    </row>
    <row r="3837" spans="69:73" x14ac:dyDescent="0.35">
      <c r="BQ3837" s="9"/>
      <c r="BR3837" s="9"/>
      <c r="BS3837" s="9"/>
      <c r="BT3837" s="4"/>
      <c r="BU3837" s="4"/>
    </row>
    <row r="3838" spans="69:73" x14ac:dyDescent="0.35">
      <c r="BQ3838" s="9"/>
      <c r="BR3838" s="9"/>
      <c r="BS3838" s="9"/>
      <c r="BT3838" s="4"/>
      <c r="BU3838" s="4"/>
    </row>
    <row r="3839" spans="69:73" x14ac:dyDescent="0.35">
      <c r="BQ3839" s="9"/>
      <c r="BR3839" s="9"/>
      <c r="BS3839" s="9"/>
      <c r="BT3839" s="4"/>
      <c r="BU3839" s="4"/>
    </row>
    <row r="3840" spans="69:73" x14ac:dyDescent="0.35">
      <c r="BQ3840" s="9"/>
      <c r="BR3840" s="9"/>
      <c r="BS3840" s="9"/>
      <c r="BT3840" s="4"/>
      <c r="BU3840" s="4"/>
    </row>
    <row r="3841" spans="69:73" x14ac:dyDescent="0.35">
      <c r="BQ3841" s="9"/>
      <c r="BR3841" s="9"/>
      <c r="BS3841" s="9"/>
      <c r="BT3841" s="4"/>
      <c r="BU3841" s="4"/>
    </row>
    <row r="3842" spans="69:73" x14ac:dyDescent="0.35">
      <c r="BQ3842" s="9"/>
      <c r="BR3842" s="9"/>
      <c r="BS3842" s="9"/>
      <c r="BT3842" s="4"/>
      <c r="BU3842" s="4"/>
    </row>
    <row r="3843" spans="69:73" x14ac:dyDescent="0.35">
      <c r="BQ3843" s="9"/>
      <c r="BR3843" s="9"/>
      <c r="BS3843" s="9"/>
      <c r="BT3843" s="4"/>
      <c r="BU3843" s="4"/>
    </row>
    <row r="3844" spans="69:73" x14ac:dyDescent="0.35">
      <c r="BQ3844" s="9"/>
      <c r="BR3844" s="9"/>
      <c r="BS3844" s="9"/>
      <c r="BT3844" s="4"/>
      <c r="BU3844" s="4"/>
    </row>
    <row r="3845" spans="69:73" x14ac:dyDescent="0.35">
      <c r="BQ3845" s="9"/>
      <c r="BR3845" s="9"/>
      <c r="BS3845" s="9"/>
      <c r="BT3845" s="4"/>
      <c r="BU3845" s="4"/>
    </row>
    <row r="3846" spans="69:73" x14ac:dyDescent="0.35">
      <c r="BQ3846" s="9"/>
      <c r="BR3846" s="9"/>
      <c r="BS3846" s="9"/>
      <c r="BT3846" s="4"/>
      <c r="BU3846" s="4"/>
    </row>
    <row r="3847" spans="69:73" x14ac:dyDescent="0.35">
      <c r="BQ3847" s="9"/>
      <c r="BR3847" s="9"/>
      <c r="BS3847" s="9"/>
      <c r="BT3847" s="4"/>
      <c r="BU3847" s="4"/>
    </row>
    <row r="3848" spans="69:73" x14ac:dyDescent="0.35">
      <c r="BQ3848" s="9"/>
      <c r="BR3848" s="9"/>
      <c r="BS3848" s="9"/>
      <c r="BT3848" s="4"/>
      <c r="BU3848" s="4"/>
    </row>
    <row r="3849" spans="69:73" x14ac:dyDescent="0.35">
      <c r="BQ3849" s="9"/>
      <c r="BR3849" s="9"/>
      <c r="BS3849" s="9"/>
      <c r="BT3849" s="4"/>
      <c r="BU3849" s="4"/>
    </row>
    <row r="3850" spans="69:73" x14ac:dyDescent="0.35">
      <c r="BQ3850" s="9"/>
      <c r="BR3850" s="9"/>
      <c r="BS3850" s="9"/>
      <c r="BT3850" s="4"/>
      <c r="BU3850" s="4"/>
    </row>
    <row r="3851" spans="69:73" x14ac:dyDescent="0.35">
      <c r="BQ3851" s="9"/>
      <c r="BR3851" s="9"/>
      <c r="BS3851" s="9"/>
      <c r="BT3851" s="4"/>
      <c r="BU3851" s="4"/>
    </row>
    <row r="3852" spans="69:73" x14ac:dyDescent="0.35">
      <c r="BQ3852" s="9"/>
      <c r="BR3852" s="9"/>
      <c r="BS3852" s="9"/>
      <c r="BT3852" s="4"/>
      <c r="BU3852" s="4"/>
    </row>
    <row r="3853" spans="69:73" x14ac:dyDescent="0.35">
      <c r="BQ3853" s="9"/>
      <c r="BR3853" s="9"/>
      <c r="BS3853" s="9"/>
      <c r="BT3853" s="4"/>
      <c r="BU3853" s="4"/>
    </row>
    <row r="3854" spans="69:73" x14ac:dyDescent="0.35">
      <c r="BQ3854" s="9"/>
      <c r="BR3854" s="9"/>
      <c r="BS3854" s="9"/>
      <c r="BT3854" s="4"/>
      <c r="BU3854" s="4"/>
    </row>
    <row r="3855" spans="69:73" x14ac:dyDescent="0.35">
      <c r="BQ3855" s="9"/>
      <c r="BR3855" s="9"/>
      <c r="BS3855" s="9"/>
      <c r="BT3855" s="4"/>
      <c r="BU3855" s="4"/>
    </row>
    <row r="3856" spans="69:73" x14ac:dyDescent="0.35">
      <c r="BQ3856" s="9"/>
      <c r="BR3856" s="9"/>
      <c r="BS3856" s="9"/>
      <c r="BT3856" s="4"/>
      <c r="BU3856" s="4"/>
    </row>
    <row r="3857" spans="69:73" x14ac:dyDescent="0.35">
      <c r="BQ3857" s="9"/>
      <c r="BR3857" s="9"/>
      <c r="BS3857" s="9"/>
      <c r="BT3857" s="4"/>
      <c r="BU3857" s="4"/>
    </row>
    <row r="3858" spans="69:73" x14ac:dyDescent="0.35">
      <c r="BQ3858" s="9"/>
      <c r="BR3858" s="9"/>
      <c r="BS3858" s="9"/>
      <c r="BT3858" s="4"/>
      <c r="BU3858" s="4"/>
    </row>
    <row r="3859" spans="69:73" x14ac:dyDescent="0.35">
      <c r="BQ3859" s="9"/>
      <c r="BR3859" s="9"/>
      <c r="BS3859" s="9"/>
      <c r="BT3859" s="4"/>
      <c r="BU3859" s="4"/>
    </row>
    <row r="3860" spans="69:73" x14ac:dyDescent="0.35">
      <c r="BQ3860" s="9"/>
      <c r="BR3860" s="9"/>
      <c r="BS3860" s="9"/>
      <c r="BT3860" s="4"/>
      <c r="BU3860" s="4"/>
    </row>
    <row r="3861" spans="69:73" x14ac:dyDescent="0.35">
      <c r="BQ3861" s="9"/>
      <c r="BR3861" s="9"/>
      <c r="BS3861" s="9"/>
      <c r="BT3861" s="4"/>
      <c r="BU3861" s="4"/>
    </row>
    <row r="3862" spans="69:73" x14ac:dyDescent="0.35">
      <c r="BQ3862" s="9"/>
      <c r="BR3862" s="9"/>
      <c r="BS3862" s="9"/>
      <c r="BT3862" s="4"/>
      <c r="BU3862" s="4"/>
    </row>
    <row r="3863" spans="69:73" x14ac:dyDescent="0.35">
      <c r="BQ3863" s="9"/>
      <c r="BR3863" s="9"/>
      <c r="BS3863" s="9"/>
      <c r="BT3863" s="4"/>
      <c r="BU3863" s="4"/>
    </row>
    <row r="3864" spans="69:73" x14ac:dyDescent="0.35">
      <c r="BQ3864" s="9"/>
      <c r="BR3864" s="9"/>
      <c r="BS3864" s="9"/>
      <c r="BT3864" s="4"/>
      <c r="BU3864" s="4"/>
    </row>
    <row r="3865" spans="69:73" x14ac:dyDescent="0.35">
      <c r="BQ3865" s="9"/>
      <c r="BR3865" s="9"/>
      <c r="BS3865" s="9"/>
      <c r="BT3865" s="4"/>
      <c r="BU3865" s="4"/>
    </row>
    <row r="3866" spans="69:73" x14ac:dyDescent="0.35">
      <c r="BQ3866" s="9"/>
      <c r="BR3866" s="9"/>
      <c r="BS3866" s="9"/>
      <c r="BT3866" s="4"/>
      <c r="BU3866" s="4"/>
    </row>
    <row r="3867" spans="69:73" x14ac:dyDescent="0.35">
      <c r="BQ3867" s="9"/>
      <c r="BR3867" s="9"/>
      <c r="BS3867" s="9"/>
      <c r="BT3867" s="4"/>
      <c r="BU3867" s="4"/>
    </row>
    <row r="3868" spans="69:73" x14ac:dyDescent="0.35">
      <c r="BQ3868" s="9"/>
      <c r="BR3868" s="9"/>
      <c r="BS3868" s="9"/>
      <c r="BT3868" s="4"/>
      <c r="BU3868" s="4"/>
    </row>
    <row r="3869" spans="69:73" x14ac:dyDescent="0.35">
      <c r="BQ3869" s="9"/>
      <c r="BR3869" s="9"/>
      <c r="BS3869" s="9"/>
      <c r="BT3869" s="4"/>
      <c r="BU3869" s="4"/>
    </row>
    <row r="3870" spans="69:73" x14ac:dyDescent="0.35">
      <c r="BQ3870" s="9"/>
      <c r="BR3870" s="9"/>
      <c r="BS3870" s="9"/>
      <c r="BT3870" s="4"/>
      <c r="BU3870" s="4"/>
    </row>
    <row r="3871" spans="69:73" x14ac:dyDescent="0.35">
      <c r="BQ3871" s="9"/>
      <c r="BR3871" s="9"/>
      <c r="BS3871" s="9"/>
      <c r="BT3871" s="4"/>
      <c r="BU3871" s="4"/>
    </row>
    <row r="3872" spans="69:73" x14ac:dyDescent="0.35">
      <c r="BQ3872" s="9"/>
      <c r="BR3872" s="9"/>
      <c r="BS3872" s="9"/>
      <c r="BT3872" s="4"/>
      <c r="BU3872" s="4"/>
    </row>
    <row r="3873" spans="69:73" x14ac:dyDescent="0.35">
      <c r="BQ3873" s="9"/>
      <c r="BR3873" s="9"/>
      <c r="BS3873" s="9"/>
      <c r="BT3873" s="4"/>
      <c r="BU3873" s="4"/>
    </row>
    <row r="3874" spans="69:73" x14ac:dyDescent="0.35">
      <c r="BQ3874" s="9"/>
      <c r="BR3874" s="9"/>
      <c r="BS3874" s="9"/>
      <c r="BT3874" s="4"/>
      <c r="BU3874" s="4"/>
    </row>
    <row r="3875" spans="69:73" x14ac:dyDescent="0.35">
      <c r="BQ3875" s="9"/>
      <c r="BR3875" s="9"/>
      <c r="BS3875" s="9"/>
      <c r="BT3875" s="4"/>
      <c r="BU3875" s="4"/>
    </row>
    <row r="3876" spans="69:73" x14ac:dyDescent="0.35">
      <c r="BQ3876" s="9"/>
      <c r="BR3876" s="9"/>
      <c r="BS3876" s="9"/>
      <c r="BT3876" s="4"/>
      <c r="BU3876" s="4"/>
    </row>
    <row r="3877" spans="69:73" x14ac:dyDescent="0.35">
      <c r="BQ3877" s="9"/>
      <c r="BR3877" s="9"/>
      <c r="BS3877" s="9"/>
      <c r="BT3877" s="4"/>
      <c r="BU3877" s="4"/>
    </row>
    <row r="3878" spans="69:73" x14ac:dyDescent="0.35">
      <c r="BQ3878" s="9"/>
      <c r="BR3878" s="9"/>
      <c r="BS3878" s="9"/>
      <c r="BT3878" s="4"/>
      <c r="BU3878" s="4"/>
    </row>
    <row r="3879" spans="69:73" x14ac:dyDescent="0.35">
      <c r="BQ3879" s="9"/>
      <c r="BR3879" s="9"/>
      <c r="BS3879" s="9"/>
      <c r="BT3879" s="4"/>
      <c r="BU3879" s="4"/>
    </row>
    <row r="3880" spans="69:73" x14ac:dyDescent="0.35">
      <c r="BQ3880" s="9"/>
      <c r="BR3880" s="9"/>
      <c r="BS3880" s="9"/>
      <c r="BT3880" s="4"/>
      <c r="BU3880" s="4"/>
    </row>
    <row r="3881" spans="69:73" x14ac:dyDescent="0.35">
      <c r="BQ3881" s="9"/>
      <c r="BR3881" s="9"/>
      <c r="BS3881" s="9"/>
      <c r="BT3881" s="4"/>
      <c r="BU3881" s="4"/>
    </row>
    <row r="3882" spans="69:73" x14ac:dyDescent="0.35">
      <c r="BQ3882" s="9"/>
      <c r="BR3882" s="9"/>
      <c r="BS3882" s="9"/>
      <c r="BT3882" s="4"/>
      <c r="BU3882" s="4"/>
    </row>
    <row r="3883" spans="69:73" x14ac:dyDescent="0.35">
      <c r="BQ3883" s="9"/>
      <c r="BR3883" s="9"/>
      <c r="BS3883" s="9"/>
      <c r="BT3883" s="4"/>
      <c r="BU3883" s="4"/>
    </row>
    <row r="3884" spans="69:73" x14ac:dyDescent="0.35">
      <c r="BQ3884" s="9"/>
      <c r="BR3884" s="9"/>
      <c r="BS3884" s="9"/>
      <c r="BT3884" s="4"/>
      <c r="BU3884" s="4"/>
    </row>
    <row r="3885" spans="69:73" x14ac:dyDescent="0.35">
      <c r="BQ3885" s="9"/>
      <c r="BR3885" s="9"/>
      <c r="BS3885" s="9"/>
      <c r="BT3885" s="4"/>
      <c r="BU3885" s="4"/>
    </row>
    <row r="3886" spans="69:73" x14ac:dyDescent="0.35">
      <c r="BQ3886" s="9"/>
      <c r="BR3886" s="9"/>
      <c r="BS3886" s="9"/>
      <c r="BT3886" s="4"/>
      <c r="BU3886" s="4"/>
    </row>
    <row r="3887" spans="69:73" x14ac:dyDescent="0.35">
      <c r="BQ3887" s="9"/>
      <c r="BR3887" s="9"/>
      <c r="BS3887" s="9"/>
      <c r="BT3887" s="4"/>
      <c r="BU3887" s="4"/>
    </row>
    <row r="3888" spans="69:73" x14ac:dyDescent="0.35">
      <c r="BQ3888" s="9"/>
      <c r="BR3888" s="9"/>
      <c r="BS3888" s="9"/>
      <c r="BT3888" s="4"/>
      <c r="BU3888" s="4"/>
    </row>
    <row r="3889" spans="69:73" x14ac:dyDescent="0.35">
      <c r="BQ3889" s="9"/>
      <c r="BR3889" s="9"/>
      <c r="BS3889" s="9"/>
      <c r="BT3889" s="4"/>
      <c r="BU3889" s="4"/>
    </row>
    <row r="3890" spans="69:73" x14ac:dyDescent="0.35">
      <c r="BQ3890" s="9"/>
      <c r="BR3890" s="9"/>
      <c r="BS3890" s="9"/>
      <c r="BT3890" s="4"/>
      <c r="BU3890" s="4"/>
    </row>
    <row r="3891" spans="69:73" x14ac:dyDescent="0.35">
      <c r="BQ3891" s="9"/>
      <c r="BR3891" s="9"/>
      <c r="BS3891" s="9"/>
      <c r="BT3891" s="4"/>
      <c r="BU3891" s="4"/>
    </row>
    <row r="3892" spans="69:73" x14ac:dyDescent="0.35">
      <c r="BQ3892" s="9"/>
      <c r="BR3892" s="9"/>
      <c r="BS3892" s="9"/>
      <c r="BT3892" s="4"/>
      <c r="BU3892" s="4"/>
    </row>
    <row r="3893" spans="69:73" x14ac:dyDescent="0.35">
      <c r="BQ3893" s="9"/>
      <c r="BR3893" s="9"/>
      <c r="BS3893" s="9"/>
      <c r="BT3893" s="4"/>
      <c r="BU3893" s="4"/>
    </row>
    <row r="3894" spans="69:73" x14ac:dyDescent="0.35">
      <c r="BQ3894" s="9"/>
      <c r="BR3894" s="9"/>
      <c r="BS3894" s="9"/>
      <c r="BT3894" s="4"/>
      <c r="BU3894" s="4"/>
    </row>
    <row r="3895" spans="69:73" x14ac:dyDescent="0.35">
      <c r="BQ3895" s="9"/>
      <c r="BR3895" s="9"/>
      <c r="BS3895" s="9"/>
      <c r="BT3895" s="4"/>
      <c r="BU3895" s="4"/>
    </row>
    <row r="3896" spans="69:73" x14ac:dyDescent="0.35">
      <c r="BQ3896" s="9"/>
      <c r="BR3896" s="9"/>
      <c r="BS3896" s="9"/>
      <c r="BT3896" s="4"/>
      <c r="BU3896" s="4"/>
    </row>
    <row r="3897" spans="69:73" x14ac:dyDescent="0.35">
      <c r="BQ3897" s="9"/>
      <c r="BR3897" s="9"/>
      <c r="BS3897" s="9"/>
      <c r="BT3897" s="4"/>
      <c r="BU3897" s="4"/>
    </row>
    <row r="3898" spans="69:73" x14ac:dyDescent="0.35">
      <c r="BQ3898" s="9"/>
      <c r="BR3898" s="9"/>
      <c r="BS3898" s="9"/>
      <c r="BT3898" s="4"/>
      <c r="BU3898" s="4"/>
    </row>
    <row r="3899" spans="69:73" x14ac:dyDescent="0.35">
      <c r="BQ3899" s="9"/>
      <c r="BR3899" s="9"/>
      <c r="BS3899" s="9"/>
      <c r="BT3899" s="4"/>
      <c r="BU3899" s="4"/>
    </row>
    <row r="3900" spans="69:73" x14ac:dyDescent="0.35">
      <c r="BQ3900" s="9"/>
      <c r="BR3900" s="9"/>
      <c r="BS3900" s="9"/>
      <c r="BT3900" s="4"/>
      <c r="BU3900" s="4"/>
    </row>
    <row r="3901" spans="69:73" x14ac:dyDescent="0.35">
      <c r="BQ3901" s="9"/>
      <c r="BR3901" s="9"/>
      <c r="BS3901" s="9"/>
      <c r="BT3901" s="4"/>
      <c r="BU3901" s="4"/>
    </row>
    <row r="3902" spans="69:73" x14ac:dyDescent="0.35">
      <c r="BQ3902" s="9"/>
      <c r="BR3902" s="9"/>
      <c r="BS3902" s="9"/>
      <c r="BT3902" s="4"/>
      <c r="BU3902" s="4"/>
    </row>
    <row r="3903" spans="69:73" x14ac:dyDescent="0.35">
      <c r="BQ3903" s="9"/>
      <c r="BR3903" s="9"/>
      <c r="BS3903" s="9"/>
      <c r="BT3903" s="4"/>
      <c r="BU3903" s="4"/>
    </row>
    <row r="3904" spans="69:73" x14ac:dyDescent="0.35">
      <c r="BQ3904" s="9"/>
      <c r="BR3904" s="9"/>
      <c r="BS3904" s="9"/>
      <c r="BT3904" s="4"/>
      <c r="BU3904" s="4"/>
    </row>
    <row r="3905" spans="69:73" x14ac:dyDescent="0.35">
      <c r="BQ3905" s="9"/>
      <c r="BR3905" s="9"/>
      <c r="BS3905" s="9"/>
      <c r="BT3905" s="4"/>
      <c r="BU3905" s="4"/>
    </row>
    <row r="3906" spans="69:73" x14ac:dyDescent="0.35">
      <c r="BQ3906" s="9"/>
      <c r="BR3906" s="9"/>
      <c r="BS3906" s="9"/>
      <c r="BT3906" s="4"/>
      <c r="BU3906" s="4"/>
    </row>
    <row r="3907" spans="69:73" x14ac:dyDescent="0.35">
      <c r="BQ3907" s="9"/>
      <c r="BR3907" s="9"/>
      <c r="BS3907" s="9"/>
      <c r="BT3907" s="4"/>
      <c r="BU3907" s="4"/>
    </row>
    <row r="3908" spans="69:73" x14ac:dyDescent="0.35">
      <c r="BQ3908" s="9"/>
      <c r="BR3908" s="9"/>
      <c r="BS3908" s="9"/>
      <c r="BT3908" s="4"/>
      <c r="BU3908" s="4"/>
    </row>
    <row r="3909" spans="69:73" x14ac:dyDescent="0.35">
      <c r="BQ3909" s="9"/>
      <c r="BR3909" s="9"/>
      <c r="BS3909" s="9"/>
      <c r="BT3909" s="4"/>
      <c r="BU3909" s="4"/>
    </row>
    <row r="3910" spans="69:73" x14ac:dyDescent="0.35">
      <c r="BQ3910" s="9"/>
      <c r="BR3910" s="9"/>
      <c r="BS3910" s="9"/>
      <c r="BT3910" s="4"/>
      <c r="BU3910" s="4"/>
    </row>
    <row r="3911" spans="69:73" x14ac:dyDescent="0.35">
      <c r="BQ3911" s="9"/>
      <c r="BR3911" s="9"/>
      <c r="BS3911" s="9"/>
      <c r="BT3911" s="4"/>
      <c r="BU3911" s="4"/>
    </row>
    <row r="3912" spans="69:73" x14ac:dyDescent="0.35">
      <c r="BQ3912" s="9"/>
      <c r="BR3912" s="9"/>
      <c r="BS3912" s="9"/>
      <c r="BT3912" s="4"/>
      <c r="BU3912" s="4"/>
    </row>
    <row r="3913" spans="69:73" x14ac:dyDescent="0.35">
      <c r="BQ3913" s="9"/>
      <c r="BR3913" s="9"/>
      <c r="BS3913" s="9"/>
      <c r="BT3913" s="4"/>
      <c r="BU3913" s="4"/>
    </row>
    <row r="3914" spans="69:73" x14ac:dyDescent="0.35">
      <c r="BQ3914" s="9"/>
      <c r="BR3914" s="9"/>
      <c r="BS3914" s="9"/>
      <c r="BT3914" s="4"/>
      <c r="BU3914" s="4"/>
    </row>
    <row r="3915" spans="69:73" x14ac:dyDescent="0.35">
      <c r="BQ3915" s="9"/>
      <c r="BR3915" s="9"/>
      <c r="BS3915" s="9"/>
      <c r="BT3915" s="4"/>
      <c r="BU3915" s="4"/>
    </row>
    <row r="3916" spans="69:73" x14ac:dyDescent="0.35">
      <c r="BQ3916" s="9"/>
      <c r="BR3916" s="9"/>
      <c r="BS3916" s="9"/>
      <c r="BT3916" s="4"/>
      <c r="BU3916" s="4"/>
    </row>
    <row r="3917" spans="69:73" x14ac:dyDescent="0.35">
      <c r="BQ3917" s="9"/>
      <c r="BR3917" s="9"/>
      <c r="BS3917" s="9"/>
      <c r="BT3917" s="4"/>
      <c r="BU3917" s="4"/>
    </row>
    <row r="3918" spans="69:73" x14ac:dyDescent="0.35">
      <c r="BQ3918" s="9"/>
      <c r="BR3918" s="9"/>
      <c r="BS3918" s="9"/>
      <c r="BT3918" s="4"/>
      <c r="BU3918" s="4"/>
    </row>
    <row r="3919" spans="69:73" x14ac:dyDescent="0.35">
      <c r="BQ3919" s="9"/>
      <c r="BR3919" s="9"/>
      <c r="BS3919" s="9"/>
      <c r="BT3919" s="4"/>
      <c r="BU3919" s="4"/>
    </row>
    <row r="3920" spans="69:73" x14ac:dyDescent="0.35">
      <c r="BQ3920" s="9"/>
      <c r="BR3920" s="9"/>
      <c r="BS3920" s="9"/>
      <c r="BT3920" s="4"/>
      <c r="BU3920" s="4"/>
    </row>
    <row r="3921" spans="69:73" x14ac:dyDescent="0.35">
      <c r="BQ3921" s="9"/>
      <c r="BR3921" s="9"/>
      <c r="BS3921" s="9"/>
      <c r="BT3921" s="4"/>
      <c r="BU3921" s="4"/>
    </row>
    <row r="3922" spans="69:73" x14ac:dyDescent="0.35">
      <c r="BQ3922" s="9"/>
      <c r="BR3922" s="9"/>
      <c r="BS3922" s="9"/>
      <c r="BT3922" s="4"/>
      <c r="BU3922" s="4"/>
    </row>
    <row r="3923" spans="69:73" x14ac:dyDescent="0.35">
      <c r="BQ3923" s="9"/>
      <c r="BR3923" s="9"/>
      <c r="BS3923" s="9"/>
      <c r="BT3923" s="4"/>
      <c r="BU3923" s="4"/>
    </row>
    <row r="3924" spans="69:73" x14ac:dyDescent="0.35">
      <c r="BQ3924" s="9"/>
      <c r="BR3924" s="9"/>
      <c r="BS3924" s="9"/>
      <c r="BT3924" s="4"/>
      <c r="BU3924" s="4"/>
    </row>
    <row r="3925" spans="69:73" x14ac:dyDescent="0.35">
      <c r="BQ3925" s="9"/>
      <c r="BR3925" s="9"/>
      <c r="BS3925" s="9"/>
      <c r="BT3925" s="4"/>
      <c r="BU3925" s="4"/>
    </row>
    <row r="3926" spans="69:73" x14ac:dyDescent="0.35">
      <c r="BQ3926" s="9"/>
      <c r="BR3926" s="9"/>
      <c r="BS3926" s="9"/>
      <c r="BT3926" s="4"/>
      <c r="BU3926" s="4"/>
    </row>
    <row r="3927" spans="69:73" x14ac:dyDescent="0.35">
      <c r="BQ3927" s="9"/>
      <c r="BR3927" s="9"/>
      <c r="BS3927" s="9"/>
      <c r="BT3927" s="4"/>
      <c r="BU3927" s="4"/>
    </row>
    <row r="3928" spans="69:73" x14ac:dyDescent="0.35">
      <c r="BQ3928" s="9"/>
      <c r="BR3928" s="9"/>
      <c r="BS3928" s="9"/>
      <c r="BT3928" s="4"/>
      <c r="BU3928" s="4"/>
    </row>
    <row r="3929" spans="69:73" x14ac:dyDescent="0.35">
      <c r="BQ3929" s="9"/>
      <c r="BR3929" s="9"/>
      <c r="BS3929" s="9"/>
      <c r="BT3929" s="4"/>
      <c r="BU3929" s="4"/>
    </row>
    <row r="3930" spans="69:73" x14ac:dyDescent="0.35">
      <c r="BQ3930" s="9"/>
      <c r="BR3930" s="9"/>
      <c r="BS3930" s="9"/>
      <c r="BT3930" s="4"/>
      <c r="BU3930" s="4"/>
    </row>
    <row r="3931" spans="69:73" x14ac:dyDescent="0.35">
      <c r="BQ3931" s="9"/>
      <c r="BR3931" s="9"/>
      <c r="BS3931" s="9"/>
      <c r="BT3931" s="4"/>
      <c r="BU3931" s="4"/>
    </row>
    <row r="3932" spans="69:73" x14ac:dyDescent="0.35">
      <c r="BQ3932" s="9"/>
      <c r="BR3932" s="9"/>
      <c r="BS3932" s="9"/>
      <c r="BT3932" s="4"/>
      <c r="BU3932" s="4"/>
    </row>
    <row r="3933" spans="69:73" x14ac:dyDescent="0.35">
      <c r="BQ3933" s="9"/>
      <c r="BR3933" s="9"/>
      <c r="BS3933" s="9"/>
      <c r="BT3933" s="4"/>
      <c r="BU3933" s="4"/>
    </row>
    <row r="3934" spans="69:73" x14ac:dyDescent="0.35">
      <c r="BQ3934" s="9"/>
      <c r="BR3934" s="9"/>
      <c r="BS3934" s="9"/>
      <c r="BT3934" s="4"/>
      <c r="BU3934" s="4"/>
    </row>
    <row r="3935" spans="69:73" x14ac:dyDescent="0.35">
      <c r="BQ3935" s="9"/>
      <c r="BR3935" s="9"/>
      <c r="BS3935" s="9"/>
      <c r="BT3935" s="4"/>
      <c r="BU3935" s="4"/>
    </row>
    <row r="3936" spans="69:73" x14ac:dyDescent="0.35">
      <c r="BQ3936" s="9"/>
      <c r="BR3936" s="9"/>
      <c r="BS3936" s="9"/>
      <c r="BT3936" s="4"/>
      <c r="BU3936" s="4"/>
    </row>
    <row r="3937" spans="69:73" x14ac:dyDescent="0.35">
      <c r="BQ3937" s="9"/>
      <c r="BR3937" s="9"/>
      <c r="BS3937" s="9"/>
      <c r="BT3937" s="4"/>
      <c r="BU3937" s="4"/>
    </row>
    <row r="3938" spans="69:73" x14ac:dyDescent="0.35">
      <c r="BQ3938" s="9"/>
      <c r="BR3938" s="9"/>
      <c r="BS3938" s="9"/>
      <c r="BT3938" s="4"/>
      <c r="BU3938" s="4"/>
    </row>
    <row r="3939" spans="69:73" x14ac:dyDescent="0.35">
      <c r="BQ3939" s="9"/>
      <c r="BR3939" s="9"/>
      <c r="BS3939" s="9"/>
      <c r="BT3939" s="4"/>
      <c r="BU3939" s="4"/>
    </row>
    <row r="3940" spans="69:73" x14ac:dyDescent="0.35">
      <c r="BQ3940" s="9"/>
      <c r="BR3940" s="9"/>
      <c r="BS3940" s="9"/>
      <c r="BT3940" s="4"/>
      <c r="BU3940" s="4"/>
    </row>
    <row r="3941" spans="69:73" x14ac:dyDescent="0.35">
      <c r="BQ3941" s="9"/>
      <c r="BR3941" s="9"/>
      <c r="BS3941" s="9"/>
      <c r="BT3941" s="4"/>
      <c r="BU3941" s="4"/>
    </row>
    <row r="3942" spans="69:73" x14ac:dyDescent="0.35">
      <c r="BQ3942" s="9"/>
      <c r="BR3942" s="9"/>
      <c r="BS3942" s="9"/>
      <c r="BT3942" s="4"/>
      <c r="BU3942" s="4"/>
    </row>
    <row r="3943" spans="69:73" x14ac:dyDescent="0.35">
      <c r="BQ3943" s="9"/>
      <c r="BR3943" s="9"/>
      <c r="BS3943" s="9"/>
      <c r="BT3943" s="4"/>
      <c r="BU3943" s="4"/>
    </row>
    <row r="3944" spans="69:73" x14ac:dyDescent="0.35">
      <c r="BQ3944" s="9"/>
      <c r="BR3944" s="9"/>
      <c r="BS3944" s="9"/>
      <c r="BT3944" s="4"/>
      <c r="BU3944" s="4"/>
    </row>
    <row r="3945" spans="69:73" x14ac:dyDescent="0.35">
      <c r="BQ3945" s="9"/>
      <c r="BR3945" s="9"/>
      <c r="BS3945" s="9"/>
      <c r="BT3945" s="4"/>
      <c r="BU3945" s="4"/>
    </row>
    <row r="3946" spans="69:73" x14ac:dyDescent="0.35">
      <c r="BQ3946" s="9"/>
      <c r="BR3946" s="9"/>
      <c r="BS3946" s="9"/>
      <c r="BT3946" s="4"/>
      <c r="BU3946" s="4"/>
    </row>
    <row r="3947" spans="69:73" x14ac:dyDescent="0.35">
      <c r="BQ3947" s="9"/>
      <c r="BR3947" s="9"/>
      <c r="BS3947" s="9"/>
      <c r="BT3947" s="4"/>
      <c r="BU3947" s="4"/>
    </row>
    <row r="3948" spans="69:73" x14ac:dyDescent="0.35">
      <c r="BQ3948" s="9"/>
      <c r="BR3948" s="9"/>
      <c r="BS3948" s="9"/>
      <c r="BT3948" s="4"/>
      <c r="BU3948" s="4"/>
    </row>
    <row r="3949" spans="69:73" x14ac:dyDescent="0.35">
      <c r="BQ3949" s="9"/>
      <c r="BR3949" s="9"/>
      <c r="BS3949" s="9"/>
      <c r="BT3949" s="4"/>
      <c r="BU3949" s="4"/>
    </row>
    <row r="3950" spans="69:73" x14ac:dyDescent="0.35">
      <c r="BQ3950" s="9"/>
      <c r="BR3950" s="9"/>
      <c r="BS3950" s="9"/>
      <c r="BT3950" s="4"/>
      <c r="BU3950" s="4"/>
    </row>
    <row r="3951" spans="69:73" x14ac:dyDescent="0.35">
      <c r="BQ3951" s="9"/>
      <c r="BR3951" s="9"/>
      <c r="BS3951" s="9"/>
      <c r="BT3951" s="4"/>
      <c r="BU3951" s="4"/>
    </row>
    <row r="3952" spans="69:73" x14ac:dyDescent="0.35">
      <c r="BQ3952" s="9"/>
      <c r="BR3952" s="9"/>
      <c r="BS3952" s="9"/>
      <c r="BT3952" s="4"/>
      <c r="BU3952" s="4"/>
    </row>
    <row r="3953" spans="69:73" x14ac:dyDescent="0.35">
      <c r="BQ3953" s="9"/>
      <c r="BR3953" s="9"/>
      <c r="BS3953" s="9"/>
      <c r="BT3953" s="4"/>
      <c r="BU3953" s="4"/>
    </row>
    <row r="3954" spans="69:73" x14ac:dyDescent="0.35">
      <c r="BQ3954" s="9"/>
      <c r="BR3954" s="9"/>
      <c r="BS3954" s="9"/>
      <c r="BT3954" s="4"/>
      <c r="BU3954" s="4"/>
    </row>
    <row r="3955" spans="69:73" x14ac:dyDescent="0.35">
      <c r="BQ3955" s="9"/>
      <c r="BR3955" s="9"/>
      <c r="BS3955" s="9"/>
      <c r="BT3955" s="4"/>
      <c r="BU3955" s="4"/>
    </row>
    <row r="3956" spans="69:73" x14ac:dyDescent="0.35">
      <c r="BQ3956" s="9"/>
      <c r="BR3956" s="9"/>
      <c r="BS3956" s="9"/>
      <c r="BT3956" s="4"/>
      <c r="BU3956" s="4"/>
    </row>
    <row r="3957" spans="69:73" x14ac:dyDescent="0.35">
      <c r="BQ3957" s="9"/>
      <c r="BR3957" s="9"/>
      <c r="BS3957" s="9"/>
      <c r="BT3957" s="4"/>
      <c r="BU3957" s="4"/>
    </row>
    <row r="3958" spans="69:73" x14ac:dyDescent="0.35">
      <c r="BQ3958" s="9"/>
      <c r="BR3958" s="9"/>
      <c r="BS3958" s="9"/>
      <c r="BT3958" s="4"/>
      <c r="BU3958" s="4"/>
    </row>
    <row r="3959" spans="69:73" x14ac:dyDescent="0.35">
      <c r="BQ3959" s="9"/>
      <c r="BR3959" s="9"/>
      <c r="BS3959" s="9"/>
      <c r="BT3959" s="4"/>
      <c r="BU3959" s="4"/>
    </row>
    <row r="3960" spans="69:73" x14ac:dyDescent="0.35">
      <c r="BQ3960" s="9"/>
      <c r="BR3960" s="9"/>
      <c r="BS3960" s="9"/>
      <c r="BT3960" s="4"/>
      <c r="BU3960" s="4"/>
    </row>
    <row r="3961" spans="69:73" x14ac:dyDescent="0.35">
      <c r="BQ3961" s="9"/>
      <c r="BR3961" s="9"/>
      <c r="BS3961" s="9"/>
      <c r="BT3961" s="4"/>
      <c r="BU3961" s="4"/>
    </row>
    <row r="3962" spans="69:73" x14ac:dyDescent="0.35">
      <c r="BQ3962" s="9"/>
      <c r="BR3962" s="9"/>
      <c r="BS3962" s="9"/>
      <c r="BT3962" s="4"/>
      <c r="BU3962" s="4"/>
    </row>
    <row r="3963" spans="69:73" x14ac:dyDescent="0.35">
      <c r="BQ3963" s="9"/>
      <c r="BR3963" s="9"/>
      <c r="BS3963" s="9"/>
      <c r="BT3963" s="4"/>
      <c r="BU3963" s="4"/>
    </row>
    <row r="3964" spans="69:73" x14ac:dyDescent="0.35">
      <c r="BQ3964" s="9"/>
      <c r="BR3964" s="9"/>
      <c r="BS3964" s="9"/>
      <c r="BT3964" s="4"/>
      <c r="BU3964" s="4"/>
    </row>
    <row r="3965" spans="69:73" x14ac:dyDescent="0.35">
      <c r="BQ3965" s="9"/>
      <c r="BR3965" s="9"/>
      <c r="BS3965" s="9"/>
      <c r="BT3965" s="4"/>
      <c r="BU3965" s="4"/>
    </row>
    <row r="3966" spans="69:73" x14ac:dyDescent="0.35">
      <c r="BQ3966" s="9"/>
      <c r="BR3966" s="9"/>
      <c r="BS3966" s="9"/>
      <c r="BT3966" s="4"/>
      <c r="BU3966" s="4"/>
    </row>
    <row r="3967" spans="69:73" x14ac:dyDescent="0.35">
      <c r="BQ3967" s="9"/>
      <c r="BR3967" s="9"/>
      <c r="BS3967" s="9"/>
      <c r="BT3967" s="4"/>
      <c r="BU3967" s="4"/>
    </row>
    <row r="3968" spans="69:73" x14ac:dyDescent="0.35">
      <c r="BQ3968" s="9"/>
      <c r="BR3968" s="9"/>
      <c r="BS3968" s="9"/>
      <c r="BT3968" s="4"/>
      <c r="BU3968" s="4"/>
    </row>
    <row r="3969" spans="69:73" x14ac:dyDescent="0.35">
      <c r="BQ3969" s="9"/>
      <c r="BR3969" s="9"/>
      <c r="BS3969" s="9"/>
      <c r="BT3969" s="4"/>
      <c r="BU3969" s="4"/>
    </row>
    <row r="3970" spans="69:73" x14ac:dyDescent="0.35">
      <c r="BQ3970" s="9"/>
      <c r="BR3970" s="9"/>
      <c r="BS3970" s="9"/>
      <c r="BT3970" s="4"/>
      <c r="BU3970" s="4"/>
    </row>
    <row r="3971" spans="69:73" x14ac:dyDescent="0.35">
      <c r="BQ3971" s="9"/>
      <c r="BR3971" s="9"/>
      <c r="BS3971" s="9"/>
      <c r="BT3971" s="4"/>
      <c r="BU3971" s="4"/>
    </row>
    <row r="3972" spans="69:73" x14ac:dyDescent="0.35">
      <c r="BQ3972" s="9"/>
      <c r="BR3972" s="9"/>
      <c r="BS3972" s="9"/>
      <c r="BT3972" s="4"/>
      <c r="BU3972" s="4"/>
    </row>
    <row r="3973" spans="69:73" x14ac:dyDescent="0.35">
      <c r="BQ3973" s="9"/>
      <c r="BR3973" s="9"/>
      <c r="BS3973" s="9"/>
      <c r="BT3973" s="4"/>
      <c r="BU3973" s="4"/>
    </row>
    <row r="3974" spans="69:73" x14ac:dyDescent="0.35">
      <c r="BQ3974" s="9"/>
      <c r="BR3974" s="9"/>
      <c r="BS3974" s="9"/>
      <c r="BT3974" s="4"/>
      <c r="BU3974" s="4"/>
    </row>
    <row r="3975" spans="69:73" x14ac:dyDescent="0.35">
      <c r="BQ3975" s="9"/>
      <c r="BR3975" s="9"/>
      <c r="BS3975" s="9"/>
      <c r="BT3975" s="4"/>
      <c r="BU3975" s="4"/>
    </row>
    <row r="3976" spans="69:73" x14ac:dyDescent="0.35">
      <c r="BQ3976" s="9"/>
      <c r="BR3976" s="9"/>
      <c r="BS3976" s="9"/>
      <c r="BT3976" s="4"/>
      <c r="BU3976" s="4"/>
    </row>
    <row r="3977" spans="69:73" x14ac:dyDescent="0.35">
      <c r="BQ3977" s="9"/>
      <c r="BR3977" s="9"/>
      <c r="BS3977" s="9"/>
      <c r="BT3977" s="4"/>
      <c r="BU3977" s="4"/>
    </row>
    <row r="3978" spans="69:73" x14ac:dyDescent="0.35">
      <c r="BQ3978" s="9"/>
      <c r="BR3978" s="9"/>
      <c r="BS3978" s="9"/>
      <c r="BT3978" s="4"/>
      <c r="BU3978" s="4"/>
    </row>
    <row r="3979" spans="69:73" x14ac:dyDescent="0.35">
      <c r="BQ3979" s="9"/>
      <c r="BR3979" s="9"/>
      <c r="BS3979" s="9"/>
      <c r="BT3979" s="4"/>
      <c r="BU3979" s="4"/>
    </row>
    <row r="3980" spans="69:73" x14ac:dyDescent="0.35">
      <c r="BQ3980" s="9"/>
      <c r="BR3980" s="9"/>
      <c r="BS3980" s="9"/>
      <c r="BT3980" s="4"/>
      <c r="BU3980" s="4"/>
    </row>
    <row r="3981" spans="69:73" x14ac:dyDescent="0.35">
      <c r="BQ3981" s="9"/>
      <c r="BR3981" s="9"/>
      <c r="BS3981" s="9"/>
      <c r="BT3981" s="4"/>
      <c r="BU3981" s="4"/>
    </row>
    <row r="3982" spans="69:73" x14ac:dyDescent="0.35">
      <c r="BQ3982" s="9"/>
      <c r="BR3982" s="9"/>
      <c r="BS3982" s="9"/>
      <c r="BT3982" s="4"/>
      <c r="BU3982" s="4"/>
    </row>
    <row r="3983" spans="69:73" x14ac:dyDescent="0.35">
      <c r="BQ3983" s="9"/>
      <c r="BR3983" s="9"/>
      <c r="BS3983" s="9"/>
      <c r="BT3983" s="4"/>
      <c r="BU3983" s="4"/>
    </row>
    <row r="3984" spans="69:73" x14ac:dyDescent="0.35">
      <c r="BQ3984" s="9"/>
      <c r="BR3984" s="9"/>
      <c r="BS3984" s="9"/>
      <c r="BT3984" s="4"/>
      <c r="BU3984" s="4"/>
    </row>
    <row r="3985" spans="69:73" x14ac:dyDescent="0.35">
      <c r="BQ3985" s="9"/>
      <c r="BR3985" s="9"/>
      <c r="BS3985" s="9"/>
      <c r="BT3985" s="4"/>
      <c r="BU3985" s="4"/>
    </row>
    <row r="3986" spans="69:73" x14ac:dyDescent="0.35">
      <c r="BQ3986" s="9"/>
      <c r="BR3986" s="9"/>
      <c r="BS3986" s="9"/>
      <c r="BT3986" s="4"/>
      <c r="BU3986" s="4"/>
    </row>
    <row r="3987" spans="69:73" x14ac:dyDescent="0.35">
      <c r="BQ3987" s="9"/>
      <c r="BR3987" s="9"/>
      <c r="BS3987" s="9"/>
      <c r="BT3987" s="4"/>
      <c r="BU3987" s="4"/>
    </row>
    <row r="3988" spans="69:73" x14ac:dyDescent="0.35">
      <c r="BQ3988" s="9"/>
      <c r="BR3988" s="9"/>
      <c r="BS3988" s="9"/>
      <c r="BT3988" s="4"/>
      <c r="BU3988" s="4"/>
    </row>
    <row r="3989" spans="69:73" x14ac:dyDescent="0.35">
      <c r="BQ3989" s="9"/>
      <c r="BR3989" s="9"/>
      <c r="BS3989" s="9"/>
      <c r="BT3989" s="4"/>
      <c r="BU3989" s="4"/>
    </row>
    <row r="3990" spans="69:73" x14ac:dyDescent="0.35">
      <c r="BQ3990" s="9"/>
      <c r="BR3990" s="9"/>
      <c r="BS3990" s="9"/>
      <c r="BT3990" s="4"/>
      <c r="BU3990" s="4"/>
    </row>
    <row r="3991" spans="69:73" x14ac:dyDescent="0.35">
      <c r="BQ3991" s="9"/>
      <c r="BR3991" s="9"/>
      <c r="BS3991" s="9"/>
      <c r="BT3991" s="4"/>
      <c r="BU3991" s="4"/>
    </row>
    <row r="3992" spans="69:73" x14ac:dyDescent="0.35">
      <c r="BQ3992" s="9"/>
      <c r="BR3992" s="9"/>
      <c r="BS3992" s="9"/>
      <c r="BT3992" s="4"/>
      <c r="BU3992" s="4"/>
    </row>
    <row r="3993" spans="69:73" x14ac:dyDescent="0.35">
      <c r="BQ3993" s="9"/>
      <c r="BR3993" s="9"/>
      <c r="BS3993" s="9"/>
      <c r="BT3993" s="4"/>
      <c r="BU3993" s="4"/>
    </row>
    <row r="3994" spans="69:73" x14ac:dyDescent="0.35">
      <c r="BQ3994" s="9"/>
      <c r="BR3994" s="9"/>
      <c r="BS3994" s="9"/>
      <c r="BT3994" s="4"/>
      <c r="BU3994" s="4"/>
    </row>
    <row r="3995" spans="69:73" x14ac:dyDescent="0.35">
      <c r="BQ3995" s="9"/>
      <c r="BR3995" s="9"/>
      <c r="BS3995" s="9"/>
      <c r="BT3995" s="4"/>
      <c r="BU3995" s="4"/>
    </row>
    <row r="3996" spans="69:73" x14ac:dyDescent="0.35">
      <c r="BQ3996" s="9"/>
      <c r="BR3996" s="9"/>
      <c r="BS3996" s="9"/>
      <c r="BT3996" s="4"/>
      <c r="BU3996" s="4"/>
    </row>
    <row r="3997" spans="69:73" x14ac:dyDescent="0.35">
      <c r="BQ3997" s="9"/>
      <c r="BR3997" s="9"/>
      <c r="BS3997" s="9"/>
      <c r="BT3997" s="4"/>
      <c r="BU3997" s="4"/>
    </row>
    <row r="3998" spans="69:73" x14ac:dyDescent="0.35">
      <c r="BQ3998" s="9"/>
      <c r="BR3998" s="9"/>
      <c r="BS3998" s="9"/>
      <c r="BT3998" s="4"/>
      <c r="BU3998" s="4"/>
    </row>
    <row r="3999" spans="69:73" x14ac:dyDescent="0.35">
      <c r="BQ3999" s="9"/>
      <c r="BR3999" s="9"/>
      <c r="BS3999" s="9"/>
      <c r="BT3999" s="4"/>
      <c r="BU3999" s="4"/>
    </row>
    <row r="4000" spans="69:73" x14ac:dyDescent="0.35">
      <c r="BQ4000" s="9"/>
      <c r="BR4000" s="9"/>
      <c r="BS4000" s="9"/>
      <c r="BT4000" s="4"/>
      <c r="BU4000" s="4"/>
    </row>
    <row r="4001" spans="69:73" x14ac:dyDescent="0.35">
      <c r="BQ4001" s="9"/>
      <c r="BR4001" s="9"/>
      <c r="BS4001" s="9"/>
      <c r="BT4001" s="4"/>
      <c r="BU4001" s="4"/>
    </row>
    <row r="4002" spans="69:73" x14ac:dyDescent="0.35">
      <c r="BQ4002" s="9"/>
      <c r="BR4002" s="9"/>
      <c r="BS4002" s="9"/>
      <c r="BT4002" s="4"/>
      <c r="BU4002" s="4"/>
    </row>
    <row r="4003" spans="69:73" x14ac:dyDescent="0.35">
      <c r="BQ4003" s="9"/>
      <c r="BR4003" s="9"/>
      <c r="BS4003" s="9"/>
      <c r="BT4003" s="4"/>
      <c r="BU4003" s="4"/>
    </row>
    <row r="4004" spans="69:73" x14ac:dyDescent="0.35">
      <c r="BQ4004" s="9"/>
      <c r="BR4004" s="9"/>
      <c r="BS4004" s="9"/>
      <c r="BT4004" s="4"/>
      <c r="BU4004" s="4"/>
    </row>
    <row r="4005" spans="69:73" x14ac:dyDescent="0.35">
      <c r="BQ4005" s="9"/>
      <c r="BR4005" s="9"/>
      <c r="BS4005" s="9"/>
      <c r="BT4005" s="4"/>
      <c r="BU4005" s="4"/>
    </row>
    <row r="4006" spans="69:73" x14ac:dyDescent="0.35">
      <c r="BQ4006" s="9"/>
      <c r="BR4006" s="9"/>
      <c r="BS4006" s="9"/>
      <c r="BT4006" s="4"/>
      <c r="BU4006" s="4"/>
    </row>
    <row r="4007" spans="69:73" x14ac:dyDescent="0.35">
      <c r="BQ4007" s="9"/>
      <c r="BR4007" s="9"/>
      <c r="BS4007" s="9"/>
      <c r="BT4007" s="4"/>
      <c r="BU4007" s="4"/>
    </row>
    <row r="4008" spans="69:73" x14ac:dyDescent="0.35">
      <c r="BQ4008" s="9"/>
      <c r="BR4008" s="9"/>
      <c r="BS4008" s="9"/>
      <c r="BT4008" s="4"/>
      <c r="BU4008" s="4"/>
    </row>
    <row r="4009" spans="69:73" x14ac:dyDescent="0.35">
      <c r="BQ4009" s="9"/>
      <c r="BR4009" s="9"/>
      <c r="BS4009" s="9"/>
      <c r="BT4009" s="4"/>
      <c r="BU4009" s="4"/>
    </row>
    <row r="4010" spans="69:73" x14ac:dyDescent="0.35">
      <c r="BQ4010" s="9"/>
      <c r="BR4010" s="9"/>
      <c r="BS4010" s="9"/>
      <c r="BT4010" s="4"/>
      <c r="BU4010" s="4"/>
    </row>
    <row r="4011" spans="69:73" x14ac:dyDescent="0.35">
      <c r="BQ4011" s="9"/>
      <c r="BR4011" s="9"/>
      <c r="BS4011" s="9"/>
      <c r="BT4011" s="4"/>
      <c r="BU4011" s="4"/>
    </row>
    <row r="4012" spans="69:73" x14ac:dyDescent="0.35">
      <c r="BQ4012" s="9"/>
      <c r="BR4012" s="9"/>
      <c r="BS4012" s="9"/>
      <c r="BT4012" s="4"/>
      <c r="BU4012" s="4"/>
    </row>
    <row r="4013" spans="69:73" x14ac:dyDescent="0.35">
      <c r="BQ4013" s="9"/>
      <c r="BR4013" s="9"/>
      <c r="BS4013" s="9"/>
      <c r="BT4013" s="4"/>
      <c r="BU4013" s="4"/>
    </row>
    <row r="4014" spans="69:73" x14ac:dyDescent="0.35">
      <c r="BQ4014" s="9"/>
      <c r="BR4014" s="9"/>
      <c r="BS4014" s="9"/>
      <c r="BT4014" s="4"/>
      <c r="BU4014" s="4"/>
    </row>
    <row r="4015" spans="69:73" x14ac:dyDescent="0.35">
      <c r="BQ4015" s="9"/>
      <c r="BR4015" s="9"/>
      <c r="BS4015" s="9"/>
      <c r="BT4015" s="4"/>
      <c r="BU4015" s="4"/>
    </row>
    <row r="4016" spans="69:73" x14ac:dyDescent="0.35">
      <c r="BQ4016" s="9"/>
      <c r="BR4016" s="9"/>
      <c r="BS4016" s="9"/>
      <c r="BT4016" s="4"/>
      <c r="BU4016" s="4"/>
    </row>
    <row r="4017" spans="69:73" x14ac:dyDescent="0.35">
      <c r="BQ4017" s="9"/>
      <c r="BR4017" s="9"/>
      <c r="BS4017" s="9"/>
      <c r="BT4017" s="4"/>
      <c r="BU4017" s="4"/>
    </row>
    <row r="4018" spans="69:73" x14ac:dyDescent="0.35">
      <c r="BQ4018" s="9"/>
      <c r="BR4018" s="9"/>
      <c r="BS4018" s="9"/>
      <c r="BT4018" s="4"/>
      <c r="BU4018" s="4"/>
    </row>
    <row r="4019" spans="69:73" x14ac:dyDescent="0.35">
      <c r="BQ4019" s="9"/>
      <c r="BR4019" s="9"/>
      <c r="BS4019" s="9"/>
      <c r="BT4019" s="4"/>
      <c r="BU4019" s="4"/>
    </row>
    <row r="4020" spans="69:73" x14ac:dyDescent="0.35">
      <c r="BQ4020" s="9"/>
      <c r="BR4020" s="9"/>
      <c r="BS4020" s="9"/>
      <c r="BT4020" s="4"/>
      <c r="BU4020" s="4"/>
    </row>
    <row r="4021" spans="69:73" x14ac:dyDescent="0.35">
      <c r="BQ4021" s="9"/>
      <c r="BR4021" s="9"/>
      <c r="BS4021" s="9"/>
      <c r="BT4021" s="4"/>
      <c r="BU4021" s="4"/>
    </row>
    <row r="4022" spans="69:73" x14ac:dyDescent="0.35">
      <c r="BQ4022" s="9"/>
      <c r="BR4022" s="9"/>
      <c r="BS4022" s="9"/>
      <c r="BT4022" s="4"/>
      <c r="BU4022" s="4"/>
    </row>
    <row r="4023" spans="69:73" x14ac:dyDescent="0.35">
      <c r="BQ4023" s="9"/>
      <c r="BR4023" s="9"/>
      <c r="BS4023" s="9"/>
      <c r="BT4023" s="4"/>
      <c r="BU4023" s="4"/>
    </row>
    <row r="4024" spans="69:73" x14ac:dyDescent="0.35">
      <c r="BQ4024" s="9"/>
      <c r="BR4024" s="9"/>
      <c r="BS4024" s="9"/>
      <c r="BT4024" s="4"/>
      <c r="BU4024" s="4"/>
    </row>
    <row r="4025" spans="69:73" x14ac:dyDescent="0.35">
      <c r="BQ4025" s="9"/>
      <c r="BR4025" s="9"/>
      <c r="BS4025" s="9"/>
      <c r="BT4025" s="4"/>
      <c r="BU4025" s="4"/>
    </row>
    <row r="4026" spans="69:73" x14ac:dyDescent="0.35">
      <c r="BQ4026" s="9"/>
      <c r="BR4026" s="9"/>
      <c r="BS4026" s="9"/>
      <c r="BT4026" s="4"/>
      <c r="BU4026" s="4"/>
    </row>
    <row r="4027" spans="69:73" x14ac:dyDescent="0.35">
      <c r="BQ4027" s="9"/>
      <c r="BR4027" s="9"/>
      <c r="BS4027" s="9"/>
      <c r="BT4027" s="4"/>
      <c r="BU4027" s="4"/>
    </row>
    <row r="4028" spans="69:73" x14ac:dyDescent="0.35">
      <c r="BQ4028" s="9"/>
      <c r="BR4028" s="9"/>
      <c r="BS4028" s="9"/>
      <c r="BT4028" s="4"/>
      <c r="BU4028" s="4"/>
    </row>
    <row r="4029" spans="69:73" x14ac:dyDescent="0.35">
      <c r="BQ4029" s="9"/>
      <c r="BR4029" s="9"/>
      <c r="BS4029" s="9"/>
      <c r="BT4029" s="4"/>
      <c r="BU4029" s="4"/>
    </row>
    <row r="4030" spans="69:73" x14ac:dyDescent="0.35">
      <c r="BQ4030" s="9"/>
      <c r="BR4030" s="9"/>
      <c r="BS4030" s="9"/>
      <c r="BT4030" s="4"/>
      <c r="BU4030" s="4"/>
    </row>
    <row r="4031" spans="69:73" x14ac:dyDescent="0.35">
      <c r="BQ4031" s="9"/>
      <c r="BR4031" s="9"/>
      <c r="BS4031" s="9"/>
      <c r="BT4031" s="4"/>
      <c r="BU4031" s="4"/>
    </row>
    <row r="4032" spans="69:73" x14ac:dyDescent="0.35">
      <c r="BQ4032" s="9"/>
      <c r="BR4032" s="9"/>
      <c r="BS4032" s="9"/>
      <c r="BT4032" s="4"/>
      <c r="BU4032" s="4"/>
    </row>
    <row r="4033" spans="69:73" x14ac:dyDescent="0.35">
      <c r="BQ4033" s="9"/>
      <c r="BR4033" s="9"/>
      <c r="BS4033" s="9"/>
      <c r="BT4033" s="4"/>
      <c r="BU4033" s="4"/>
    </row>
    <row r="4034" spans="69:73" x14ac:dyDescent="0.35">
      <c r="BQ4034" s="9"/>
      <c r="BR4034" s="9"/>
      <c r="BS4034" s="9"/>
      <c r="BT4034" s="4"/>
      <c r="BU4034" s="4"/>
    </row>
    <row r="4035" spans="69:73" x14ac:dyDescent="0.35">
      <c r="BQ4035" s="9"/>
      <c r="BR4035" s="9"/>
      <c r="BS4035" s="9"/>
      <c r="BT4035" s="4"/>
      <c r="BU4035" s="4"/>
    </row>
    <row r="4036" spans="69:73" x14ac:dyDescent="0.35">
      <c r="BQ4036" s="9"/>
      <c r="BR4036" s="9"/>
      <c r="BS4036" s="9"/>
      <c r="BT4036" s="4"/>
      <c r="BU4036" s="4"/>
    </row>
    <row r="4037" spans="69:73" x14ac:dyDescent="0.35">
      <c r="BQ4037" s="9"/>
      <c r="BR4037" s="9"/>
      <c r="BS4037" s="9"/>
      <c r="BT4037" s="4"/>
      <c r="BU4037" s="4"/>
    </row>
    <row r="4038" spans="69:73" x14ac:dyDescent="0.35">
      <c r="BQ4038" s="9"/>
      <c r="BR4038" s="9"/>
      <c r="BS4038" s="9"/>
      <c r="BT4038" s="4"/>
      <c r="BU4038" s="4"/>
    </row>
    <row r="4039" spans="69:73" x14ac:dyDescent="0.35">
      <c r="BQ4039" s="9"/>
      <c r="BR4039" s="9"/>
      <c r="BS4039" s="9"/>
      <c r="BT4039" s="4"/>
      <c r="BU4039" s="4"/>
    </row>
    <row r="4040" spans="69:73" x14ac:dyDescent="0.35">
      <c r="BQ4040" s="9"/>
      <c r="BR4040" s="9"/>
      <c r="BS4040" s="9"/>
      <c r="BT4040" s="4"/>
      <c r="BU4040" s="4"/>
    </row>
    <row r="4041" spans="69:73" x14ac:dyDescent="0.35">
      <c r="BQ4041" s="9"/>
      <c r="BR4041" s="9"/>
      <c r="BS4041" s="9"/>
      <c r="BT4041" s="4"/>
      <c r="BU4041" s="4"/>
    </row>
    <row r="4042" spans="69:73" x14ac:dyDescent="0.35">
      <c r="BQ4042" s="9"/>
      <c r="BR4042" s="9"/>
      <c r="BS4042" s="9"/>
      <c r="BT4042" s="4"/>
      <c r="BU4042" s="4"/>
    </row>
    <row r="4043" spans="69:73" x14ac:dyDescent="0.35">
      <c r="BQ4043" s="9"/>
      <c r="BR4043" s="9"/>
      <c r="BS4043" s="9"/>
      <c r="BT4043" s="4"/>
      <c r="BU4043" s="4"/>
    </row>
    <row r="4044" spans="69:73" x14ac:dyDescent="0.35">
      <c r="BQ4044" s="9"/>
      <c r="BR4044" s="9"/>
      <c r="BS4044" s="9"/>
      <c r="BT4044" s="4"/>
      <c r="BU4044" s="4"/>
    </row>
    <row r="4045" spans="69:73" x14ac:dyDescent="0.35">
      <c r="BQ4045" s="9"/>
      <c r="BR4045" s="9"/>
      <c r="BS4045" s="9"/>
      <c r="BT4045" s="4"/>
      <c r="BU4045" s="4"/>
    </row>
    <row r="4046" spans="69:73" x14ac:dyDescent="0.35">
      <c r="BQ4046" s="9"/>
      <c r="BR4046" s="9"/>
      <c r="BS4046" s="9"/>
      <c r="BT4046" s="4"/>
      <c r="BU4046" s="4"/>
    </row>
    <row r="4047" spans="69:73" x14ac:dyDescent="0.35">
      <c r="BQ4047" s="9"/>
      <c r="BR4047" s="9"/>
      <c r="BS4047" s="9"/>
      <c r="BT4047" s="4"/>
      <c r="BU4047" s="4"/>
    </row>
    <row r="4048" spans="69:73" x14ac:dyDescent="0.35">
      <c r="BQ4048" s="9"/>
      <c r="BR4048" s="9"/>
      <c r="BS4048" s="9"/>
      <c r="BT4048" s="4"/>
      <c r="BU4048" s="4"/>
    </row>
    <row r="4049" spans="69:73" x14ac:dyDescent="0.35">
      <c r="BQ4049" s="9"/>
      <c r="BR4049" s="9"/>
      <c r="BS4049" s="9"/>
      <c r="BT4049" s="4"/>
      <c r="BU4049" s="4"/>
    </row>
    <row r="4050" spans="69:73" x14ac:dyDescent="0.35">
      <c r="BQ4050" s="9"/>
      <c r="BR4050" s="9"/>
      <c r="BS4050" s="9"/>
      <c r="BT4050" s="4"/>
      <c r="BU4050" s="4"/>
    </row>
    <row r="4051" spans="69:73" x14ac:dyDescent="0.35">
      <c r="BQ4051" s="9"/>
      <c r="BR4051" s="9"/>
      <c r="BS4051" s="9"/>
      <c r="BT4051" s="4"/>
      <c r="BU4051" s="4"/>
    </row>
    <row r="4052" spans="69:73" x14ac:dyDescent="0.35">
      <c r="BQ4052" s="9"/>
      <c r="BR4052" s="9"/>
      <c r="BS4052" s="9"/>
      <c r="BT4052" s="4"/>
      <c r="BU4052" s="4"/>
    </row>
    <row r="4053" spans="69:73" x14ac:dyDescent="0.35">
      <c r="BQ4053" s="9"/>
      <c r="BR4053" s="9"/>
      <c r="BS4053" s="9"/>
      <c r="BT4053" s="4"/>
      <c r="BU4053" s="4"/>
    </row>
    <row r="4054" spans="69:73" x14ac:dyDescent="0.35">
      <c r="BQ4054" s="9"/>
      <c r="BR4054" s="9"/>
      <c r="BS4054" s="9"/>
      <c r="BT4054" s="4"/>
      <c r="BU4054" s="4"/>
    </row>
    <row r="4055" spans="69:73" x14ac:dyDescent="0.35">
      <c r="BQ4055" s="9"/>
      <c r="BR4055" s="9"/>
      <c r="BS4055" s="9"/>
      <c r="BT4055" s="4"/>
      <c r="BU4055" s="4"/>
    </row>
    <row r="4056" spans="69:73" x14ac:dyDescent="0.35">
      <c r="BQ4056" s="9"/>
      <c r="BR4056" s="9"/>
      <c r="BS4056" s="9"/>
      <c r="BT4056" s="4"/>
      <c r="BU4056" s="4"/>
    </row>
    <row r="4057" spans="69:73" x14ac:dyDescent="0.35">
      <c r="BQ4057" s="9"/>
      <c r="BR4057" s="9"/>
      <c r="BS4057" s="9"/>
      <c r="BT4057" s="4"/>
      <c r="BU4057" s="4"/>
    </row>
    <row r="4058" spans="69:73" x14ac:dyDescent="0.35">
      <c r="BQ4058" s="9"/>
      <c r="BR4058" s="9"/>
      <c r="BS4058" s="9"/>
      <c r="BT4058" s="4"/>
      <c r="BU4058" s="4"/>
    </row>
    <row r="4059" spans="69:73" x14ac:dyDescent="0.35">
      <c r="BQ4059" s="9"/>
      <c r="BR4059" s="9"/>
      <c r="BS4059" s="9"/>
      <c r="BT4059" s="4"/>
      <c r="BU4059" s="4"/>
    </row>
    <row r="4060" spans="69:73" x14ac:dyDescent="0.35">
      <c r="BQ4060" s="9"/>
      <c r="BR4060" s="9"/>
      <c r="BS4060" s="9"/>
      <c r="BT4060" s="4"/>
      <c r="BU4060" s="4"/>
    </row>
    <row r="4061" spans="69:73" x14ac:dyDescent="0.35">
      <c r="BQ4061" s="9"/>
      <c r="BR4061" s="9"/>
      <c r="BS4061" s="9"/>
      <c r="BT4061" s="4"/>
      <c r="BU4061" s="4"/>
    </row>
    <row r="4062" spans="69:73" x14ac:dyDescent="0.35">
      <c r="BQ4062" s="9"/>
      <c r="BR4062" s="9"/>
      <c r="BS4062" s="9"/>
      <c r="BT4062" s="4"/>
      <c r="BU4062" s="4"/>
    </row>
    <row r="4063" spans="69:73" x14ac:dyDescent="0.35">
      <c r="BQ4063" s="9"/>
      <c r="BR4063" s="9"/>
      <c r="BS4063" s="9"/>
      <c r="BT4063" s="4"/>
      <c r="BU4063" s="4"/>
    </row>
    <row r="4064" spans="69:73" x14ac:dyDescent="0.35">
      <c r="BQ4064" s="9"/>
      <c r="BR4064" s="9"/>
      <c r="BS4064" s="9"/>
      <c r="BT4064" s="4"/>
      <c r="BU4064" s="4"/>
    </row>
    <row r="4065" spans="69:73" x14ac:dyDescent="0.35">
      <c r="BQ4065" s="9"/>
      <c r="BR4065" s="9"/>
      <c r="BS4065" s="9"/>
      <c r="BT4065" s="4"/>
      <c r="BU4065" s="4"/>
    </row>
    <row r="4066" spans="69:73" x14ac:dyDescent="0.35">
      <c r="BQ4066" s="9"/>
      <c r="BR4066" s="9"/>
      <c r="BS4066" s="9"/>
      <c r="BT4066" s="4"/>
      <c r="BU4066" s="4"/>
    </row>
    <row r="4067" spans="69:73" x14ac:dyDescent="0.35">
      <c r="BQ4067" s="9"/>
      <c r="BR4067" s="9"/>
      <c r="BS4067" s="9"/>
      <c r="BT4067" s="4"/>
      <c r="BU4067" s="4"/>
    </row>
    <row r="4068" spans="69:73" x14ac:dyDescent="0.35">
      <c r="BQ4068" s="9"/>
      <c r="BR4068" s="9"/>
      <c r="BS4068" s="9"/>
      <c r="BT4068" s="4"/>
      <c r="BU4068" s="4"/>
    </row>
    <row r="4069" spans="69:73" x14ac:dyDescent="0.35">
      <c r="BQ4069" s="9"/>
      <c r="BR4069" s="9"/>
      <c r="BS4069" s="9"/>
      <c r="BT4069" s="4"/>
      <c r="BU4069" s="4"/>
    </row>
    <row r="4070" spans="69:73" x14ac:dyDescent="0.35">
      <c r="BQ4070" s="9"/>
      <c r="BR4070" s="9"/>
      <c r="BS4070" s="9"/>
      <c r="BT4070" s="4"/>
      <c r="BU4070" s="4"/>
    </row>
    <row r="4071" spans="69:73" x14ac:dyDescent="0.35">
      <c r="BQ4071" s="9"/>
      <c r="BR4071" s="9"/>
      <c r="BS4071" s="9"/>
      <c r="BT4071" s="4"/>
      <c r="BU4071" s="4"/>
    </row>
    <row r="4072" spans="69:73" x14ac:dyDescent="0.35">
      <c r="BQ4072" s="9"/>
      <c r="BR4072" s="9"/>
      <c r="BS4072" s="9"/>
      <c r="BT4072" s="4"/>
      <c r="BU4072" s="4"/>
    </row>
    <row r="4073" spans="69:73" x14ac:dyDescent="0.35">
      <c r="BQ4073" s="9"/>
      <c r="BR4073" s="9"/>
      <c r="BS4073" s="9"/>
      <c r="BT4073" s="4"/>
      <c r="BU4073" s="4"/>
    </row>
    <row r="4074" spans="69:73" x14ac:dyDescent="0.35">
      <c r="BQ4074" s="9"/>
      <c r="BR4074" s="9"/>
      <c r="BS4074" s="9"/>
      <c r="BT4074" s="4"/>
      <c r="BU4074" s="4"/>
    </row>
    <row r="4075" spans="69:73" x14ac:dyDescent="0.35">
      <c r="BQ4075" s="9"/>
      <c r="BR4075" s="9"/>
      <c r="BS4075" s="9"/>
      <c r="BT4075" s="4"/>
      <c r="BU4075" s="4"/>
    </row>
    <row r="4076" spans="69:73" x14ac:dyDescent="0.35">
      <c r="BQ4076" s="9"/>
      <c r="BR4076" s="9"/>
      <c r="BS4076" s="9"/>
      <c r="BT4076" s="4"/>
      <c r="BU4076" s="4"/>
    </row>
    <row r="4077" spans="69:73" x14ac:dyDescent="0.35">
      <c r="BQ4077" s="9"/>
      <c r="BR4077" s="9"/>
      <c r="BS4077" s="9"/>
      <c r="BT4077" s="4"/>
      <c r="BU4077" s="4"/>
    </row>
    <row r="4078" spans="69:73" x14ac:dyDescent="0.35">
      <c r="BQ4078" s="9"/>
      <c r="BR4078" s="9"/>
      <c r="BS4078" s="9"/>
      <c r="BT4078" s="4"/>
      <c r="BU4078" s="4"/>
    </row>
    <row r="4079" spans="69:73" x14ac:dyDescent="0.35">
      <c r="BQ4079" s="9"/>
      <c r="BR4079" s="9"/>
      <c r="BS4079" s="9"/>
      <c r="BT4079" s="4"/>
      <c r="BU4079" s="4"/>
    </row>
    <row r="4080" spans="69:73" x14ac:dyDescent="0.35">
      <c r="BQ4080" s="9"/>
      <c r="BR4080" s="9"/>
      <c r="BS4080" s="9"/>
      <c r="BT4080" s="4"/>
      <c r="BU4080" s="4"/>
    </row>
    <row r="4081" spans="69:73" x14ac:dyDescent="0.35">
      <c r="BQ4081" s="9"/>
      <c r="BR4081" s="9"/>
      <c r="BS4081" s="9"/>
      <c r="BT4081" s="4"/>
      <c r="BU4081" s="4"/>
    </row>
    <row r="4082" spans="69:73" x14ac:dyDescent="0.35">
      <c r="BQ4082" s="9"/>
      <c r="BR4082" s="9"/>
      <c r="BS4082" s="9"/>
      <c r="BT4082" s="4"/>
      <c r="BU4082" s="4"/>
    </row>
    <row r="4083" spans="69:73" x14ac:dyDescent="0.35">
      <c r="BQ4083" s="9"/>
      <c r="BR4083" s="9"/>
      <c r="BS4083" s="9"/>
      <c r="BT4083" s="4"/>
      <c r="BU4083" s="4"/>
    </row>
    <row r="4084" spans="69:73" x14ac:dyDescent="0.35">
      <c r="BQ4084" s="9"/>
      <c r="BR4084" s="9"/>
      <c r="BS4084" s="9"/>
      <c r="BT4084" s="4"/>
      <c r="BU4084" s="4"/>
    </row>
    <row r="4085" spans="69:73" x14ac:dyDescent="0.35">
      <c r="BQ4085" s="9"/>
      <c r="BR4085" s="9"/>
      <c r="BS4085" s="9"/>
      <c r="BT4085" s="4"/>
      <c r="BU4085" s="4"/>
    </row>
    <row r="4086" spans="69:73" x14ac:dyDescent="0.35">
      <c r="BQ4086" s="9"/>
      <c r="BR4086" s="9"/>
      <c r="BS4086" s="9"/>
      <c r="BT4086" s="4"/>
      <c r="BU4086" s="4"/>
    </row>
    <row r="4087" spans="69:73" x14ac:dyDescent="0.35">
      <c r="BQ4087" s="9"/>
      <c r="BR4087" s="9"/>
      <c r="BS4087" s="9"/>
      <c r="BT4087" s="4"/>
      <c r="BU4087" s="4"/>
    </row>
    <row r="4088" spans="69:73" x14ac:dyDescent="0.35">
      <c r="BQ4088" s="9"/>
      <c r="BR4088" s="9"/>
      <c r="BS4088" s="9"/>
      <c r="BT4088" s="4"/>
      <c r="BU4088" s="4"/>
    </row>
    <row r="4089" spans="69:73" x14ac:dyDescent="0.35">
      <c r="BQ4089" s="9"/>
      <c r="BR4089" s="9"/>
      <c r="BS4089" s="9"/>
      <c r="BT4089" s="4"/>
      <c r="BU4089" s="4"/>
    </row>
    <row r="4090" spans="69:73" x14ac:dyDescent="0.35">
      <c r="BQ4090" s="9"/>
      <c r="BR4090" s="9"/>
      <c r="BS4090" s="9"/>
      <c r="BT4090" s="4"/>
      <c r="BU4090" s="4"/>
    </row>
    <row r="4091" spans="69:73" x14ac:dyDescent="0.35">
      <c r="BQ4091" s="9"/>
      <c r="BR4091" s="9"/>
      <c r="BS4091" s="9"/>
      <c r="BT4091" s="4"/>
      <c r="BU4091" s="4"/>
    </row>
    <row r="4092" spans="69:73" x14ac:dyDescent="0.35">
      <c r="BQ4092" s="9"/>
      <c r="BR4092" s="9"/>
      <c r="BS4092" s="9"/>
      <c r="BT4092" s="4"/>
      <c r="BU4092" s="4"/>
    </row>
    <row r="4093" spans="69:73" x14ac:dyDescent="0.35">
      <c r="BQ4093" s="9"/>
      <c r="BR4093" s="9"/>
      <c r="BS4093" s="9"/>
      <c r="BT4093" s="4"/>
      <c r="BU4093" s="4"/>
    </row>
    <row r="4094" spans="69:73" x14ac:dyDescent="0.35">
      <c r="BQ4094" s="9"/>
      <c r="BR4094" s="9"/>
      <c r="BS4094" s="9"/>
      <c r="BT4094" s="4"/>
      <c r="BU4094" s="4"/>
    </row>
    <row r="4095" spans="69:73" x14ac:dyDescent="0.35">
      <c r="BQ4095" s="9"/>
      <c r="BR4095" s="9"/>
      <c r="BS4095" s="9"/>
      <c r="BT4095" s="4"/>
      <c r="BU4095" s="4"/>
    </row>
    <row r="4096" spans="69:73" x14ac:dyDescent="0.35">
      <c r="BQ4096" s="9"/>
      <c r="BR4096" s="9"/>
      <c r="BS4096" s="9"/>
      <c r="BT4096" s="4"/>
      <c r="BU4096" s="4"/>
    </row>
    <row r="4097" spans="69:73" x14ac:dyDescent="0.35">
      <c r="BQ4097" s="9"/>
      <c r="BR4097" s="9"/>
      <c r="BS4097" s="9"/>
      <c r="BT4097" s="4"/>
      <c r="BU4097" s="4"/>
    </row>
    <row r="4098" spans="69:73" x14ac:dyDescent="0.35">
      <c r="BQ4098" s="9"/>
      <c r="BR4098" s="9"/>
      <c r="BS4098" s="9"/>
      <c r="BT4098" s="4"/>
      <c r="BU4098" s="4"/>
    </row>
    <row r="4099" spans="69:73" x14ac:dyDescent="0.35">
      <c r="BQ4099" s="9"/>
      <c r="BR4099" s="9"/>
      <c r="BS4099" s="9"/>
      <c r="BT4099" s="4"/>
      <c r="BU4099" s="4"/>
    </row>
    <row r="4100" spans="69:73" x14ac:dyDescent="0.35">
      <c r="BQ4100" s="9"/>
      <c r="BR4100" s="9"/>
      <c r="BS4100" s="9"/>
      <c r="BT4100" s="4"/>
      <c r="BU4100" s="4"/>
    </row>
    <row r="4101" spans="69:73" x14ac:dyDescent="0.35">
      <c r="BQ4101" s="9"/>
      <c r="BR4101" s="9"/>
      <c r="BS4101" s="9"/>
      <c r="BT4101" s="4"/>
      <c r="BU4101" s="4"/>
    </row>
    <row r="4102" spans="69:73" x14ac:dyDescent="0.35">
      <c r="BQ4102" s="9"/>
      <c r="BR4102" s="9"/>
      <c r="BS4102" s="9"/>
      <c r="BT4102" s="4"/>
      <c r="BU4102" s="4"/>
    </row>
    <row r="4103" spans="69:73" x14ac:dyDescent="0.35">
      <c r="BQ4103" s="9"/>
      <c r="BR4103" s="9"/>
      <c r="BS4103" s="9"/>
      <c r="BT4103" s="4"/>
      <c r="BU4103" s="4"/>
    </row>
    <row r="4104" spans="69:73" x14ac:dyDescent="0.35">
      <c r="BQ4104" s="9"/>
      <c r="BR4104" s="9"/>
      <c r="BS4104" s="9"/>
      <c r="BT4104" s="4"/>
      <c r="BU4104" s="4"/>
    </row>
    <row r="4105" spans="69:73" x14ac:dyDescent="0.35">
      <c r="BQ4105" s="9"/>
      <c r="BR4105" s="9"/>
      <c r="BS4105" s="9"/>
      <c r="BT4105" s="4"/>
      <c r="BU4105" s="4"/>
    </row>
    <row r="4106" spans="69:73" x14ac:dyDescent="0.35">
      <c r="BQ4106" s="9"/>
      <c r="BR4106" s="9"/>
      <c r="BS4106" s="9"/>
      <c r="BT4106" s="4"/>
      <c r="BU4106" s="4"/>
    </row>
    <row r="4107" spans="69:73" x14ac:dyDescent="0.35">
      <c r="BQ4107" s="9"/>
      <c r="BR4107" s="9"/>
      <c r="BS4107" s="9"/>
      <c r="BT4107" s="4"/>
      <c r="BU4107" s="4"/>
    </row>
    <row r="4108" spans="69:73" x14ac:dyDescent="0.35">
      <c r="BQ4108" s="9"/>
      <c r="BR4108" s="9"/>
      <c r="BS4108" s="9"/>
      <c r="BT4108" s="4"/>
      <c r="BU4108" s="4"/>
    </row>
    <row r="4109" spans="69:73" x14ac:dyDescent="0.35">
      <c r="BQ4109" s="9"/>
      <c r="BR4109" s="9"/>
      <c r="BS4109" s="9"/>
      <c r="BT4109" s="4"/>
      <c r="BU4109" s="4"/>
    </row>
    <row r="4110" spans="69:73" x14ac:dyDescent="0.35">
      <c r="BQ4110" s="9"/>
      <c r="BR4110" s="9"/>
      <c r="BS4110" s="9"/>
      <c r="BT4110" s="4"/>
      <c r="BU4110" s="4"/>
    </row>
    <row r="4111" spans="69:73" x14ac:dyDescent="0.35">
      <c r="BQ4111" s="9"/>
      <c r="BR4111" s="9"/>
      <c r="BS4111" s="9"/>
      <c r="BT4111" s="4"/>
      <c r="BU4111" s="4"/>
    </row>
    <row r="4112" spans="69:73" x14ac:dyDescent="0.35">
      <c r="BQ4112" s="9"/>
      <c r="BR4112" s="9"/>
      <c r="BS4112" s="9"/>
      <c r="BT4112" s="4"/>
      <c r="BU4112" s="4"/>
    </row>
    <row r="4113" spans="69:73" x14ac:dyDescent="0.35">
      <c r="BQ4113" s="9"/>
      <c r="BR4113" s="9"/>
      <c r="BS4113" s="9"/>
      <c r="BT4113" s="4"/>
      <c r="BU4113" s="4"/>
    </row>
    <row r="4114" spans="69:73" x14ac:dyDescent="0.35">
      <c r="BQ4114" s="9"/>
      <c r="BR4114" s="9"/>
      <c r="BS4114" s="9"/>
      <c r="BT4114" s="4"/>
      <c r="BU4114" s="4"/>
    </row>
    <row r="4115" spans="69:73" x14ac:dyDescent="0.35">
      <c r="BQ4115" s="9"/>
      <c r="BR4115" s="9"/>
      <c r="BS4115" s="9"/>
      <c r="BT4115" s="4"/>
      <c r="BU4115" s="4"/>
    </row>
    <row r="4116" spans="69:73" x14ac:dyDescent="0.35">
      <c r="BQ4116" s="9"/>
      <c r="BR4116" s="9"/>
      <c r="BS4116" s="9"/>
      <c r="BT4116" s="4"/>
      <c r="BU4116" s="4"/>
    </row>
    <row r="4117" spans="69:73" x14ac:dyDescent="0.35">
      <c r="BQ4117" s="9"/>
      <c r="BR4117" s="9"/>
      <c r="BS4117" s="9"/>
      <c r="BT4117" s="4"/>
      <c r="BU4117" s="4"/>
    </row>
    <row r="4118" spans="69:73" x14ac:dyDescent="0.35">
      <c r="BQ4118" s="9"/>
      <c r="BR4118" s="9"/>
      <c r="BS4118" s="9"/>
      <c r="BT4118" s="4"/>
      <c r="BU4118" s="4"/>
    </row>
    <row r="4119" spans="69:73" x14ac:dyDescent="0.35">
      <c r="BQ4119" s="9"/>
      <c r="BR4119" s="9"/>
      <c r="BS4119" s="9"/>
      <c r="BT4119" s="4"/>
      <c r="BU4119" s="4"/>
    </row>
    <row r="4120" spans="69:73" x14ac:dyDescent="0.35">
      <c r="BQ4120" s="9"/>
      <c r="BR4120" s="9"/>
      <c r="BS4120" s="9"/>
      <c r="BT4120" s="4"/>
      <c r="BU4120" s="4"/>
    </row>
    <row r="4121" spans="69:73" x14ac:dyDescent="0.35">
      <c r="BQ4121" s="9"/>
      <c r="BR4121" s="9"/>
      <c r="BS4121" s="9"/>
      <c r="BT4121" s="4"/>
      <c r="BU4121" s="4"/>
    </row>
    <row r="4122" spans="69:73" x14ac:dyDescent="0.35">
      <c r="BQ4122" s="9"/>
      <c r="BR4122" s="9"/>
      <c r="BS4122" s="9"/>
      <c r="BT4122" s="4"/>
      <c r="BU4122" s="4"/>
    </row>
    <row r="4123" spans="69:73" x14ac:dyDescent="0.35">
      <c r="BQ4123" s="9"/>
      <c r="BR4123" s="9"/>
      <c r="BS4123" s="9"/>
      <c r="BT4123" s="4"/>
      <c r="BU4123" s="4"/>
    </row>
    <row r="4124" spans="69:73" x14ac:dyDescent="0.35">
      <c r="BQ4124" s="9"/>
      <c r="BR4124" s="9"/>
      <c r="BS4124" s="9"/>
      <c r="BT4124" s="4"/>
      <c r="BU4124" s="4"/>
    </row>
    <row r="4125" spans="69:73" x14ac:dyDescent="0.35">
      <c r="BQ4125" s="9"/>
      <c r="BR4125" s="9"/>
      <c r="BS4125" s="9"/>
      <c r="BT4125" s="4"/>
      <c r="BU4125" s="4"/>
    </row>
    <row r="4126" spans="69:73" x14ac:dyDescent="0.35">
      <c r="BQ4126" s="9"/>
      <c r="BR4126" s="9"/>
      <c r="BS4126" s="9"/>
      <c r="BT4126" s="4"/>
      <c r="BU4126" s="4"/>
    </row>
    <row r="4127" spans="69:73" x14ac:dyDescent="0.35">
      <c r="BQ4127" s="9"/>
      <c r="BR4127" s="9"/>
      <c r="BS4127" s="9"/>
      <c r="BT4127" s="4"/>
      <c r="BU4127" s="4"/>
    </row>
    <row r="4128" spans="69:73" x14ac:dyDescent="0.35">
      <c r="BQ4128" s="9"/>
      <c r="BR4128" s="9"/>
      <c r="BS4128" s="9"/>
      <c r="BT4128" s="4"/>
      <c r="BU4128" s="4"/>
    </row>
    <row r="4129" spans="69:73" x14ac:dyDescent="0.35">
      <c r="BQ4129" s="9"/>
      <c r="BR4129" s="9"/>
      <c r="BS4129" s="9"/>
      <c r="BT4129" s="4"/>
      <c r="BU4129" s="4"/>
    </row>
    <row r="4130" spans="69:73" x14ac:dyDescent="0.35">
      <c r="BQ4130" s="9"/>
      <c r="BR4130" s="9"/>
      <c r="BS4130" s="9"/>
      <c r="BT4130" s="4"/>
      <c r="BU4130" s="4"/>
    </row>
    <row r="4131" spans="69:73" x14ac:dyDescent="0.35">
      <c r="BQ4131" s="9"/>
      <c r="BR4131" s="9"/>
      <c r="BS4131" s="9"/>
      <c r="BT4131" s="4"/>
      <c r="BU4131" s="4"/>
    </row>
    <row r="4132" spans="69:73" x14ac:dyDescent="0.35">
      <c r="BQ4132" s="9"/>
      <c r="BR4132" s="9"/>
      <c r="BS4132" s="9"/>
      <c r="BT4132" s="4"/>
      <c r="BU4132" s="4"/>
    </row>
    <row r="4133" spans="69:73" x14ac:dyDescent="0.35">
      <c r="BQ4133" s="9"/>
      <c r="BR4133" s="9"/>
      <c r="BS4133" s="9"/>
      <c r="BT4133" s="4"/>
      <c r="BU4133" s="4"/>
    </row>
    <row r="4134" spans="69:73" x14ac:dyDescent="0.35">
      <c r="BQ4134" s="9"/>
      <c r="BR4134" s="9"/>
      <c r="BS4134" s="9"/>
      <c r="BT4134" s="4"/>
      <c r="BU4134" s="4"/>
    </row>
    <row r="4135" spans="69:73" x14ac:dyDescent="0.35">
      <c r="BQ4135" s="9"/>
      <c r="BR4135" s="9"/>
      <c r="BS4135" s="9"/>
      <c r="BT4135" s="4"/>
      <c r="BU4135" s="4"/>
    </row>
    <row r="4136" spans="69:73" x14ac:dyDescent="0.35">
      <c r="BQ4136" s="9"/>
      <c r="BR4136" s="9"/>
      <c r="BS4136" s="9"/>
      <c r="BT4136" s="4"/>
      <c r="BU4136" s="4"/>
    </row>
    <row r="4137" spans="69:73" x14ac:dyDescent="0.35">
      <c r="BQ4137" s="9"/>
      <c r="BR4137" s="9"/>
      <c r="BS4137" s="9"/>
      <c r="BT4137" s="4"/>
      <c r="BU4137" s="4"/>
    </row>
    <row r="4138" spans="69:73" x14ac:dyDescent="0.35">
      <c r="BQ4138" s="9"/>
      <c r="BR4138" s="9"/>
      <c r="BS4138" s="9"/>
      <c r="BT4138" s="4"/>
      <c r="BU4138" s="4"/>
    </row>
    <row r="4139" spans="69:73" x14ac:dyDescent="0.35">
      <c r="BQ4139" s="9"/>
      <c r="BR4139" s="9"/>
      <c r="BS4139" s="9"/>
      <c r="BT4139" s="4"/>
      <c r="BU4139" s="4"/>
    </row>
    <row r="4140" spans="69:73" x14ac:dyDescent="0.35">
      <c r="BQ4140" s="9"/>
      <c r="BR4140" s="9"/>
      <c r="BS4140" s="9"/>
      <c r="BT4140" s="4"/>
      <c r="BU4140" s="4"/>
    </row>
    <row r="4141" spans="69:73" x14ac:dyDescent="0.35">
      <c r="BQ4141" s="9"/>
      <c r="BR4141" s="9"/>
      <c r="BS4141" s="9"/>
      <c r="BT4141" s="4"/>
      <c r="BU4141" s="4"/>
    </row>
    <row r="4142" spans="69:73" x14ac:dyDescent="0.35">
      <c r="BQ4142" s="9"/>
      <c r="BR4142" s="9"/>
      <c r="BS4142" s="9"/>
      <c r="BT4142" s="4"/>
      <c r="BU4142" s="4"/>
    </row>
    <row r="4143" spans="69:73" x14ac:dyDescent="0.35">
      <c r="BQ4143" s="9"/>
      <c r="BR4143" s="9"/>
      <c r="BS4143" s="9"/>
      <c r="BT4143" s="4"/>
      <c r="BU4143" s="4"/>
    </row>
    <row r="4144" spans="69:73" x14ac:dyDescent="0.35">
      <c r="BQ4144" s="9"/>
      <c r="BR4144" s="9"/>
      <c r="BS4144" s="9"/>
      <c r="BT4144" s="4"/>
      <c r="BU4144" s="4"/>
    </row>
    <row r="4145" spans="69:73" x14ac:dyDescent="0.35">
      <c r="BQ4145" s="9"/>
      <c r="BR4145" s="9"/>
      <c r="BS4145" s="9"/>
      <c r="BT4145" s="4"/>
      <c r="BU4145" s="4"/>
    </row>
    <row r="4146" spans="69:73" x14ac:dyDescent="0.35">
      <c r="BQ4146" s="9"/>
      <c r="BR4146" s="9"/>
      <c r="BS4146" s="9"/>
      <c r="BT4146" s="4"/>
      <c r="BU4146" s="4"/>
    </row>
    <row r="4147" spans="69:73" x14ac:dyDescent="0.35">
      <c r="BQ4147" s="9"/>
      <c r="BR4147" s="9"/>
      <c r="BS4147" s="9"/>
      <c r="BT4147" s="4"/>
      <c r="BU4147" s="4"/>
    </row>
    <row r="4148" spans="69:73" x14ac:dyDescent="0.35">
      <c r="BQ4148" s="9"/>
      <c r="BR4148" s="9"/>
      <c r="BS4148" s="9"/>
      <c r="BT4148" s="4"/>
      <c r="BU4148" s="4"/>
    </row>
    <row r="4149" spans="69:73" x14ac:dyDescent="0.35">
      <c r="BQ4149" s="9"/>
      <c r="BR4149" s="9"/>
      <c r="BS4149" s="9"/>
      <c r="BT4149" s="4"/>
      <c r="BU4149" s="4"/>
    </row>
    <row r="4150" spans="69:73" x14ac:dyDescent="0.35">
      <c r="BQ4150" s="9"/>
      <c r="BR4150" s="9"/>
      <c r="BS4150" s="9"/>
      <c r="BT4150" s="4"/>
      <c r="BU4150" s="4"/>
    </row>
    <row r="4151" spans="69:73" x14ac:dyDescent="0.35">
      <c r="BQ4151" s="9"/>
      <c r="BR4151" s="9"/>
      <c r="BS4151" s="9"/>
      <c r="BT4151" s="4"/>
      <c r="BU4151" s="4"/>
    </row>
    <row r="4152" spans="69:73" x14ac:dyDescent="0.35">
      <c r="BQ4152" s="9"/>
      <c r="BR4152" s="9"/>
      <c r="BS4152" s="9"/>
      <c r="BT4152" s="4"/>
      <c r="BU4152" s="4"/>
    </row>
    <row r="4153" spans="69:73" x14ac:dyDescent="0.35">
      <c r="BQ4153" s="9"/>
      <c r="BR4153" s="9"/>
      <c r="BS4153" s="9"/>
      <c r="BT4153" s="4"/>
      <c r="BU4153" s="4"/>
    </row>
    <row r="4154" spans="69:73" x14ac:dyDescent="0.35">
      <c r="BQ4154" s="9"/>
      <c r="BR4154" s="9"/>
      <c r="BS4154" s="9"/>
      <c r="BT4154" s="4"/>
      <c r="BU4154" s="4"/>
    </row>
    <row r="4155" spans="69:73" x14ac:dyDescent="0.35">
      <c r="BQ4155" s="9"/>
      <c r="BR4155" s="9"/>
      <c r="BS4155" s="9"/>
      <c r="BT4155" s="4"/>
      <c r="BU4155" s="4"/>
    </row>
    <row r="4156" spans="69:73" x14ac:dyDescent="0.35">
      <c r="BQ4156" s="9"/>
      <c r="BR4156" s="9"/>
      <c r="BS4156" s="9"/>
      <c r="BT4156" s="4"/>
      <c r="BU4156" s="4"/>
    </row>
    <row r="4157" spans="69:73" x14ac:dyDescent="0.35">
      <c r="BQ4157" s="9"/>
      <c r="BR4157" s="9"/>
      <c r="BS4157" s="9"/>
      <c r="BT4157" s="4"/>
      <c r="BU4157" s="4"/>
    </row>
    <row r="4158" spans="69:73" x14ac:dyDescent="0.35">
      <c r="BQ4158" s="9"/>
      <c r="BR4158" s="9"/>
      <c r="BS4158" s="9"/>
      <c r="BT4158" s="4"/>
      <c r="BU4158" s="4"/>
    </row>
    <row r="4159" spans="69:73" x14ac:dyDescent="0.35">
      <c r="BQ4159" s="9"/>
      <c r="BR4159" s="9"/>
      <c r="BS4159" s="9"/>
      <c r="BT4159" s="4"/>
      <c r="BU4159" s="4"/>
    </row>
    <row r="4160" spans="69:73" x14ac:dyDescent="0.35">
      <c r="BQ4160" s="9"/>
      <c r="BR4160" s="9"/>
      <c r="BS4160" s="9"/>
      <c r="BT4160" s="4"/>
      <c r="BU4160" s="4"/>
    </row>
    <row r="4161" spans="69:73" x14ac:dyDescent="0.35">
      <c r="BQ4161" s="9"/>
      <c r="BR4161" s="9"/>
      <c r="BS4161" s="9"/>
      <c r="BT4161" s="4"/>
      <c r="BU4161" s="4"/>
    </row>
    <row r="4162" spans="69:73" x14ac:dyDescent="0.35">
      <c r="BQ4162" s="9"/>
      <c r="BR4162" s="9"/>
      <c r="BS4162" s="9"/>
      <c r="BT4162" s="4"/>
      <c r="BU4162" s="4"/>
    </row>
    <row r="4163" spans="69:73" x14ac:dyDescent="0.35">
      <c r="BQ4163" s="9"/>
      <c r="BR4163" s="9"/>
      <c r="BS4163" s="9"/>
      <c r="BT4163" s="4"/>
      <c r="BU4163" s="4"/>
    </row>
    <row r="4164" spans="69:73" x14ac:dyDescent="0.35">
      <c r="BQ4164" s="9"/>
      <c r="BR4164" s="9"/>
      <c r="BS4164" s="9"/>
      <c r="BT4164" s="4"/>
      <c r="BU4164" s="4"/>
    </row>
    <row r="4165" spans="69:73" x14ac:dyDescent="0.35">
      <c r="BQ4165" s="9"/>
      <c r="BR4165" s="9"/>
      <c r="BS4165" s="9"/>
      <c r="BT4165" s="4"/>
      <c r="BU4165" s="4"/>
    </row>
    <row r="4166" spans="69:73" x14ac:dyDescent="0.35">
      <c r="BQ4166" s="9"/>
      <c r="BR4166" s="9"/>
      <c r="BS4166" s="9"/>
      <c r="BT4166" s="4"/>
      <c r="BU4166" s="4"/>
    </row>
    <row r="4167" spans="69:73" x14ac:dyDescent="0.35">
      <c r="BQ4167" s="9"/>
      <c r="BR4167" s="9"/>
      <c r="BS4167" s="9"/>
      <c r="BT4167" s="4"/>
      <c r="BU4167" s="4"/>
    </row>
    <row r="4168" spans="69:73" x14ac:dyDescent="0.35">
      <c r="BQ4168" s="9"/>
      <c r="BR4168" s="9"/>
      <c r="BS4168" s="9"/>
      <c r="BT4168" s="4"/>
      <c r="BU4168" s="4"/>
    </row>
    <row r="4169" spans="69:73" x14ac:dyDescent="0.35">
      <c r="BQ4169" s="9"/>
      <c r="BR4169" s="9"/>
      <c r="BS4169" s="9"/>
      <c r="BT4169" s="4"/>
      <c r="BU4169" s="4"/>
    </row>
    <row r="4170" spans="69:73" x14ac:dyDescent="0.35">
      <c r="BQ4170" s="9"/>
      <c r="BR4170" s="9"/>
      <c r="BS4170" s="9"/>
      <c r="BT4170" s="4"/>
      <c r="BU4170" s="4"/>
    </row>
    <row r="4171" spans="69:73" x14ac:dyDescent="0.35">
      <c r="BQ4171" s="9"/>
      <c r="BR4171" s="9"/>
      <c r="BS4171" s="9"/>
      <c r="BT4171" s="4"/>
      <c r="BU4171" s="4"/>
    </row>
    <row r="4172" spans="69:73" x14ac:dyDescent="0.35">
      <c r="BQ4172" s="9"/>
      <c r="BR4172" s="9"/>
      <c r="BS4172" s="9"/>
      <c r="BT4172" s="4"/>
      <c r="BU4172" s="4"/>
    </row>
    <row r="4173" spans="69:73" x14ac:dyDescent="0.35">
      <c r="BQ4173" s="9"/>
      <c r="BR4173" s="9"/>
      <c r="BS4173" s="9"/>
      <c r="BT4173" s="4"/>
      <c r="BU4173" s="4"/>
    </row>
    <row r="4174" spans="69:73" x14ac:dyDescent="0.35">
      <c r="BQ4174" s="9"/>
      <c r="BR4174" s="9"/>
      <c r="BS4174" s="9"/>
      <c r="BT4174" s="4"/>
      <c r="BU4174" s="4"/>
    </row>
    <row r="4175" spans="69:73" x14ac:dyDescent="0.35">
      <c r="BQ4175" s="9"/>
      <c r="BR4175" s="9"/>
      <c r="BS4175" s="9"/>
      <c r="BT4175" s="4"/>
      <c r="BU4175" s="4"/>
    </row>
    <row r="4176" spans="69:73" x14ac:dyDescent="0.35">
      <c r="BQ4176" s="9"/>
      <c r="BR4176" s="9"/>
      <c r="BS4176" s="9"/>
      <c r="BT4176" s="4"/>
      <c r="BU4176" s="4"/>
    </row>
    <row r="4177" spans="69:73" x14ac:dyDescent="0.35">
      <c r="BQ4177" s="9"/>
      <c r="BR4177" s="9"/>
      <c r="BS4177" s="9"/>
      <c r="BT4177" s="4"/>
      <c r="BU4177" s="4"/>
    </row>
    <row r="4178" spans="69:73" x14ac:dyDescent="0.35">
      <c r="BQ4178" s="9"/>
      <c r="BR4178" s="9"/>
      <c r="BS4178" s="9"/>
      <c r="BT4178" s="4"/>
      <c r="BU4178" s="4"/>
    </row>
    <row r="4179" spans="69:73" x14ac:dyDescent="0.35">
      <c r="BQ4179" s="9"/>
      <c r="BR4179" s="9"/>
      <c r="BS4179" s="9"/>
      <c r="BT4179" s="4"/>
      <c r="BU4179" s="4"/>
    </row>
    <row r="4180" spans="69:73" x14ac:dyDescent="0.35">
      <c r="BQ4180" s="9"/>
      <c r="BR4180" s="9"/>
      <c r="BS4180" s="9"/>
      <c r="BT4180" s="4"/>
      <c r="BU4180" s="4"/>
    </row>
    <row r="4181" spans="69:73" x14ac:dyDescent="0.35">
      <c r="BQ4181" s="9"/>
      <c r="BR4181" s="9"/>
      <c r="BS4181" s="9"/>
      <c r="BT4181" s="4"/>
      <c r="BU4181" s="4"/>
    </row>
    <row r="4182" spans="69:73" x14ac:dyDescent="0.35">
      <c r="BQ4182" s="9"/>
      <c r="BR4182" s="9"/>
      <c r="BS4182" s="9"/>
      <c r="BT4182" s="4"/>
      <c r="BU4182" s="4"/>
    </row>
    <row r="4183" spans="69:73" x14ac:dyDescent="0.35">
      <c r="BQ4183" s="9"/>
      <c r="BR4183" s="9"/>
      <c r="BS4183" s="9"/>
      <c r="BT4183" s="4"/>
      <c r="BU4183" s="4"/>
    </row>
    <row r="4184" spans="69:73" x14ac:dyDescent="0.35">
      <c r="BQ4184" s="9"/>
      <c r="BR4184" s="9"/>
      <c r="BS4184" s="9"/>
      <c r="BT4184" s="4"/>
      <c r="BU4184" s="4"/>
    </row>
    <row r="4185" spans="69:73" x14ac:dyDescent="0.35">
      <c r="BQ4185" s="9"/>
      <c r="BR4185" s="9"/>
      <c r="BS4185" s="9"/>
      <c r="BT4185" s="4"/>
      <c r="BU4185" s="4"/>
    </row>
    <row r="4186" spans="69:73" x14ac:dyDescent="0.35">
      <c r="BQ4186" s="9"/>
      <c r="BR4186" s="9"/>
      <c r="BS4186" s="9"/>
      <c r="BT4186" s="4"/>
      <c r="BU4186" s="4"/>
    </row>
    <row r="4187" spans="69:73" x14ac:dyDescent="0.35">
      <c r="BQ4187" s="9"/>
      <c r="BR4187" s="9"/>
      <c r="BS4187" s="9"/>
      <c r="BT4187" s="4"/>
      <c r="BU4187" s="4"/>
    </row>
    <row r="4188" spans="69:73" x14ac:dyDescent="0.35">
      <c r="BQ4188" s="9"/>
      <c r="BR4188" s="9"/>
      <c r="BS4188" s="9"/>
      <c r="BT4188" s="4"/>
      <c r="BU4188" s="4"/>
    </row>
    <row r="4189" spans="69:73" x14ac:dyDescent="0.35">
      <c r="BQ4189" s="9"/>
      <c r="BR4189" s="9"/>
      <c r="BS4189" s="9"/>
      <c r="BT4189" s="4"/>
      <c r="BU4189" s="4"/>
    </row>
    <row r="4190" spans="69:73" x14ac:dyDescent="0.35">
      <c r="BQ4190" s="9"/>
      <c r="BR4190" s="9"/>
      <c r="BS4190" s="9"/>
      <c r="BT4190" s="4"/>
      <c r="BU4190" s="4"/>
    </row>
    <row r="4191" spans="69:73" x14ac:dyDescent="0.35">
      <c r="BQ4191" s="9"/>
      <c r="BR4191" s="9"/>
      <c r="BS4191" s="9"/>
      <c r="BT4191" s="4"/>
      <c r="BU4191" s="4"/>
    </row>
    <row r="4192" spans="69:73" x14ac:dyDescent="0.35">
      <c r="BQ4192" s="9"/>
      <c r="BR4192" s="9"/>
      <c r="BS4192" s="9"/>
      <c r="BT4192" s="4"/>
      <c r="BU4192" s="4"/>
    </row>
    <row r="4193" spans="69:73" x14ac:dyDescent="0.35">
      <c r="BQ4193" s="9"/>
      <c r="BR4193" s="9"/>
      <c r="BS4193" s="9"/>
      <c r="BT4193" s="4"/>
      <c r="BU4193" s="4"/>
    </row>
    <row r="4194" spans="69:73" x14ac:dyDescent="0.35">
      <c r="BQ4194" s="9"/>
      <c r="BR4194" s="9"/>
      <c r="BS4194" s="9"/>
      <c r="BT4194" s="4"/>
      <c r="BU4194" s="4"/>
    </row>
    <row r="4195" spans="69:73" x14ac:dyDescent="0.35">
      <c r="BQ4195" s="9"/>
      <c r="BR4195" s="9"/>
      <c r="BS4195" s="9"/>
      <c r="BT4195" s="4"/>
      <c r="BU4195" s="4"/>
    </row>
    <row r="4196" spans="69:73" x14ac:dyDescent="0.35">
      <c r="BQ4196" s="9"/>
      <c r="BR4196" s="9"/>
      <c r="BS4196" s="9"/>
      <c r="BT4196" s="4"/>
      <c r="BU4196" s="4"/>
    </row>
    <row r="4197" spans="69:73" x14ac:dyDescent="0.35">
      <c r="BQ4197" s="9"/>
      <c r="BR4197" s="9"/>
      <c r="BS4197" s="9"/>
      <c r="BT4197" s="4"/>
      <c r="BU4197" s="4"/>
    </row>
    <row r="4198" spans="69:73" x14ac:dyDescent="0.35">
      <c r="BQ4198" s="9"/>
      <c r="BR4198" s="9"/>
      <c r="BS4198" s="9"/>
      <c r="BT4198" s="4"/>
      <c r="BU4198" s="4"/>
    </row>
    <row r="4199" spans="69:73" x14ac:dyDescent="0.35">
      <c r="BQ4199" s="9"/>
      <c r="BR4199" s="9"/>
      <c r="BS4199" s="9"/>
      <c r="BT4199" s="4"/>
      <c r="BU4199" s="4"/>
    </row>
    <row r="4200" spans="69:73" x14ac:dyDescent="0.35">
      <c r="BQ4200" s="9"/>
      <c r="BR4200" s="9"/>
      <c r="BS4200" s="9"/>
      <c r="BT4200" s="4"/>
      <c r="BU4200" s="4"/>
    </row>
    <row r="4201" spans="69:73" x14ac:dyDescent="0.35">
      <c r="BQ4201" s="9"/>
      <c r="BR4201" s="9"/>
      <c r="BS4201" s="9"/>
      <c r="BT4201" s="4"/>
      <c r="BU4201" s="4"/>
    </row>
    <row r="4202" spans="69:73" x14ac:dyDescent="0.35">
      <c r="BQ4202" s="9"/>
      <c r="BR4202" s="9"/>
      <c r="BS4202" s="9"/>
      <c r="BT4202" s="4"/>
      <c r="BU4202" s="4"/>
    </row>
    <row r="4203" spans="69:73" x14ac:dyDescent="0.35">
      <c r="BQ4203" s="9"/>
      <c r="BR4203" s="9"/>
      <c r="BS4203" s="9"/>
      <c r="BT4203" s="4"/>
      <c r="BU4203" s="4"/>
    </row>
    <row r="4204" spans="69:73" x14ac:dyDescent="0.35">
      <c r="BQ4204" s="9"/>
      <c r="BR4204" s="9"/>
      <c r="BS4204" s="9"/>
      <c r="BT4204" s="4"/>
      <c r="BU4204" s="4"/>
    </row>
    <row r="4205" spans="69:73" x14ac:dyDescent="0.35">
      <c r="BQ4205" s="9"/>
      <c r="BR4205" s="9"/>
      <c r="BS4205" s="9"/>
      <c r="BT4205" s="4"/>
      <c r="BU4205" s="4"/>
    </row>
    <row r="4206" spans="69:73" x14ac:dyDescent="0.35">
      <c r="BQ4206" s="9"/>
      <c r="BR4206" s="9"/>
      <c r="BS4206" s="9"/>
      <c r="BT4206" s="4"/>
      <c r="BU4206" s="4"/>
    </row>
    <row r="4207" spans="69:73" x14ac:dyDescent="0.35">
      <c r="BQ4207" s="9"/>
      <c r="BR4207" s="9"/>
      <c r="BS4207" s="9"/>
      <c r="BT4207" s="4"/>
      <c r="BU4207" s="4"/>
    </row>
    <row r="4208" spans="69:73" x14ac:dyDescent="0.35">
      <c r="BQ4208" s="9"/>
      <c r="BR4208" s="9"/>
      <c r="BS4208" s="9"/>
      <c r="BT4208" s="4"/>
      <c r="BU4208" s="4"/>
    </row>
    <row r="4209" spans="69:73" x14ac:dyDescent="0.35">
      <c r="BQ4209" s="9"/>
      <c r="BR4209" s="9"/>
      <c r="BS4209" s="9"/>
      <c r="BT4209" s="4"/>
      <c r="BU4209" s="4"/>
    </row>
    <row r="4210" spans="69:73" x14ac:dyDescent="0.35">
      <c r="BQ4210" s="9"/>
      <c r="BR4210" s="9"/>
      <c r="BS4210" s="9"/>
      <c r="BT4210" s="4"/>
      <c r="BU4210" s="4"/>
    </row>
    <row r="4211" spans="69:73" x14ac:dyDescent="0.35">
      <c r="BQ4211" s="9"/>
      <c r="BR4211" s="9"/>
      <c r="BS4211" s="9"/>
      <c r="BT4211" s="4"/>
      <c r="BU4211" s="4"/>
    </row>
    <row r="4212" spans="69:73" x14ac:dyDescent="0.35">
      <c r="BQ4212" s="9"/>
      <c r="BR4212" s="9"/>
      <c r="BS4212" s="9"/>
      <c r="BT4212" s="4"/>
      <c r="BU4212" s="4"/>
    </row>
    <row r="4213" spans="69:73" x14ac:dyDescent="0.35">
      <c r="BQ4213" s="9"/>
      <c r="BR4213" s="9"/>
      <c r="BS4213" s="9"/>
      <c r="BT4213" s="4"/>
      <c r="BU4213" s="4"/>
    </row>
    <row r="4214" spans="69:73" x14ac:dyDescent="0.35">
      <c r="BQ4214" s="9"/>
      <c r="BR4214" s="9"/>
      <c r="BS4214" s="9"/>
      <c r="BT4214" s="4"/>
      <c r="BU4214" s="4"/>
    </row>
    <row r="4215" spans="69:73" x14ac:dyDescent="0.35">
      <c r="BQ4215" s="9"/>
      <c r="BR4215" s="9"/>
      <c r="BS4215" s="9"/>
      <c r="BT4215" s="4"/>
      <c r="BU4215" s="4"/>
    </row>
    <row r="4216" spans="69:73" x14ac:dyDescent="0.35">
      <c r="BQ4216" s="9"/>
      <c r="BR4216" s="9"/>
      <c r="BS4216" s="9"/>
      <c r="BT4216" s="4"/>
      <c r="BU4216" s="4"/>
    </row>
    <row r="4217" spans="69:73" x14ac:dyDescent="0.35">
      <c r="BQ4217" s="9"/>
      <c r="BR4217" s="9"/>
      <c r="BS4217" s="9"/>
      <c r="BT4217" s="4"/>
      <c r="BU4217" s="4"/>
    </row>
    <row r="4218" spans="69:73" x14ac:dyDescent="0.35">
      <c r="BQ4218" s="9"/>
      <c r="BR4218" s="9"/>
      <c r="BS4218" s="9"/>
      <c r="BT4218" s="4"/>
      <c r="BU4218" s="4"/>
    </row>
    <row r="4219" spans="69:73" x14ac:dyDescent="0.35">
      <c r="BQ4219" s="9"/>
      <c r="BR4219" s="9"/>
      <c r="BS4219" s="9"/>
      <c r="BT4219" s="4"/>
      <c r="BU4219" s="4"/>
    </row>
    <row r="4220" spans="69:73" x14ac:dyDescent="0.35">
      <c r="BQ4220" s="9"/>
      <c r="BR4220" s="9"/>
      <c r="BS4220" s="9"/>
      <c r="BT4220" s="4"/>
      <c r="BU4220" s="4"/>
    </row>
    <row r="4221" spans="69:73" x14ac:dyDescent="0.35">
      <c r="BQ4221" s="9"/>
      <c r="BR4221" s="9"/>
      <c r="BS4221" s="9"/>
      <c r="BT4221" s="4"/>
      <c r="BU4221" s="4"/>
    </row>
    <row r="4222" spans="69:73" x14ac:dyDescent="0.35">
      <c r="BQ4222" s="9"/>
      <c r="BR4222" s="9"/>
      <c r="BS4222" s="9"/>
      <c r="BT4222" s="4"/>
      <c r="BU4222" s="4"/>
    </row>
    <row r="4223" spans="69:73" x14ac:dyDescent="0.35">
      <c r="BQ4223" s="9"/>
      <c r="BR4223" s="9"/>
      <c r="BS4223" s="9"/>
      <c r="BT4223" s="4"/>
      <c r="BU4223" s="4"/>
    </row>
    <row r="4224" spans="69:73" x14ac:dyDescent="0.35">
      <c r="BQ4224" s="9"/>
      <c r="BR4224" s="9"/>
      <c r="BS4224" s="9"/>
      <c r="BT4224" s="4"/>
      <c r="BU4224" s="4"/>
    </row>
    <row r="4225" spans="69:73" x14ac:dyDescent="0.35">
      <c r="BQ4225" s="9"/>
      <c r="BR4225" s="9"/>
      <c r="BS4225" s="9"/>
      <c r="BT4225" s="4"/>
      <c r="BU4225" s="4"/>
    </row>
    <row r="4226" spans="69:73" x14ac:dyDescent="0.35">
      <c r="BQ4226" s="9"/>
      <c r="BR4226" s="9"/>
      <c r="BS4226" s="9"/>
      <c r="BT4226" s="4"/>
      <c r="BU4226" s="4"/>
    </row>
    <row r="4227" spans="69:73" x14ac:dyDescent="0.35">
      <c r="BQ4227" s="9"/>
      <c r="BR4227" s="9"/>
      <c r="BS4227" s="9"/>
      <c r="BT4227" s="4"/>
      <c r="BU4227" s="4"/>
    </row>
    <row r="4228" spans="69:73" x14ac:dyDescent="0.35">
      <c r="BQ4228" s="9"/>
      <c r="BR4228" s="9"/>
      <c r="BS4228" s="9"/>
      <c r="BT4228" s="4"/>
      <c r="BU4228" s="4"/>
    </row>
    <row r="4229" spans="69:73" x14ac:dyDescent="0.35">
      <c r="BQ4229" s="9"/>
      <c r="BR4229" s="9"/>
      <c r="BS4229" s="9"/>
      <c r="BT4229" s="4"/>
      <c r="BU4229" s="4"/>
    </row>
    <row r="4230" spans="69:73" x14ac:dyDescent="0.35">
      <c r="BQ4230" s="9"/>
      <c r="BR4230" s="9"/>
      <c r="BS4230" s="9"/>
      <c r="BT4230" s="4"/>
      <c r="BU4230" s="4"/>
    </row>
    <row r="4231" spans="69:73" x14ac:dyDescent="0.35">
      <c r="BQ4231" s="9"/>
      <c r="BR4231" s="9"/>
      <c r="BS4231" s="9"/>
      <c r="BT4231" s="4"/>
      <c r="BU4231" s="4"/>
    </row>
    <row r="4232" spans="69:73" x14ac:dyDescent="0.35">
      <c r="BQ4232" s="9"/>
      <c r="BR4232" s="9"/>
      <c r="BS4232" s="9"/>
      <c r="BT4232" s="4"/>
      <c r="BU4232" s="4"/>
    </row>
    <row r="4233" spans="69:73" x14ac:dyDescent="0.35">
      <c r="BQ4233" s="9"/>
      <c r="BR4233" s="9"/>
      <c r="BS4233" s="9"/>
      <c r="BT4233" s="4"/>
      <c r="BU4233" s="4"/>
    </row>
    <row r="4234" spans="69:73" x14ac:dyDescent="0.35">
      <c r="BQ4234" s="9"/>
      <c r="BR4234" s="9"/>
      <c r="BS4234" s="9"/>
      <c r="BT4234" s="4"/>
      <c r="BU4234" s="4"/>
    </row>
    <row r="4235" spans="69:73" x14ac:dyDescent="0.35">
      <c r="BQ4235" s="9"/>
      <c r="BR4235" s="9"/>
      <c r="BS4235" s="9"/>
      <c r="BT4235" s="4"/>
      <c r="BU4235" s="4"/>
    </row>
    <row r="4236" spans="69:73" x14ac:dyDescent="0.35">
      <c r="BQ4236" s="9"/>
      <c r="BR4236" s="9"/>
      <c r="BS4236" s="9"/>
      <c r="BT4236" s="4"/>
      <c r="BU4236" s="4"/>
    </row>
    <row r="4237" spans="69:73" x14ac:dyDescent="0.35">
      <c r="BQ4237" s="9"/>
      <c r="BR4237" s="9"/>
      <c r="BS4237" s="9"/>
      <c r="BT4237" s="4"/>
      <c r="BU4237" s="4"/>
    </row>
    <row r="4238" spans="69:73" x14ac:dyDescent="0.35">
      <c r="BQ4238" s="9"/>
      <c r="BR4238" s="9"/>
      <c r="BS4238" s="9"/>
      <c r="BT4238" s="4"/>
      <c r="BU4238" s="4"/>
    </row>
    <row r="4239" spans="69:73" x14ac:dyDescent="0.35">
      <c r="BQ4239" s="9"/>
      <c r="BR4239" s="9"/>
      <c r="BS4239" s="9"/>
      <c r="BT4239" s="4"/>
      <c r="BU4239" s="4"/>
    </row>
    <row r="4240" spans="69:73" x14ac:dyDescent="0.35">
      <c r="BQ4240" s="9"/>
      <c r="BR4240" s="9"/>
      <c r="BS4240" s="9"/>
      <c r="BT4240" s="4"/>
      <c r="BU4240" s="4"/>
    </row>
    <row r="4241" spans="69:73" x14ac:dyDescent="0.35">
      <c r="BQ4241" s="9"/>
      <c r="BR4241" s="9"/>
      <c r="BS4241" s="9"/>
      <c r="BT4241" s="4"/>
      <c r="BU4241" s="4"/>
    </row>
    <row r="4242" spans="69:73" x14ac:dyDescent="0.35">
      <c r="BQ4242" s="9"/>
      <c r="BR4242" s="9"/>
      <c r="BS4242" s="9"/>
      <c r="BT4242" s="4"/>
      <c r="BU4242" s="4"/>
    </row>
    <row r="4243" spans="69:73" x14ac:dyDescent="0.35">
      <c r="BQ4243" s="9"/>
      <c r="BR4243" s="9"/>
      <c r="BS4243" s="9"/>
      <c r="BT4243" s="4"/>
      <c r="BU4243" s="4"/>
    </row>
    <row r="4244" spans="69:73" x14ac:dyDescent="0.35">
      <c r="BQ4244" s="9"/>
      <c r="BR4244" s="9"/>
      <c r="BS4244" s="9"/>
      <c r="BT4244" s="4"/>
      <c r="BU4244" s="4"/>
    </row>
    <row r="4245" spans="69:73" x14ac:dyDescent="0.35">
      <c r="BQ4245" s="9"/>
      <c r="BR4245" s="9"/>
      <c r="BS4245" s="9"/>
      <c r="BT4245" s="4"/>
      <c r="BU4245" s="4"/>
    </row>
    <row r="4246" spans="69:73" x14ac:dyDescent="0.35">
      <c r="BQ4246" s="9"/>
      <c r="BR4246" s="9"/>
      <c r="BS4246" s="9"/>
      <c r="BT4246" s="4"/>
      <c r="BU4246" s="4"/>
    </row>
    <row r="4247" spans="69:73" x14ac:dyDescent="0.35">
      <c r="BQ4247" s="9"/>
      <c r="BR4247" s="9"/>
      <c r="BS4247" s="9"/>
      <c r="BT4247" s="4"/>
      <c r="BU4247" s="4"/>
    </row>
    <row r="4248" spans="69:73" x14ac:dyDescent="0.35">
      <c r="BQ4248" s="9"/>
      <c r="BR4248" s="9"/>
      <c r="BS4248" s="9"/>
      <c r="BT4248" s="4"/>
      <c r="BU4248" s="4"/>
    </row>
    <row r="4249" spans="69:73" x14ac:dyDescent="0.35">
      <c r="BQ4249" s="9"/>
      <c r="BR4249" s="9"/>
      <c r="BS4249" s="9"/>
      <c r="BT4249" s="4"/>
      <c r="BU4249" s="4"/>
    </row>
    <row r="4250" spans="69:73" x14ac:dyDescent="0.35">
      <c r="BQ4250" s="9"/>
      <c r="BR4250" s="9"/>
      <c r="BS4250" s="9"/>
      <c r="BT4250" s="4"/>
      <c r="BU4250" s="4"/>
    </row>
    <row r="4251" spans="69:73" x14ac:dyDescent="0.35">
      <c r="BQ4251" s="9"/>
      <c r="BR4251" s="9"/>
      <c r="BS4251" s="9"/>
      <c r="BT4251" s="4"/>
      <c r="BU4251" s="4"/>
    </row>
    <row r="4252" spans="69:73" x14ac:dyDescent="0.35">
      <c r="BQ4252" s="9"/>
      <c r="BR4252" s="9"/>
      <c r="BS4252" s="9"/>
      <c r="BT4252" s="4"/>
      <c r="BU4252" s="4"/>
    </row>
    <row r="4253" spans="69:73" x14ac:dyDescent="0.35">
      <c r="BQ4253" s="9"/>
      <c r="BR4253" s="9"/>
      <c r="BS4253" s="9"/>
      <c r="BT4253" s="4"/>
      <c r="BU4253" s="4"/>
    </row>
    <row r="4254" spans="69:73" x14ac:dyDescent="0.35">
      <c r="BQ4254" s="9"/>
      <c r="BR4254" s="9"/>
      <c r="BS4254" s="9"/>
      <c r="BT4254" s="4"/>
      <c r="BU4254" s="4"/>
    </row>
    <row r="4255" spans="69:73" x14ac:dyDescent="0.35">
      <c r="BQ4255" s="9"/>
      <c r="BR4255" s="9"/>
      <c r="BS4255" s="9"/>
      <c r="BT4255" s="4"/>
      <c r="BU4255" s="4"/>
    </row>
    <row r="4256" spans="69:73" x14ac:dyDescent="0.35">
      <c r="BQ4256" s="9"/>
      <c r="BR4256" s="9"/>
      <c r="BS4256" s="9"/>
      <c r="BT4256" s="4"/>
      <c r="BU4256" s="4"/>
    </row>
    <row r="4257" spans="69:73" x14ac:dyDescent="0.35">
      <c r="BQ4257" s="9"/>
      <c r="BR4257" s="9"/>
      <c r="BS4257" s="9"/>
      <c r="BT4257" s="4"/>
      <c r="BU4257" s="4"/>
    </row>
    <row r="4258" spans="69:73" x14ac:dyDescent="0.35">
      <c r="BQ4258" s="9"/>
      <c r="BR4258" s="9"/>
      <c r="BS4258" s="9"/>
      <c r="BT4258" s="4"/>
      <c r="BU4258" s="4"/>
    </row>
    <row r="4259" spans="69:73" x14ac:dyDescent="0.35">
      <c r="BQ4259" s="9"/>
      <c r="BR4259" s="9"/>
      <c r="BS4259" s="9"/>
      <c r="BT4259" s="4"/>
      <c r="BU4259" s="4"/>
    </row>
    <row r="4260" spans="69:73" x14ac:dyDescent="0.35">
      <c r="BQ4260" s="9"/>
      <c r="BR4260" s="9"/>
      <c r="BS4260" s="9"/>
      <c r="BT4260" s="4"/>
      <c r="BU4260" s="4"/>
    </row>
    <row r="4261" spans="69:73" x14ac:dyDescent="0.35">
      <c r="BQ4261" s="9"/>
      <c r="BR4261" s="9"/>
      <c r="BS4261" s="9"/>
      <c r="BT4261" s="4"/>
      <c r="BU4261" s="4"/>
    </row>
    <row r="4262" spans="69:73" x14ac:dyDescent="0.35">
      <c r="BQ4262" s="9"/>
      <c r="BR4262" s="9"/>
      <c r="BS4262" s="9"/>
      <c r="BT4262" s="4"/>
      <c r="BU4262" s="4"/>
    </row>
    <row r="4263" spans="69:73" x14ac:dyDescent="0.35">
      <c r="BQ4263" s="9"/>
      <c r="BR4263" s="9"/>
      <c r="BS4263" s="9"/>
      <c r="BT4263" s="4"/>
      <c r="BU4263" s="4"/>
    </row>
    <row r="4264" spans="69:73" x14ac:dyDescent="0.35">
      <c r="BQ4264" s="9"/>
      <c r="BR4264" s="9"/>
      <c r="BS4264" s="9"/>
      <c r="BT4264" s="4"/>
      <c r="BU4264" s="4"/>
    </row>
    <row r="4265" spans="69:73" x14ac:dyDescent="0.35">
      <c r="BQ4265" s="9"/>
      <c r="BR4265" s="9"/>
      <c r="BS4265" s="9"/>
      <c r="BT4265" s="4"/>
      <c r="BU4265" s="4"/>
    </row>
    <row r="4266" spans="69:73" x14ac:dyDescent="0.35">
      <c r="BQ4266" s="9"/>
      <c r="BR4266" s="9"/>
      <c r="BS4266" s="9"/>
      <c r="BT4266" s="4"/>
      <c r="BU4266" s="4"/>
    </row>
    <row r="4267" spans="69:73" x14ac:dyDescent="0.35">
      <c r="BQ4267" s="9"/>
      <c r="BR4267" s="9"/>
      <c r="BS4267" s="9"/>
      <c r="BT4267" s="4"/>
      <c r="BU4267" s="4"/>
    </row>
    <row r="4268" spans="69:73" x14ac:dyDescent="0.35">
      <c r="BQ4268" s="9"/>
      <c r="BR4268" s="9"/>
      <c r="BS4268" s="9"/>
      <c r="BT4268" s="4"/>
      <c r="BU4268" s="4"/>
    </row>
    <row r="4269" spans="69:73" x14ac:dyDescent="0.35">
      <c r="BQ4269" s="9"/>
      <c r="BR4269" s="9"/>
      <c r="BS4269" s="9"/>
      <c r="BT4269" s="4"/>
      <c r="BU4269" s="4"/>
    </row>
    <row r="4270" spans="69:73" x14ac:dyDescent="0.35">
      <c r="BQ4270" s="9"/>
      <c r="BR4270" s="9"/>
      <c r="BS4270" s="9"/>
      <c r="BT4270" s="4"/>
      <c r="BU4270" s="4"/>
    </row>
    <row r="4271" spans="69:73" x14ac:dyDescent="0.35">
      <c r="BQ4271" s="9"/>
      <c r="BR4271" s="9"/>
      <c r="BS4271" s="9"/>
      <c r="BT4271" s="4"/>
      <c r="BU4271" s="4"/>
    </row>
    <row r="4272" spans="69:73" x14ac:dyDescent="0.35">
      <c r="BQ4272" s="9"/>
      <c r="BR4272" s="9"/>
      <c r="BS4272" s="9"/>
      <c r="BT4272" s="4"/>
      <c r="BU4272" s="4"/>
    </row>
    <row r="4273" spans="69:73" x14ac:dyDescent="0.35">
      <c r="BQ4273" s="9"/>
      <c r="BR4273" s="9"/>
      <c r="BS4273" s="9"/>
      <c r="BT4273" s="4"/>
      <c r="BU4273" s="4"/>
    </row>
    <row r="4274" spans="69:73" x14ac:dyDescent="0.35">
      <c r="BQ4274" s="9"/>
      <c r="BR4274" s="9"/>
      <c r="BS4274" s="9"/>
      <c r="BT4274" s="4"/>
      <c r="BU4274" s="4"/>
    </row>
    <row r="4275" spans="69:73" x14ac:dyDescent="0.35">
      <c r="BQ4275" s="9"/>
      <c r="BR4275" s="9"/>
      <c r="BS4275" s="9"/>
      <c r="BT4275" s="4"/>
      <c r="BU4275" s="4"/>
    </row>
    <row r="4276" spans="69:73" x14ac:dyDescent="0.35">
      <c r="BQ4276" s="9"/>
      <c r="BR4276" s="9"/>
      <c r="BS4276" s="9"/>
      <c r="BT4276" s="4"/>
      <c r="BU4276" s="4"/>
    </row>
    <row r="4277" spans="69:73" x14ac:dyDescent="0.35">
      <c r="BQ4277" s="9"/>
      <c r="BR4277" s="9"/>
      <c r="BS4277" s="9"/>
      <c r="BT4277" s="4"/>
      <c r="BU4277" s="4"/>
    </row>
    <row r="4278" spans="69:73" x14ac:dyDescent="0.35">
      <c r="BQ4278" s="9"/>
      <c r="BR4278" s="9"/>
      <c r="BS4278" s="9"/>
      <c r="BT4278" s="4"/>
      <c r="BU4278" s="4"/>
    </row>
    <row r="4279" spans="69:73" x14ac:dyDescent="0.35">
      <c r="BQ4279" s="9"/>
      <c r="BR4279" s="9"/>
      <c r="BS4279" s="9"/>
      <c r="BT4279" s="4"/>
      <c r="BU4279" s="4"/>
    </row>
    <row r="4280" spans="69:73" x14ac:dyDescent="0.35">
      <c r="BQ4280" s="9"/>
      <c r="BR4280" s="9"/>
      <c r="BS4280" s="9"/>
      <c r="BT4280" s="4"/>
      <c r="BU4280" s="4"/>
    </row>
    <row r="4281" spans="69:73" x14ac:dyDescent="0.35">
      <c r="BQ4281" s="9"/>
      <c r="BR4281" s="9"/>
      <c r="BS4281" s="9"/>
      <c r="BT4281" s="4"/>
      <c r="BU4281" s="4"/>
    </row>
    <row r="4282" spans="69:73" x14ac:dyDescent="0.35">
      <c r="BQ4282" s="9"/>
      <c r="BR4282" s="9"/>
      <c r="BS4282" s="9"/>
      <c r="BT4282" s="4"/>
      <c r="BU4282" s="4"/>
    </row>
    <row r="4283" spans="69:73" x14ac:dyDescent="0.35">
      <c r="BQ4283" s="9"/>
      <c r="BR4283" s="9"/>
      <c r="BS4283" s="9"/>
      <c r="BT4283" s="4"/>
      <c r="BU4283" s="4"/>
    </row>
    <row r="4284" spans="69:73" x14ac:dyDescent="0.35">
      <c r="BQ4284" s="9"/>
      <c r="BR4284" s="9"/>
      <c r="BS4284" s="9"/>
      <c r="BT4284" s="4"/>
      <c r="BU4284" s="4"/>
    </row>
    <row r="4285" spans="69:73" x14ac:dyDescent="0.35">
      <c r="BQ4285" s="9"/>
      <c r="BR4285" s="9"/>
      <c r="BS4285" s="9"/>
      <c r="BT4285" s="4"/>
      <c r="BU4285" s="4"/>
    </row>
    <row r="4286" spans="69:73" x14ac:dyDescent="0.35">
      <c r="BQ4286" s="9"/>
      <c r="BR4286" s="9"/>
      <c r="BS4286" s="9"/>
      <c r="BT4286" s="4"/>
      <c r="BU4286" s="4"/>
    </row>
    <row r="4287" spans="69:73" x14ac:dyDescent="0.35">
      <c r="BQ4287" s="9"/>
      <c r="BR4287" s="9"/>
      <c r="BS4287" s="9"/>
      <c r="BT4287" s="4"/>
      <c r="BU4287" s="4"/>
    </row>
    <row r="4288" spans="69:73" x14ac:dyDescent="0.35">
      <c r="BQ4288" s="9"/>
      <c r="BR4288" s="9"/>
      <c r="BS4288" s="9"/>
      <c r="BT4288" s="4"/>
      <c r="BU4288" s="4"/>
    </row>
    <row r="4289" spans="69:73" x14ac:dyDescent="0.35">
      <c r="BQ4289" s="9"/>
      <c r="BR4289" s="9"/>
      <c r="BS4289" s="9"/>
      <c r="BT4289" s="4"/>
      <c r="BU4289" s="4"/>
    </row>
    <row r="4290" spans="69:73" x14ac:dyDescent="0.35">
      <c r="BQ4290" s="9"/>
      <c r="BR4290" s="9"/>
      <c r="BS4290" s="9"/>
      <c r="BT4290" s="4"/>
      <c r="BU4290" s="4"/>
    </row>
    <row r="4291" spans="69:73" x14ac:dyDescent="0.35">
      <c r="BQ4291" s="9"/>
      <c r="BR4291" s="9"/>
      <c r="BS4291" s="9"/>
      <c r="BT4291" s="4"/>
      <c r="BU4291" s="4"/>
    </row>
    <row r="4292" spans="69:73" x14ac:dyDescent="0.35">
      <c r="BQ4292" s="9"/>
      <c r="BR4292" s="9"/>
      <c r="BS4292" s="9"/>
      <c r="BT4292" s="4"/>
      <c r="BU4292" s="4"/>
    </row>
    <row r="4293" spans="69:73" x14ac:dyDescent="0.35">
      <c r="BQ4293" s="9"/>
      <c r="BR4293" s="9"/>
      <c r="BS4293" s="9"/>
      <c r="BT4293" s="4"/>
      <c r="BU4293" s="4"/>
    </row>
    <row r="4294" spans="69:73" x14ac:dyDescent="0.35">
      <c r="BQ4294" s="9"/>
      <c r="BR4294" s="9"/>
      <c r="BS4294" s="9"/>
      <c r="BT4294" s="4"/>
      <c r="BU4294" s="4"/>
    </row>
    <row r="4295" spans="69:73" x14ac:dyDescent="0.35">
      <c r="BQ4295" s="9"/>
      <c r="BR4295" s="9"/>
      <c r="BS4295" s="9"/>
      <c r="BT4295" s="4"/>
      <c r="BU4295" s="4"/>
    </row>
    <row r="4296" spans="69:73" x14ac:dyDescent="0.35">
      <c r="BQ4296" s="9"/>
      <c r="BR4296" s="9"/>
      <c r="BS4296" s="9"/>
      <c r="BT4296" s="4"/>
      <c r="BU4296" s="4"/>
    </row>
    <row r="4297" spans="69:73" x14ac:dyDescent="0.35">
      <c r="BQ4297" s="9"/>
      <c r="BR4297" s="9"/>
      <c r="BS4297" s="9"/>
      <c r="BT4297" s="4"/>
      <c r="BU4297" s="4"/>
    </row>
    <row r="4298" spans="69:73" x14ac:dyDescent="0.35">
      <c r="BQ4298" s="9"/>
      <c r="BR4298" s="9"/>
      <c r="BS4298" s="9"/>
      <c r="BT4298" s="4"/>
      <c r="BU4298" s="4"/>
    </row>
    <row r="4299" spans="69:73" x14ac:dyDescent="0.35">
      <c r="BQ4299" s="9"/>
      <c r="BR4299" s="9"/>
      <c r="BS4299" s="9"/>
      <c r="BT4299" s="4"/>
      <c r="BU4299" s="4"/>
    </row>
    <row r="4300" spans="69:73" x14ac:dyDescent="0.35">
      <c r="BQ4300" s="9"/>
      <c r="BR4300" s="9"/>
      <c r="BS4300" s="9"/>
      <c r="BT4300" s="4"/>
      <c r="BU4300" s="4"/>
    </row>
    <row r="4301" spans="69:73" x14ac:dyDescent="0.35">
      <c r="BQ4301" s="9"/>
      <c r="BR4301" s="9"/>
      <c r="BS4301" s="9"/>
      <c r="BT4301" s="4"/>
      <c r="BU4301" s="4"/>
    </row>
    <row r="4302" spans="69:73" x14ac:dyDescent="0.35">
      <c r="BQ4302" s="9"/>
      <c r="BR4302" s="9"/>
      <c r="BS4302" s="9"/>
      <c r="BT4302" s="4"/>
      <c r="BU4302" s="4"/>
    </row>
    <row r="4303" spans="69:73" x14ac:dyDescent="0.35">
      <c r="BQ4303" s="9"/>
      <c r="BR4303" s="9"/>
      <c r="BS4303" s="9"/>
      <c r="BT4303" s="4"/>
      <c r="BU4303" s="4"/>
    </row>
    <row r="4304" spans="69:73" x14ac:dyDescent="0.35">
      <c r="BQ4304" s="9"/>
      <c r="BR4304" s="9"/>
      <c r="BS4304" s="9"/>
      <c r="BT4304" s="4"/>
      <c r="BU4304" s="4"/>
    </row>
    <row r="4305" spans="69:73" x14ac:dyDescent="0.35">
      <c r="BQ4305" s="9"/>
      <c r="BR4305" s="9"/>
      <c r="BS4305" s="9"/>
      <c r="BT4305" s="4"/>
      <c r="BU4305" s="4"/>
    </row>
    <row r="4306" spans="69:73" x14ac:dyDescent="0.35">
      <c r="BQ4306" s="9"/>
      <c r="BR4306" s="9"/>
      <c r="BS4306" s="9"/>
      <c r="BT4306" s="4"/>
      <c r="BU4306" s="4"/>
    </row>
    <row r="4307" spans="69:73" x14ac:dyDescent="0.35">
      <c r="BQ4307" s="9"/>
      <c r="BR4307" s="9"/>
      <c r="BS4307" s="9"/>
      <c r="BT4307" s="4"/>
      <c r="BU4307" s="4"/>
    </row>
    <row r="4308" spans="69:73" x14ac:dyDescent="0.35">
      <c r="BQ4308" s="9"/>
      <c r="BR4308" s="9"/>
      <c r="BS4308" s="9"/>
      <c r="BT4308" s="4"/>
      <c r="BU4308" s="4"/>
    </row>
    <row r="4309" spans="69:73" x14ac:dyDescent="0.35">
      <c r="BQ4309" s="9"/>
      <c r="BR4309" s="9"/>
      <c r="BS4309" s="9"/>
      <c r="BT4309" s="4"/>
      <c r="BU4309" s="4"/>
    </row>
    <row r="4310" spans="69:73" x14ac:dyDescent="0.35">
      <c r="BQ4310" s="9"/>
      <c r="BR4310" s="9"/>
      <c r="BS4310" s="9"/>
      <c r="BT4310" s="4"/>
      <c r="BU4310" s="4"/>
    </row>
    <row r="4311" spans="69:73" x14ac:dyDescent="0.35">
      <c r="BQ4311" s="9"/>
      <c r="BR4311" s="9"/>
      <c r="BS4311" s="9"/>
      <c r="BT4311" s="4"/>
      <c r="BU4311" s="4"/>
    </row>
    <row r="4312" spans="69:73" x14ac:dyDescent="0.35">
      <c r="BQ4312" s="9"/>
      <c r="BR4312" s="9"/>
      <c r="BS4312" s="9"/>
      <c r="BT4312" s="4"/>
      <c r="BU4312" s="4"/>
    </row>
    <row r="4313" spans="69:73" x14ac:dyDescent="0.35">
      <c r="BQ4313" s="9"/>
      <c r="BR4313" s="9"/>
      <c r="BS4313" s="9"/>
      <c r="BT4313" s="4"/>
      <c r="BU4313" s="4"/>
    </row>
    <row r="4314" spans="69:73" x14ac:dyDescent="0.35">
      <c r="BQ4314" s="9"/>
      <c r="BR4314" s="9"/>
      <c r="BS4314" s="9"/>
      <c r="BT4314" s="4"/>
      <c r="BU4314" s="4"/>
    </row>
    <row r="4315" spans="69:73" x14ac:dyDescent="0.35">
      <c r="BQ4315" s="9"/>
      <c r="BR4315" s="9"/>
      <c r="BS4315" s="9"/>
      <c r="BT4315" s="4"/>
      <c r="BU4315" s="4"/>
    </row>
    <row r="4316" spans="69:73" x14ac:dyDescent="0.35">
      <c r="BQ4316" s="9"/>
      <c r="BR4316" s="9"/>
      <c r="BS4316" s="9"/>
      <c r="BT4316" s="4"/>
      <c r="BU4316" s="4"/>
    </row>
    <row r="4317" spans="69:73" x14ac:dyDescent="0.35">
      <c r="BQ4317" s="9"/>
      <c r="BR4317" s="9"/>
      <c r="BS4317" s="9"/>
      <c r="BT4317" s="4"/>
      <c r="BU4317" s="4"/>
    </row>
    <row r="4318" spans="69:73" x14ac:dyDescent="0.35">
      <c r="BQ4318" s="9"/>
      <c r="BR4318" s="9"/>
      <c r="BS4318" s="9"/>
      <c r="BT4318" s="4"/>
      <c r="BU4318" s="4"/>
    </row>
    <row r="4319" spans="69:73" x14ac:dyDescent="0.35">
      <c r="BQ4319" s="9"/>
      <c r="BR4319" s="9"/>
      <c r="BS4319" s="9"/>
      <c r="BT4319" s="4"/>
      <c r="BU4319" s="4"/>
    </row>
    <row r="4320" spans="69:73" x14ac:dyDescent="0.35">
      <c r="BQ4320" s="9"/>
      <c r="BR4320" s="9"/>
      <c r="BS4320" s="9"/>
      <c r="BT4320" s="4"/>
      <c r="BU4320" s="4"/>
    </row>
    <row r="4321" spans="69:73" x14ac:dyDescent="0.35">
      <c r="BQ4321" s="9"/>
      <c r="BR4321" s="9"/>
      <c r="BS4321" s="9"/>
      <c r="BT4321" s="4"/>
      <c r="BU4321" s="4"/>
    </row>
    <row r="4322" spans="69:73" x14ac:dyDescent="0.35">
      <c r="BQ4322" s="9"/>
      <c r="BR4322" s="9"/>
      <c r="BS4322" s="9"/>
      <c r="BT4322" s="4"/>
      <c r="BU4322" s="4"/>
    </row>
    <row r="4323" spans="69:73" x14ac:dyDescent="0.35">
      <c r="BQ4323" s="9"/>
      <c r="BR4323" s="9"/>
      <c r="BS4323" s="9"/>
      <c r="BT4323" s="4"/>
      <c r="BU4323" s="4"/>
    </row>
    <row r="4324" spans="69:73" x14ac:dyDescent="0.35">
      <c r="BQ4324" s="9"/>
      <c r="BR4324" s="9"/>
      <c r="BS4324" s="9"/>
      <c r="BT4324" s="4"/>
      <c r="BU4324" s="4"/>
    </row>
    <row r="4325" spans="69:73" x14ac:dyDescent="0.35">
      <c r="BQ4325" s="9"/>
      <c r="BR4325" s="9"/>
      <c r="BS4325" s="9"/>
      <c r="BT4325" s="4"/>
      <c r="BU4325" s="4"/>
    </row>
    <row r="4326" spans="69:73" x14ac:dyDescent="0.35">
      <c r="BQ4326" s="9"/>
      <c r="BR4326" s="9"/>
      <c r="BS4326" s="9"/>
      <c r="BT4326" s="4"/>
      <c r="BU4326" s="4"/>
    </row>
    <row r="4327" spans="69:73" x14ac:dyDescent="0.35">
      <c r="BQ4327" s="9"/>
      <c r="BR4327" s="9"/>
      <c r="BS4327" s="9"/>
      <c r="BT4327" s="4"/>
      <c r="BU4327" s="4"/>
    </row>
    <row r="4328" spans="69:73" x14ac:dyDescent="0.35">
      <c r="BQ4328" s="9"/>
      <c r="BR4328" s="9"/>
      <c r="BS4328" s="9"/>
      <c r="BT4328" s="4"/>
      <c r="BU4328" s="4"/>
    </row>
    <row r="4329" spans="69:73" x14ac:dyDescent="0.35">
      <c r="BQ4329" s="9"/>
      <c r="BR4329" s="9"/>
      <c r="BS4329" s="9"/>
      <c r="BT4329" s="4"/>
      <c r="BU4329" s="4"/>
    </row>
    <row r="4330" spans="69:73" x14ac:dyDescent="0.35">
      <c r="BQ4330" s="9"/>
      <c r="BR4330" s="9"/>
      <c r="BS4330" s="9"/>
      <c r="BT4330" s="4"/>
      <c r="BU4330" s="4"/>
    </row>
    <row r="4331" spans="69:73" x14ac:dyDescent="0.35">
      <c r="BQ4331" s="9"/>
      <c r="BR4331" s="9"/>
      <c r="BS4331" s="9"/>
      <c r="BT4331" s="4"/>
      <c r="BU4331" s="4"/>
    </row>
    <row r="4332" spans="69:73" x14ac:dyDescent="0.35">
      <c r="BQ4332" s="9"/>
      <c r="BR4332" s="9"/>
      <c r="BS4332" s="9"/>
      <c r="BT4332" s="4"/>
      <c r="BU4332" s="4"/>
    </row>
    <row r="4333" spans="69:73" x14ac:dyDescent="0.35">
      <c r="BQ4333" s="9"/>
      <c r="BR4333" s="9"/>
      <c r="BS4333" s="9"/>
      <c r="BT4333" s="4"/>
      <c r="BU4333" s="4"/>
    </row>
    <row r="4334" spans="69:73" x14ac:dyDescent="0.35">
      <c r="BQ4334" s="9"/>
      <c r="BR4334" s="9"/>
      <c r="BS4334" s="9"/>
      <c r="BT4334" s="4"/>
      <c r="BU4334" s="4"/>
    </row>
    <row r="4335" spans="69:73" x14ac:dyDescent="0.35">
      <c r="BQ4335" s="9"/>
      <c r="BR4335" s="9"/>
      <c r="BS4335" s="9"/>
      <c r="BT4335" s="4"/>
      <c r="BU4335" s="4"/>
    </row>
    <row r="4336" spans="69:73" x14ac:dyDescent="0.35">
      <c r="BQ4336" s="9"/>
      <c r="BR4336" s="9"/>
      <c r="BS4336" s="9"/>
      <c r="BT4336" s="4"/>
      <c r="BU4336" s="4"/>
    </row>
    <row r="4337" spans="69:73" x14ac:dyDescent="0.35">
      <c r="BQ4337" s="9"/>
      <c r="BR4337" s="9"/>
      <c r="BS4337" s="9"/>
      <c r="BT4337" s="4"/>
      <c r="BU4337" s="4"/>
    </row>
    <row r="4338" spans="69:73" x14ac:dyDescent="0.35">
      <c r="BQ4338" s="9"/>
      <c r="BR4338" s="9"/>
      <c r="BS4338" s="9"/>
      <c r="BT4338" s="4"/>
      <c r="BU4338" s="4"/>
    </row>
    <row r="4339" spans="69:73" x14ac:dyDescent="0.35">
      <c r="BQ4339" s="9"/>
      <c r="BR4339" s="9"/>
      <c r="BS4339" s="9"/>
      <c r="BT4339" s="4"/>
      <c r="BU4339" s="4"/>
    </row>
    <row r="4340" spans="69:73" x14ac:dyDescent="0.35">
      <c r="BQ4340" s="9"/>
      <c r="BR4340" s="9"/>
      <c r="BS4340" s="9"/>
      <c r="BT4340" s="4"/>
      <c r="BU4340" s="4"/>
    </row>
    <row r="4341" spans="69:73" x14ac:dyDescent="0.35">
      <c r="BQ4341" s="9"/>
      <c r="BR4341" s="9"/>
      <c r="BS4341" s="9"/>
      <c r="BT4341" s="4"/>
      <c r="BU4341" s="4"/>
    </row>
    <row r="4342" spans="69:73" x14ac:dyDescent="0.35">
      <c r="BQ4342" s="9"/>
      <c r="BR4342" s="9"/>
      <c r="BS4342" s="9"/>
      <c r="BT4342" s="4"/>
      <c r="BU4342" s="4"/>
    </row>
    <row r="4343" spans="69:73" x14ac:dyDescent="0.35">
      <c r="BQ4343" s="9"/>
      <c r="BR4343" s="9"/>
      <c r="BS4343" s="9"/>
      <c r="BT4343" s="4"/>
      <c r="BU4343" s="4"/>
    </row>
    <row r="4344" spans="69:73" x14ac:dyDescent="0.35">
      <c r="BQ4344" s="9"/>
      <c r="BR4344" s="9"/>
      <c r="BS4344" s="9"/>
      <c r="BT4344" s="4"/>
      <c r="BU4344" s="4"/>
    </row>
    <row r="4345" spans="69:73" x14ac:dyDescent="0.35">
      <c r="BQ4345" s="9"/>
      <c r="BR4345" s="9"/>
      <c r="BS4345" s="9"/>
      <c r="BT4345" s="4"/>
      <c r="BU4345" s="4"/>
    </row>
    <row r="4346" spans="69:73" x14ac:dyDescent="0.35">
      <c r="BQ4346" s="9"/>
      <c r="BR4346" s="9"/>
      <c r="BS4346" s="9"/>
      <c r="BT4346" s="4"/>
      <c r="BU4346" s="4"/>
    </row>
    <row r="4347" spans="69:73" x14ac:dyDescent="0.35">
      <c r="BQ4347" s="9"/>
      <c r="BR4347" s="9"/>
      <c r="BS4347" s="9"/>
      <c r="BT4347" s="4"/>
      <c r="BU4347" s="4"/>
    </row>
    <row r="4348" spans="69:73" x14ac:dyDescent="0.35">
      <c r="BQ4348" s="9"/>
      <c r="BR4348" s="9"/>
      <c r="BS4348" s="9"/>
      <c r="BT4348" s="4"/>
      <c r="BU4348" s="4"/>
    </row>
    <row r="4349" spans="69:73" x14ac:dyDescent="0.35">
      <c r="BQ4349" s="9"/>
      <c r="BR4349" s="9"/>
      <c r="BS4349" s="9"/>
      <c r="BT4349" s="4"/>
      <c r="BU4349" s="4"/>
    </row>
    <row r="4350" spans="69:73" x14ac:dyDescent="0.35">
      <c r="BQ4350" s="9"/>
      <c r="BR4350" s="9"/>
      <c r="BS4350" s="9"/>
      <c r="BT4350" s="4"/>
      <c r="BU4350" s="4"/>
    </row>
    <row r="4351" spans="69:73" x14ac:dyDescent="0.35">
      <c r="BQ4351" s="9"/>
      <c r="BR4351" s="9"/>
      <c r="BS4351" s="9"/>
      <c r="BT4351" s="4"/>
      <c r="BU4351" s="4"/>
    </row>
    <row r="4352" spans="69:73" x14ac:dyDescent="0.35">
      <c r="BQ4352" s="9"/>
      <c r="BR4352" s="9"/>
      <c r="BS4352" s="9"/>
      <c r="BT4352" s="4"/>
      <c r="BU4352" s="4"/>
    </row>
    <row r="4353" spans="69:73" x14ac:dyDescent="0.35">
      <c r="BQ4353" s="9"/>
      <c r="BR4353" s="9"/>
      <c r="BS4353" s="9"/>
      <c r="BT4353" s="4"/>
      <c r="BU4353" s="4"/>
    </row>
    <row r="4354" spans="69:73" x14ac:dyDescent="0.35">
      <c r="BQ4354" s="9"/>
      <c r="BR4354" s="9"/>
      <c r="BS4354" s="9"/>
      <c r="BT4354" s="4"/>
      <c r="BU4354" s="4"/>
    </row>
    <row r="4355" spans="69:73" x14ac:dyDescent="0.35">
      <c r="BQ4355" s="9"/>
      <c r="BR4355" s="9"/>
      <c r="BS4355" s="9"/>
      <c r="BT4355" s="4"/>
      <c r="BU4355" s="4"/>
    </row>
    <row r="4356" spans="69:73" x14ac:dyDescent="0.35">
      <c r="BQ4356" s="9"/>
      <c r="BR4356" s="9"/>
      <c r="BS4356" s="9"/>
      <c r="BT4356" s="4"/>
      <c r="BU4356" s="4"/>
    </row>
    <row r="4357" spans="69:73" x14ac:dyDescent="0.35">
      <c r="BQ4357" s="9"/>
      <c r="BR4357" s="9"/>
      <c r="BS4357" s="9"/>
      <c r="BT4357" s="4"/>
      <c r="BU4357" s="4"/>
    </row>
    <row r="4358" spans="69:73" x14ac:dyDescent="0.35">
      <c r="BQ4358" s="9"/>
      <c r="BR4358" s="9"/>
      <c r="BS4358" s="9"/>
      <c r="BT4358" s="4"/>
      <c r="BU4358" s="4"/>
    </row>
    <row r="4359" spans="69:73" x14ac:dyDescent="0.35">
      <c r="BQ4359" s="9"/>
      <c r="BR4359" s="9"/>
      <c r="BS4359" s="9"/>
      <c r="BT4359" s="4"/>
      <c r="BU4359" s="4"/>
    </row>
    <row r="4360" spans="69:73" x14ac:dyDescent="0.35">
      <c r="BQ4360" s="9"/>
      <c r="BR4360" s="9"/>
      <c r="BS4360" s="9"/>
      <c r="BT4360" s="4"/>
      <c r="BU4360" s="4"/>
    </row>
    <row r="4361" spans="69:73" x14ac:dyDescent="0.35">
      <c r="BQ4361" s="9"/>
      <c r="BR4361" s="9"/>
      <c r="BS4361" s="9"/>
      <c r="BT4361" s="4"/>
      <c r="BU4361" s="4"/>
    </row>
    <row r="4362" spans="69:73" x14ac:dyDescent="0.35">
      <c r="BQ4362" s="9"/>
      <c r="BR4362" s="9"/>
      <c r="BS4362" s="9"/>
      <c r="BT4362" s="4"/>
      <c r="BU4362" s="4"/>
    </row>
    <row r="4363" spans="69:73" x14ac:dyDescent="0.35">
      <c r="BQ4363" s="9"/>
      <c r="BR4363" s="9"/>
      <c r="BS4363" s="9"/>
      <c r="BT4363" s="4"/>
      <c r="BU4363" s="4"/>
    </row>
    <row r="4364" spans="69:73" x14ac:dyDescent="0.35">
      <c r="BQ4364" s="9"/>
      <c r="BR4364" s="9"/>
      <c r="BS4364" s="9"/>
      <c r="BT4364" s="4"/>
      <c r="BU4364" s="4"/>
    </row>
    <row r="4365" spans="69:73" x14ac:dyDescent="0.35">
      <c r="BQ4365" s="9"/>
      <c r="BR4365" s="9"/>
      <c r="BS4365" s="9"/>
      <c r="BT4365" s="4"/>
      <c r="BU4365" s="4"/>
    </row>
    <row r="4366" spans="69:73" x14ac:dyDescent="0.35">
      <c r="BQ4366" s="9"/>
      <c r="BR4366" s="9"/>
      <c r="BS4366" s="9"/>
      <c r="BT4366" s="4"/>
      <c r="BU4366" s="4"/>
    </row>
    <row r="4367" spans="69:73" x14ac:dyDescent="0.35">
      <c r="BQ4367" s="9"/>
      <c r="BR4367" s="9"/>
      <c r="BS4367" s="9"/>
      <c r="BT4367" s="4"/>
      <c r="BU4367" s="4"/>
    </row>
    <row r="4368" spans="69:73" x14ac:dyDescent="0.35">
      <c r="BQ4368" s="9"/>
      <c r="BR4368" s="9"/>
      <c r="BS4368" s="9"/>
      <c r="BT4368" s="4"/>
      <c r="BU4368" s="4"/>
    </row>
    <row r="4369" spans="69:73" x14ac:dyDescent="0.35">
      <c r="BQ4369" s="9"/>
      <c r="BR4369" s="9"/>
      <c r="BS4369" s="9"/>
      <c r="BT4369" s="4"/>
      <c r="BU4369" s="4"/>
    </row>
    <row r="4370" spans="69:73" x14ac:dyDescent="0.35">
      <c r="BQ4370" s="9"/>
      <c r="BR4370" s="9"/>
      <c r="BS4370" s="9"/>
      <c r="BT4370" s="4"/>
      <c r="BU4370" s="4"/>
    </row>
    <row r="4371" spans="69:73" x14ac:dyDescent="0.35">
      <c r="BQ4371" s="9"/>
      <c r="BR4371" s="9"/>
      <c r="BS4371" s="9"/>
      <c r="BT4371" s="4"/>
      <c r="BU4371" s="4"/>
    </row>
    <row r="4372" spans="69:73" x14ac:dyDescent="0.35">
      <c r="BQ4372" s="9"/>
      <c r="BR4372" s="9"/>
      <c r="BS4372" s="9"/>
      <c r="BT4372" s="4"/>
      <c r="BU4372" s="4"/>
    </row>
    <row r="4373" spans="69:73" x14ac:dyDescent="0.35">
      <c r="BQ4373" s="9"/>
      <c r="BR4373" s="9"/>
      <c r="BS4373" s="9"/>
      <c r="BT4373" s="4"/>
      <c r="BU4373" s="4"/>
    </row>
    <row r="4374" spans="69:73" x14ac:dyDescent="0.35">
      <c r="BQ4374" s="9"/>
      <c r="BR4374" s="9"/>
      <c r="BS4374" s="9"/>
      <c r="BT4374" s="4"/>
      <c r="BU4374" s="4"/>
    </row>
    <row r="4375" spans="69:73" x14ac:dyDescent="0.35">
      <c r="BQ4375" s="9"/>
      <c r="BR4375" s="9"/>
      <c r="BS4375" s="9"/>
      <c r="BT4375" s="4"/>
      <c r="BU4375" s="4"/>
    </row>
    <row r="4376" spans="69:73" x14ac:dyDescent="0.35">
      <c r="BQ4376" s="9"/>
      <c r="BR4376" s="9"/>
      <c r="BS4376" s="9"/>
      <c r="BT4376" s="4"/>
      <c r="BU4376" s="4"/>
    </row>
    <row r="4377" spans="69:73" x14ac:dyDescent="0.35">
      <c r="BQ4377" s="9"/>
      <c r="BR4377" s="9"/>
      <c r="BS4377" s="9"/>
      <c r="BT4377" s="4"/>
      <c r="BU4377" s="4"/>
    </row>
    <row r="4378" spans="69:73" x14ac:dyDescent="0.35">
      <c r="BQ4378" s="9"/>
      <c r="BR4378" s="9"/>
      <c r="BS4378" s="9"/>
      <c r="BT4378" s="4"/>
      <c r="BU4378" s="4"/>
    </row>
    <row r="4379" spans="69:73" x14ac:dyDescent="0.35">
      <c r="BQ4379" s="9"/>
      <c r="BR4379" s="9"/>
      <c r="BS4379" s="9"/>
      <c r="BT4379" s="4"/>
      <c r="BU4379" s="4"/>
    </row>
    <row r="4380" spans="69:73" x14ac:dyDescent="0.35">
      <c r="BQ4380" s="9"/>
      <c r="BR4380" s="9"/>
      <c r="BS4380" s="9"/>
      <c r="BT4380" s="4"/>
      <c r="BU4380" s="4"/>
    </row>
    <row r="4381" spans="69:73" x14ac:dyDescent="0.35">
      <c r="BQ4381" s="9"/>
      <c r="BR4381" s="9"/>
      <c r="BS4381" s="9"/>
      <c r="BT4381" s="4"/>
      <c r="BU4381" s="4"/>
    </row>
    <row r="4382" spans="69:73" x14ac:dyDescent="0.35">
      <c r="BQ4382" s="9"/>
      <c r="BR4382" s="9"/>
      <c r="BS4382" s="9"/>
      <c r="BT4382" s="4"/>
      <c r="BU4382" s="4"/>
    </row>
    <row r="4383" spans="69:73" x14ac:dyDescent="0.35">
      <c r="BQ4383" s="9"/>
      <c r="BR4383" s="9"/>
      <c r="BS4383" s="9"/>
      <c r="BT4383" s="4"/>
      <c r="BU4383" s="4"/>
    </row>
    <row r="4384" spans="69:73" x14ac:dyDescent="0.35">
      <c r="BQ4384" s="9"/>
      <c r="BR4384" s="9"/>
      <c r="BS4384" s="9"/>
      <c r="BT4384" s="4"/>
      <c r="BU4384" s="4"/>
    </row>
    <row r="4385" spans="69:73" x14ac:dyDescent="0.35">
      <c r="BQ4385" s="9"/>
      <c r="BR4385" s="9"/>
      <c r="BS4385" s="9"/>
      <c r="BT4385" s="4"/>
      <c r="BU4385" s="4"/>
    </row>
    <row r="4386" spans="69:73" x14ac:dyDescent="0.35">
      <c r="BQ4386" s="9"/>
      <c r="BR4386" s="9"/>
      <c r="BS4386" s="9"/>
      <c r="BT4386" s="4"/>
      <c r="BU4386" s="4"/>
    </row>
    <row r="4387" spans="69:73" x14ac:dyDescent="0.35">
      <c r="BQ4387" s="9"/>
      <c r="BR4387" s="9"/>
      <c r="BS4387" s="9"/>
      <c r="BT4387" s="4"/>
      <c r="BU4387" s="4"/>
    </row>
    <row r="4388" spans="69:73" x14ac:dyDescent="0.35">
      <c r="BQ4388" s="9"/>
      <c r="BR4388" s="9"/>
      <c r="BS4388" s="9"/>
      <c r="BT4388" s="4"/>
      <c r="BU4388" s="4"/>
    </row>
    <row r="4389" spans="69:73" x14ac:dyDescent="0.35">
      <c r="BQ4389" s="9"/>
      <c r="BR4389" s="9"/>
      <c r="BS4389" s="9"/>
      <c r="BT4389" s="4"/>
      <c r="BU4389" s="4"/>
    </row>
    <row r="4390" spans="69:73" x14ac:dyDescent="0.35">
      <c r="BQ4390" s="9"/>
      <c r="BR4390" s="9"/>
      <c r="BS4390" s="9"/>
      <c r="BT4390" s="4"/>
      <c r="BU4390" s="4"/>
    </row>
    <row r="4391" spans="69:73" x14ac:dyDescent="0.35">
      <c r="BQ4391" s="9"/>
      <c r="BR4391" s="9"/>
      <c r="BS4391" s="9"/>
      <c r="BT4391" s="4"/>
      <c r="BU4391" s="4"/>
    </row>
    <row r="4392" spans="69:73" x14ac:dyDescent="0.35">
      <c r="BQ4392" s="9"/>
      <c r="BR4392" s="9"/>
      <c r="BS4392" s="9"/>
      <c r="BT4392" s="4"/>
      <c r="BU4392" s="4"/>
    </row>
    <row r="4393" spans="69:73" x14ac:dyDescent="0.35">
      <c r="BQ4393" s="9"/>
      <c r="BR4393" s="9"/>
      <c r="BS4393" s="9"/>
      <c r="BT4393" s="4"/>
      <c r="BU4393" s="4"/>
    </row>
    <row r="4394" spans="69:73" x14ac:dyDescent="0.35">
      <c r="BQ4394" s="9"/>
      <c r="BR4394" s="9"/>
      <c r="BS4394" s="9"/>
      <c r="BT4394" s="4"/>
      <c r="BU4394" s="4"/>
    </row>
    <row r="4395" spans="69:73" x14ac:dyDescent="0.35">
      <c r="BQ4395" s="9"/>
      <c r="BR4395" s="9"/>
      <c r="BS4395" s="9"/>
      <c r="BT4395" s="4"/>
      <c r="BU4395" s="4"/>
    </row>
    <row r="4396" spans="69:73" x14ac:dyDescent="0.35">
      <c r="BQ4396" s="9"/>
      <c r="BR4396" s="9"/>
      <c r="BS4396" s="9"/>
      <c r="BT4396" s="4"/>
      <c r="BU4396" s="4"/>
    </row>
    <row r="4397" spans="69:73" x14ac:dyDescent="0.35">
      <c r="BQ4397" s="9"/>
      <c r="BR4397" s="9"/>
      <c r="BS4397" s="9"/>
      <c r="BT4397" s="4"/>
      <c r="BU4397" s="4"/>
    </row>
    <row r="4398" spans="69:73" x14ac:dyDescent="0.35">
      <c r="BQ4398" s="9"/>
      <c r="BR4398" s="9"/>
      <c r="BS4398" s="9"/>
      <c r="BT4398" s="4"/>
      <c r="BU4398" s="4"/>
    </row>
    <row r="4399" spans="69:73" x14ac:dyDescent="0.35">
      <c r="BQ4399" s="9"/>
      <c r="BR4399" s="9"/>
      <c r="BS4399" s="9"/>
      <c r="BT4399" s="4"/>
      <c r="BU4399" s="4"/>
    </row>
    <row r="4400" spans="69:73" x14ac:dyDescent="0.35">
      <c r="BQ4400" s="9"/>
      <c r="BR4400" s="9"/>
      <c r="BS4400" s="9"/>
      <c r="BT4400" s="4"/>
      <c r="BU4400" s="4"/>
    </row>
    <row r="4401" spans="69:73" x14ac:dyDescent="0.35">
      <c r="BQ4401" s="9"/>
      <c r="BR4401" s="9"/>
      <c r="BS4401" s="9"/>
      <c r="BT4401" s="4"/>
      <c r="BU4401" s="4"/>
    </row>
    <row r="4402" spans="69:73" x14ac:dyDescent="0.35">
      <c r="BQ4402" s="9"/>
      <c r="BR4402" s="9"/>
      <c r="BS4402" s="9"/>
      <c r="BT4402" s="4"/>
      <c r="BU4402" s="4"/>
    </row>
    <row r="4403" spans="69:73" x14ac:dyDescent="0.35">
      <c r="BQ4403" s="9"/>
      <c r="BR4403" s="9"/>
      <c r="BS4403" s="9"/>
      <c r="BT4403" s="4"/>
      <c r="BU4403" s="4"/>
    </row>
    <row r="4404" spans="69:73" x14ac:dyDescent="0.35">
      <c r="BQ4404" s="9"/>
      <c r="BR4404" s="9"/>
      <c r="BS4404" s="9"/>
      <c r="BT4404" s="4"/>
      <c r="BU4404" s="4"/>
    </row>
    <row r="4405" spans="69:73" x14ac:dyDescent="0.35">
      <c r="BQ4405" s="9"/>
      <c r="BR4405" s="9"/>
      <c r="BS4405" s="9"/>
      <c r="BT4405" s="4"/>
      <c r="BU4405" s="4"/>
    </row>
    <row r="4406" spans="69:73" x14ac:dyDescent="0.35">
      <c r="BQ4406" s="9"/>
      <c r="BR4406" s="9"/>
      <c r="BS4406" s="9"/>
      <c r="BT4406" s="4"/>
      <c r="BU4406" s="4"/>
    </row>
    <row r="4407" spans="69:73" x14ac:dyDescent="0.35">
      <c r="BQ4407" s="9"/>
      <c r="BR4407" s="9"/>
      <c r="BS4407" s="9"/>
      <c r="BT4407" s="4"/>
      <c r="BU4407" s="4"/>
    </row>
    <row r="4408" spans="69:73" x14ac:dyDescent="0.35">
      <c r="BQ4408" s="9"/>
      <c r="BR4408" s="9"/>
      <c r="BS4408" s="9"/>
      <c r="BT4408" s="4"/>
      <c r="BU4408" s="4"/>
    </row>
    <row r="4409" spans="69:73" x14ac:dyDescent="0.35">
      <c r="BQ4409" s="9"/>
      <c r="BR4409" s="9"/>
      <c r="BS4409" s="9"/>
      <c r="BT4409" s="4"/>
      <c r="BU4409" s="4"/>
    </row>
    <row r="4410" spans="69:73" x14ac:dyDescent="0.35">
      <c r="BQ4410" s="9"/>
      <c r="BR4410" s="9"/>
      <c r="BS4410" s="9"/>
      <c r="BT4410" s="4"/>
      <c r="BU4410" s="4"/>
    </row>
    <row r="4411" spans="69:73" x14ac:dyDescent="0.35">
      <c r="BQ4411" s="9"/>
      <c r="BR4411" s="9"/>
      <c r="BS4411" s="9"/>
      <c r="BT4411" s="4"/>
      <c r="BU4411" s="4"/>
    </row>
    <row r="4412" spans="69:73" x14ac:dyDescent="0.35">
      <c r="BQ4412" s="9"/>
      <c r="BR4412" s="9"/>
      <c r="BS4412" s="9"/>
      <c r="BT4412" s="4"/>
      <c r="BU4412" s="4"/>
    </row>
    <row r="4413" spans="69:73" x14ac:dyDescent="0.35">
      <c r="BQ4413" s="9"/>
      <c r="BR4413" s="9"/>
      <c r="BS4413" s="9"/>
      <c r="BT4413" s="4"/>
      <c r="BU4413" s="4"/>
    </row>
    <row r="4414" spans="69:73" x14ac:dyDescent="0.35">
      <c r="BQ4414" s="9"/>
      <c r="BR4414" s="9"/>
      <c r="BS4414" s="9"/>
      <c r="BT4414" s="4"/>
      <c r="BU4414" s="4"/>
    </row>
    <row r="4415" spans="69:73" x14ac:dyDescent="0.35">
      <c r="BQ4415" s="9"/>
      <c r="BR4415" s="9"/>
      <c r="BS4415" s="9"/>
      <c r="BT4415" s="4"/>
      <c r="BU4415" s="4"/>
    </row>
    <row r="4416" spans="69:73" x14ac:dyDescent="0.35">
      <c r="BQ4416" s="9"/>
      <c r="BR4416" s="9"/>
      <c r="BS4416" s="9"/>
      <c r="BT4416" s="4"/>
      <c r="BU4416" s="4"/>
    </row>
    <row r="4417" spans="69:73" x14ac:dyDescent="0.35">
      <c r="BQ4417" s="9"/>
      <c r="BR4417" s="9"/>
      <c r="BS4417" s="9"/>
      <c r="BT4417" s="4"/>
      <c r="BU4417" s="4"/>
    </row>
    <row r="4418" spans="69:73" x14ac:dyDescent="0.35">
      <c r="BQ4418" s="9"/>
      <c r="BR4418" s="9"/>
      <c r="BS4418" s="9"/>
      <c r="BT4418" s="4"/>
      <c r="BU4418" s="4"/>
    </row>
    <row r="4419" spans="69:73" x14ac:dyDescent="0.35">
      <c r="BQ4419" s="9"/>
      <c r="BR4419" s="9"/>
      <c r="BS4419" s="9"/>
      <c r="BT4419" s="4"/>
      <c r="BU4419" s="4"/>
    </row>
    <row r="4420" spans="69:73" x14ac:dyDescent="0.35">
      <c r="BQ4420" s="9"/>
      <c r="BR4420" s="9"/>
      <c r="BS4420" s="9"/>
      <c r="BT4420" s="4"/>
      <c r="BU4420" s="4"/>
    </row>
    <row r="4421" spans="69:73" x14ac:dyDescent="0.35">
      <c r="BQ4421" s="9"/>
      <c r="BR4421" s="9"/>
      <c r="BS4421" s="9"/>
      <c r="BT4421" s="4"/>
      <c r="BU4421" s="4"/>
    </row>
    <row r="4422" spans="69:73" x14ac:dyDescent="0.35">
      <c r="BQ4422" s="9"/>
      <c r="BR4422" s="9"/>
      <c r="BS4422" s="9"/>
      <c r="BT4422" s="4"/>
      <c r="BU4422" s="4"/>
    </row>
    <row r="4423" spans="69:73" x14ac:dyDescent="0.35">
      <c r="BQ4423" s="9"/>
      <c r="BR4423" s="9"/>
      <c r="BS4423" s="9"/>
      <c r="BT4423" s="4"/>
      <c r="BU4423" s="4"/>
    </row>
    <row r="4424" spans="69:73" x14ac:dyDescent="0.35">
      <c r="BQ4424" s="9"/>
      <c r="BR4424" s="9"/>
      <c r="BS4424" s="9"/>
      <c r="BT4424" s="4"/>
      <c r="BU4424" s="4"/>
    </row>
    <row r="4425" spans="69:73" x14ac:dyDescent="0.35">
      <c r="BQ4425" s="9"/>
      <c r="BR4425" s="9"/>
      <c r="BS4425" s="9"/>
      <c r="BT4425" s="4"/>
      <c r="BU4425" s="4"/>
    </row>
    <row r="4426" spans="69:73" x14ac:dyDescent="0.35">
      <c r="BQ4426" s="9"/>
      <c r="BR4426" s="9"/>
      <c r="BS4426" s="9"/>
      <c r="BT4426" s="4"/>
      <c r="BU4426" s="4"/>
    </row>
    <row r="4427" spans="69:73" x14ac:dyDescent="0.35">
      <c r="BQ4427" s="9"/>
      <c r="BR4427" s="9"/>
      <c r="BS4427" s="9"/>
      <c r="BT4427" s="4"/>
      <c r="BU4427" s="4"/>
    </row>
    <row r="4428" spans="69:73" x14ac:dyDescent="0.35">
      <c r="BQ4428" s="9"/>
      <c r="BR4428" s="9"/>
      <c r="BS4428" s="9"/>
      <c r="BT4428" s="4"/>
      <c r="BU4428" s="4"/>
    </row>
    <row r="4429" spans="69:73" x14ac:dyDescent="0.35">
      <c r="BQ4429" s="9"/>
      <c r="BR4429" s="9"/>
      <c r="BS4429" s="9"/>
      <c r="BT4429" s="4"/>
      <c r="BU4429" s="4"/>
    </row>
    <row r="4430" spans="69:73" x14ac:dyDescent="0.35">
      <c r="BQ4430" s="9"/>
      <c r="BR4430" s="9"/>
      <c r="BS4430" s="9"/>
      <c r="BT4430" s="4"/>
      <c r="BU4430" s="4"/>
    </row>
    <row r="4431" spans="69:73" x14ac:dyDescent="0.35">
      <c r="BQ4431" s="9"/>
      <c r="BR4431" s="9"/>
      <c r="BS4431" s="9"/>
      <c r="BT4431" s="4"/>
      <c r="BU4431" s="4"/>
    </row>
    <row r="4432" spans="69:73" x14ac:dyDescent="0.35">
      <c r="BQ4432" s="9"/>
      <c r="BR4432" s="9"/>
      <c r="BS4432" s="9"/>
      <c r="BT4432" s="4"/>
      <c r="BU4432" s="4"/>
    </row>
    <row r="4433" spans="69:73" x14ac:dyDescent="0.35">
      <c r="BQ4433" s="9"/>
      <c r="BR4433" s="9"/>
      <c r="BS4433" s="9"/>
      <c r="BT4433" s="4"/>
      <c r="BU4433" s="4"/>
    </row>
    <row r="4434" spans="69:73" x14ac:dyDescent="0.35">
      <c r="BQ4434" s="9"/>
      <c r="BR4434" s="9"/>
      <c r="BS4434" s="9"/>
      <c r="BT4434" s="4"/>
      <c r="BU4434" s="4"/>
    </row>
    <row r="4435" spans="69:73" x14ac:dyDescent="0.35">
      <c r="BQ4435" s="9"/>
      <c r="BR4435" s="9"/>
      <c r="BS4435" s="9"/>
      <c r="BT4435" s="4"/>
      <c r="BU4435" s="4"/>
    </row>
    <row r="4436" spans="69:73" x14ac:dyDescent="0.35">
      <c r="BQ4436" s="9"/>
      <c r="BR4436" s="9"/>
      <c r="BS4436" s="9"/>
      <c r="BT4436" s="4"/>
      <c r="BU4436" s="4"/>
    </row>
    <row r="4437" spans="69:73" x14ac:dyDescent="0.35">
      <c r="BQ4437" s="9"/>
      <c r="BR4437" s="9"/>
      <c r="BS4437" s="9"/>
      <c r="BT4437" s="4"/>
      <c r="BU4437" s="4"/>
    </row>
    <row r="4438" spans="69:73" x14ac:dyDescent="0.35">
      <c r="BQ4438" s="9"/>
      <c r="BR4438" s="9"/>
      <c r="BS4438" s="9"/>
      <c r="BT4438" s="4"/>
      <c r="BU4438" s="4"/>
    </row>
    <row r="4439" spans="69:73" x14ac:dyDescent="0.35">
      <c r="BQ4439" s="9"/>
      <c r="BR4439" s="9"/>
      <c r="BS4439" s="9"/>
      <c r="BT4439" s="4"/>
      <c r="BU4439" s="4"/>
    </row>
    <row r="4440" spans="69:73" x14ac:dyDescent="0.35">
      <c r="BQ4440" s="9"/>
      <c r="BR4440" s="9"/>
      <c r="BS4440" s="9"/>
      <c r="BT4440" s="4"/>
      <c r="BU4440" s="4"/>
    </row>
    <row r="4441" spans="69:73" x14ac:dyDescent="0.35">
      <c r="BQ4441" s="9"/>
      <c r="BR4441" s="9"/>
      <c r="BS4441" s="9"/>
      <c r="BT4441" s="4"/>
      <c r="BU4441" s="4"/>
    </row>
    <row r="4442" spans="69:73" x14ac:dyDescent="0.35">
      <c r="BQ4442" s="9"/>
      <c r="BR4442" s="9"/>
      <c r="BS4442" s="9"/>
      <c r="BT4442" s="4"/>
      <c r="BU4442" s="4"/>
    </row>
    <row r="4443" spans="69:73" x14ac:dyDescent="0.35">
      <c r="BQ4443" s="9"/>
      <c r="BR4443" s="9"/>
      <c r="BS4443" s="9"/>
      <c r="BT4443" s="4"/>
      <c r="BU4443" s="4"/>
    </row>
    <row r="4444" spans="69:73" x14ac:dyDescent="0.35">
      <c r="BQ4444" s="9"/>
      <c r="BR4444" s="9"/>
      <c r="BS4444" s="9"/>
      <c r="BT4444" s="4"/>
      <c r="BU4444" s="4"/>
    </row>
    <row r="4445" spans="69:73" x14ac:dyDescent="0.35">
      <c r="BQ4445" s="9"/>
      <c r="BR4445" s="9"/>
      <c r="BS4445" s="9"/>
      <c r="BT4445" s="4"/>
      <c r="BU4445" s="4"/>
    </row>
    <row r="4446" spans="69:73" x14ac:dyDescent="0.35">
      <c r="BQ4446" s="9"/>
      <c r="BR4446" s="9"/>
      <c r="BS4446" s="9"/>
      <c r="BT4446" s="4"/>
      <c r="BU4446" s="4"/>
    </row>
    <row r="4447" spans="69:73" x14ac:dyDescent="0.35">
      <c r="BQ4447" s="9"/>
      <c r="BR4447" s="9"/>
      <c r="BS4447" s="9"/>
      <c r="BT4447" s="4"/>
      <c r="BU4447" s="4"/>
    </row>
    <row r="4448" spans="69:73" x14ac:dyDescent="0.35">
      <c r="BQ4448" s="9"/>
      <c r="BR4448" s="9"/>
      <c r="BS4448" s="9"/>
      <c r="BT4448" s="4"/>
      <c r="BU4448" s="4"/>
    </row>
    <row r="4449" spans="69:73" x14ac:dyDescent="0.35">
      <c r="BQ4449" s="9"/>
      <c r="BR4449" s="9"/>
      <c r="BS4449" s="9"/>
      <c r="BT4449" s="4"/>
      <c r="BU4449" s="4"/>
    </row>
    <row r="4450" spans="69:73" x14ac:dyDescent="0.35">
      <c r="BQ4450" s="9"/>
      <c r="BR4450" s="9"/>
      <c r="BS4450" s="9"/>
      <c r="BT4450" s="4"/>
      <c r="BU4450" s="4"/>
    </row>
    <row r="4451" spans="69:73" x14ac:dyDescent="0.35">
      <c r="BQ4451" s="9"/>
      <c r="BR4451" s="9"/>
      <c r="BS4451" s="9"/>
      <c r="BT4451" s="4"/>
      <c r="BU4451" s="4"/>
    </row>
    <row r="4452" spans="69:73" x14ac:dyDescent="0.35">
      <c r="BQ4452" s="9"/>
      <c r="BR4452" s="9"/>
      <c r="BS4452" s="9"/>
      <c r="BT4452" s="4"/>
      <c r="BU4452" s="4"/>
    </row>
    <row r="4453" spans="69:73" x14ac:dyDescent="0.35">
      <c r="BQ4453" s="9"/>
      <c r="BR4453" s="9"/>
      <c r="BS4453" s="9"/>
      <c r="BT4453" s="4"/>
      <c r="BU4453" s="4"/>
    </row>
    <row r="4454" spans="69:73" x14ac:dyDescent="0.35">
      <c r="BQ4454" s="9"/>
      <c r="BR4454" s="9"/>
      <c r="BS4454" s="9"/>
      <c r="BT4454" s="4"/>
      <c r="BU4454" s="4"/>
    </row>
    <row r="4455" spans="69:73" x14ac:dyDescent="0.35">
      <c r="BQ4455" s="9"/>
      <c r="BR4455" s="9"/>
      <c r="BS4455" s="9"/>
      <c r="BT4455" s="4"/>
      <c r="BU4455" s="4"/>
    </row>
    <row r="4456" spans="69:73" x14ac:dyDescent="0.35">
      <c r="BQ4456" s="9"/>
      <c r="BR4456" s="9"/>
      <c r="BS4456" s="9"/>
      <c r="BT4456" s="4"/>
      <c r="BU4456" s="4"/>
    </row>
    <row r="4457" spans="69:73" x14ac:dyDescent="0.35">
      <c r="BQ4457" s="9"/>
      <c r="BR4457" s="9"/>
      <c r="BS4457" s="9"/>
      <c r="BT4457" s="4"/>
      <c r="BU4457" s="4"/>
    </row>
    <row r="4458" spans="69:73" x14ac:dyDescent="0.35">
      <c r="BQ4458" s="9"/>
      <c r="BR4458" s="9"/>
      <c r="BS4458" s="9"/>
      <c r="BT4458" s="4"/>
      <c r="BU4458" s="4"/>
    </row>
    <row r="4459" spans="69:73" x14ac:dyDescent="0.35">
      <c r="BQ4459" s="9"/>
      <c r="BR4459" s="9"/>
      <c r="BS4459" s="9"/>
      <c r="BT4459" s="4"/>
      <c r="BU4459" s="4"/>
    </row>
    <row r="4460" spans="69:73" x14ac:dyDescent="0.35">
      <c r="BQ4460" s="9"/>
      <c r="BR4460" s="9"/>
      <c r="BS4460" s="9"/>
      <c r="BT4460" s="4"/>
      <c r="BU4460" s="4"/>
    </row>
    <row r="4461" spans="69:73" x14ac:dyDescent="0.35">
      <c r="BQ4461" s="9"/>
      <c r="BR4461" s="9"/>
      <c r="BS4461" s="9"/>
      <c r="BT4461" s="4"/>
      <c r="BU4461" s="4"/>
    </row>
    <row r="4462" spans="69:73" x14ac:dyDescent="0.35">
      <c r="BQ4462" s="9"/>
      <c r="BR4462" s="9"/>
      <c r="BS4462" s="9"/>
      <c r="BT4462" s="4"/>
      <c r="BU4462" s="4"/>
    </row>
    <row r="4463" spans="69:73" x14ac:dyDescent="0.35">
      <c r="BQ4463" s="9"/>
      <c r="BR4463" s="9"/>
      <c r="BS4463" s="9"/>
      <c r="BT4463" s="4"/>
      <c r="BU4463" s="4"/>
    </row>
    <row r="4464" spans="69:73" x14ac:dyDescent="0.35">
      <c r="BQ4464" s="9"/>
      <c r="BR4464" s="9"/>
      <c r="BS4464" s="9"/>
      <c r="BT4464" s="4"/>
      <c r="BU4464" s="4"/>
    </row>
    <row r="4465" spans="69:73" x14ac:dyDescent="0.35">
      <c r="BQ4465" s="9"/>
      <c r="BR4465" s="9"/>
      <c r="BS4465" s="9"/>
      <c r="BT4465" s="4"/>
      <c r="BU4465" s="4"/>
    </row>
    <row r="4466" spans="69:73" x14ac:dyDescent="0.35">
      <c r="BQ4466" s="9"/>
      <c r="BR4466" s="9"/>
      <c r="BS4466" s="9"/>
      <c r="BT4466" s="4"/>
      <c r="BU4466" s="4"/>
    </row>
    <row r="4467" spans="69:73" x14ac:dyDescent="0.35">
      <c r="BQ4467" s="9"/>
      <c r="BR4467" s="9"/>
      <c r="BS4467" s="9"/>
      <c r="BT4467" s="4"/>
      <c r="BU4467" s="4"/>
    </row>
    <row r="4468" spans="69:73" x14ac:dyDescent="0.35">
      <c r="BQ4468" s="9"/>
      <c r="BR4468" s="9"/>
      <c r="BS4468" s="9"/>
      <c r="BT4468" s="4"/>
      <c r="BU4468" s="4"/>
    </row>
    <row r="4469" spans="69:73" x14ac:dyDescent="0.35">
      <c r="BQ4469" s="9"/>
      <c r="BR4469" s="9"/>
      <c r="BS4469" s="9"/>
      <c r="BT4469" s="4"/>
      <c r="BU4469" s="4"/>
    </row>
    <row r="4470" spans="69:73" x14ac:dyDescent="0.35">
      <c r="BQ4470" s="9"/>
      <c r="BR4470" s="9"/>
      <c r="BS4470" s="9"/>
      <c r="BT4470" s="4"/>
      <c r="BU4470" s="4"/>
    </row>
    <row r="4471" spans="69:73" x14ac:dyDescent="0.35">
      <c r="BQ4471" s="9"/>
      <c r="BR4471" s="9"/>
      <c r="BS4471" s="9"/>
      <c r="BT4471" s="4"/>
      <c r="BU4471" s="4"/>
    </row>
    <row r="4472" spans="69:73" x14ac:dyDescent="0.35">
      <c r="BQ4472" s="9"/>
      <c r="BR4472" s="9"/>
      <c r="BS4472" s="9"/>
      <c r="BT4472" s="4"/>
      <c r="BU4472" s="4"/>
    </row>
    <row r="4473" spans="69:73" x14ac:dyDescent="0.35">
      <c r="BQ4473" s="9"/>
      <c r="BR4473" s="9"/>
      <c r="BS4473" s="9"/>
      <c r="BT4473" s="4"/>
      <c r="BU4473" s="4"/>
    </row>
    <row r="4474" spans="69:73" x14ac:dyDescent="0.35">
      <c r="BQ4474" s="9"/>
      <c r="BR4474" s="9"/>
      <c r="BS4474" s="9"/>
      <c r="BT4474" s="4"/>
      <c r="BU4474" s="4"/>
    </row>
    <row r="4475" spans="69:73" x14ac:dyDescent="0.35">
      <c r="BQ4475" s="9"/>
      <c r="BR4475" s="9"/>
      <c r="BS4475" s="9"/>
      <c r="BT4475" s="4"/>
      <c r="BU4475" s="4"/>
    </row>
    <row r="4476" spans="69:73" x14ac:dyDescent="0.35">
      <c r="BQ4476" s="9"/>
      <c r="BR4476" s="9"/>
      <c r="BS4476" s="9"/>
      <c r="BT4476" s="4"/>
      <c r="BU4476" s="4"/>
    </row>
    <row r="4477" spans="69:73" x14ac:dyDescent="0.35">
      <c r="BQ4477" s="9"/>
      <c r="BR4477" s="9"/>
      <c r="BS4477" s="9"/>
      <c r="BT4477" s="4"/>
      <c r="BU4477" s="4"/>
    </row>
    <row r="4478" spans="69:73" x14ac:dyDescent="0.35">
      <c r="BQ4478" s="9"/>
      <c r="BR4478" s="9"/>
      <c r="BS4478" s="9"/>
      <c r="BT4478" s="4"/>
      <c r="BU4478" s="4"/>
    </row>
    <row r="4479" spans="69:73" x14ac:dyDescent="0.35">
      <c r="BQ4479" s="9"/>
      <c r="BR4479" s="9"/>
      <c r="BS4479" s="9"/>
      <c r="BT4479" s="4"/>
      <c r="BU4479" s="4"/>
    </row>
    <row r="4480" spans="69:73" x14ac:dyDescent="0.35">
      <c r="BQ4480" s="9"/>
      <c r="BR4480" s="9"/>
      <c r="BS4480" s="9"/>
      <c r="BT4480" s="4"/>
      <c r="BU4480" s="4"/>
    </row>
    <row r="4481" spans="69:73" x14ac:dyDescent="0.35">
      <c r="BQ4481" s="9"/>
      <c r="BR4481" s="9"/>
      <c r="BS4481" s="9"/>
      <c r="BT4481" s="4"/>
      <c r="BU4481" s="4"/>
    </row>
    <row r="4482" spans="69:73" x14ac:dyDescent="0.35">
      <c r="BQ4482" s="9"/>
      <c r="BR4482" s="9"/>
      <c r="BS4482" s="9"/>
      <c r="BT4482" s="4"/>
      <c r="BU4482" s="4"/>
    </row>
    <row r="4483" spans="69:73" x14ac:dyDescent="0.35">
      <c r="BQ4483" s="9"/>
      <c r="BR4483" s="9"/>
      <c r="BS4483" s="9"/>
      <c r="BT4483" s="4"/>
      <c r="BU4483" s="4"/>
    </row>
    <row r="4484" spans="69:73" x14ac:dyDescent="0.35">
      <c r="BQ4484" s="9"/>
      <c r="BR4484" s="9"/>
      <c r="BS4484" s="9"/>
      <c r="BT4484" s="4"/>
      <c r="BU4484" s="4"/>
    </row>
    <row r="4485" spans="69:73" x14ac:dyDescent="0.35">
      <c r="BQ4485" s="9"/>
      <c r="BR4485" s="9"/>
      <c r="BS4485" s="9"/>
      <c r="BT4485" s="4"/>
      <c r="BU4485" s="4"/>
    </row>
    <row r="4486" spans="69:73" x14ac:dyDescent="0.35">
      <c r="BQ4486" s="9"/>
      <c r="BR4486" s="9"/>
      <c r="BS4486" s="9"/>
      <c r="BT4486" s="4"/>
      <c r="BU4486" s="4"/>
    </row>
    <row r="4487" spans="69:73" x14ac:dyDescent="0.35">
      <c r="BQ4487" s="9"/>
      <c r="BR4487" s="9"/>
      <c r="BS4487" s="9"/>
      <c r="BT4487" s="4"/>
      <c r="BU4487" s="4"/>
    </row>
    <row r="4488" spans="69:73" x14ac:dyDescent="0.35">
      <c r="BQ4488" s="9"/>
      <c r="BR4488" s="9"/>
      <c r="BS4488" s="9"/>
      <c r="BT4488" s="4"/>
      <c r="BU4488" s="4"/>
    </row>
    <row r="4489" spans="69:73" x14ac:dyDescent="0.35">
      <c r="BQ4489" s="9"/>
      <c r="BR4489" s="9"/>
      <c r="BS4489" s="9"/>
      <c r="BT4489" s="4"/>
      <c r="BU4489" s="4"/>
    </row>
    <row r="4490" spans="69:73" x14ac:dyDescent="0.35">
      <c r="BQ4490" s="9"/>
      <c r="BR4490" s="9"/>
      <c r="BS4490" s="9"/>
      <c r="BT4490" s="4"/>
      <c r="BU4490" s="4"/>
    </row>
    <row r="4491" spans="69:73" x14ac:dyDescent="0.35">
      <c r="BQ4491" s="9"/>
      <c r="BR4491" s="9"/>
      <c r="BS4491" s="9"/>
      <c r="BT4491" s="4"/>
      <c r="BU4491" s="4"/>
    </row>
    <row r="4492" spans="69:73" x14ac:dyDescent="0.35">
      <c r="BQ4492" s="9"/>
      <c r="BR4492" s="9"/>
      <c r="BS4492" s="9"/>
      <c r="BT4492" s="4"/>
      <c r="BU4492" s="4"/>
    </row>
    <row r="4493" spans="69:73" x14ac:dyDescent="0.35">
      <c r="BQ4493" s="9"/>
      <c r="BR4493" s="9"/>
      <c r="BS4493" s="9"/>
      <c r="BT4493" s="4"/>
      <c r="BU4493" s="4"/>
    </row>
    <row r="4494" spans="69:73" x14ac:dyDescent="0.35">
      <c r="BQ4494" s="9"/>
      <c r="BR4494" s="9"/>
      <c r="BS4494" s="9"/>
      <c r="BT4494" s="4"/>
      <c r="BU4494" s="4"/>
    </row>
    <row r="4495" spans="69:73" x14ac:dyDescent="0.35">
      <c r="BQ4495" s="9"/>
      <c r="BR4495" s="9"/>
      <c r="BS4495" s="9"/>
      <c r="BT4495" s="4"/>
      <c r="BU4495" s="4"/>
    </row>
    <row r="4496" spans="69:73" x14ac:dyDescent="0.35">
      <c r="BQ4496" s="9"/>
      <c r="BR4496" s="9"/>
      <c r="BS4496" s="9"/>
      <c r="BT4496" s="4"/>
      <c r="BU4496" s="4"/>
    </row>
    <row r="4497" spans="69:73" x14ac:dyDescent="0.35">
      <c r="BQ4497" s="9"/>
      <c r="BR4497" s="9"/>
      <c r="BS4497" s="9"/>
      <c r="BT4497" s="4"/>
      <c r="BU4497" s="4"/>
    </row>
    <row r="4498" spans="69:73" x14ac:dyDescent="0.35">
      <c r="BQ4498" s="9"/>
      <c r="BR4498" s="9"/>
      <c r="BS4498" s="9"/>
      <c r="BT4498" s="4"/>
      <c r="BU4498" s="4"/>
    </row>
    <row r="4499" spans="69:73" x14ac:dyDescent="0.35">
      <c r="BQ4499" s="9"/>
      <c r="BR4499" s="9"/>
      <c r="BS4499" s="9"/>
      <c r="BT4499" s="4"/>
      <c r="BU4499" s="4"/>
    </row>
    <row r="4500" spans="69:73" x14ac:dyDescent="0.35">
      <c r="BQ4500" s="9"/>
      <c r="BR4500" s="9"/>
      <c r="BS4500" s="9"/>
      <c r="BT4500" s="4"/>
      <c r="BU4500" s="4"/>
    </row>
    <row r="4501" spans="69:73" x14ac:dyDescent="0.35">
      <c r="BQ4501" s="9"/>
      <c r="BR4501" s="9"/>
      <c r="BS4501" s="9"/>
      <c r="BT4501" s="4"/>
      <c r="BU4501" s="4"/>
    </row>
    <row r="4502" spans="69:73" x14ac:dyDescent="0.35">
      <c r="BQ4502" s="9"/>
      <c r="BR4502" s="9"/>
      <c r="BS4502" s="9"/>
      <c r="BT4502" s="4"/>
      <c r="BU4502" s="4"/>
    </row>
    <row r="4503" spans="69:73" x14ac:dyDescent="0.35">
      <c r="BQ4503" s="9"/>
      <c r="BR4503" s="9"/>
      <c r="BS4503" s="9"/>
      <c r="BT4503" s="4"/>
      <c r="BU4503" s="4"/>
    </row>
    <row r="4504" spans="69:73" x14ac:dyDescent="0.35">
      <c r="BQ4504" s="9"/>
      <c r="BR4504" s="9"/>
      <c r="BS4504" s="9"/>
      <c r="BT4504" s="4"/>
      <c r="BU4504" s="4"/>
    </row>
    <row r="4505" spans="69:73" x14ac:dyDescent="0.35">
      <c r="BQ4505" s="9"/>
      <c r="BR4505" s="9"/>
      <c r="BS4505" s="9"/>
      <c r="BT4505" s="4"/>
      <c r="BU4505" s="4"/>
    </row>
    <row r="4506" spans="69:73" x14ac:dyDescent="0.35">
      <c r="BQ4506" s="9"/>
      <c r="BR4506" s="9"/>
      <c r="BS4506" s="9"/>
      <c r="BT4506" s="4"/>
      <c r="BU4506" s="4"/>
    </row>
    <row r="4507" spans="69:73" x14ac:dyDescent="0.35">
      <c r="BQ4507" s="9"/>
      <c r="BR4507" s="9"/>
      <c r="BS4507" s="9"/>
      <c r="BT4507" s="4"/>
      <c r="BU4507" s="4"/>
    </row>
    <row r="4508" spans="69:73" x14ac:dyDescent="0.35">
      <c r="BQ4508" s="9"/>
      <c r="BR4508" s="9"/>
      <c r="BS4508" s="9"/>
      <c r="BT4508" s="4"/>
      <c r="BU4508" s="4"/>
    </row>
    <row r="4509" spans="69:73" x14ac:dyDescent="0.35">
      <c r="BQ4509" s="9"/>
      <c r="BR4509" s="9"/>
      <c r="BS4509" s="9"/>
      <c r="BT4509" s="4"/>
      <c r="BU4509" s="4"/>
    </row>
    <row r="4510" spans="69:73" x14ac:dyDescent="0.35">
      <c r="BQ4510" s="9"/>
      <c r="BR4510" s="9"/>
      <c r="BS4510" s="9"/>
      <c r="BT4510" s="4"/>
      <c r="BU4510" s="4"/>
    </row>
    <row r="4511" spans="69:73" x14ac:dyDescent="0.35">
      <c r="BQ4511" s="9"/>
      <c r="BR4511" s="9"/>
      <c r="BS4511" s="9"/>
      <c r="BT4511" s="4"/>
      <c r="BU4511" s="4"/>
    </row>
    <row r="4512" spans="69:73" x14ac:dyDescent="0.35">
      <c r="BQ4512" s="9"/>
      <c r="BR4512" s="9"/>
      <c r="BS4512" s="9"/>
      <c r="BT4512" s="4"/>
      <c r="BU4512" s="4"/>
    </row>
    <row r="4513" spans="69:73" x14ac:dyDescent="0.35">
      <c r="BQ4513" s="9"/>
      <c r="BR4513" s="9"/>
      <c r="BS4513" s="9"/>
      <c r="BT4513" s="4"/>
      <c r="BU4513" s="4"/>
    </row>
    <row r="4514" spans="69:73" x14ac:dyDescent="0.35">
      <c r="BQ4514" s="9"/>
      <c r="BR4514" s="9"/>
      <c r="BS4514" s="9"/>
      <c r="BT4514" s="4"/>
      <c r="BU4514" s="4"/>
    </row>
    <row r="4515" spans="69:73" x14ac:dyDescent="0.35">
      <c r="BQ4515" s="9"/>
      <c r="BR4515" s="9"/>
      <c r="BS4515" s="9"/>
      <c r="BT4515" s="4"/>
      <c r="BU4515" s="4"/>
    </row>
    <row r="4516" spans="69:73" x14ac:dyDescent="0.35">
      <c r="BQ4516" s="9"/>
      <c r="BR4516" s="9"/>
      <c r="BS4516" s="9"/>
      <c r="BT4516" s="4"/>
      <c r="BU4516" s="4"/>
    </row>
    <row r="4517" spans="69:73" x14ac:dyDescent="0.35">
      <c r="BQ4517" s="9"/>
      <c r="BR4517" s="9"/>
      <c r="BS4517" s="9"/>
      <c r="BT4517" s="4"/>
      <c r="BU4517" s="4"/>
    </row>
    <row r="4518" spans="69:73" x14ac:dyDescent="0.35">
      <c r="BQ4518" s="9"/>
      <c r="BR4518" s="9"/>
      <c r="BS4518" s="9"/>
      <c r="BT4518" s="4"/>
      <c r="BU4518" s="4"/>
    </row>
    <row r="4519" spans="69:73" x14ac:dyDescent="0.35">
      <c r="BQ4519" s="9"/>
      <c r="BR4519" s="9"/>
      <c r="BS4519" s="9"/>
      <c r="BT4519" s="4"/>
      <c r="BU4519" s="4"/>
    </row>
    <row r="4520" spans="69:73" x14ac:dyDescent="0.35">
      <c r="BQ4520" s="9"/>
      <c r="BR4520" s="9"/>
      <c r="BS4520" s="9"/>
      <c r="BT4520" s="4"/>
      <c r="BU4520" s="4"/>
    </row>
    <row r="4521" spans="69:73" x14ac:dyDescent="0.35">
      <c r="BQ4521" s="9"/>
      <c r="BR4521" s="9"/>
      <c r="BS4521" s="9"/>
      <c r="BT4521" s="4"/>
      <c r="BU4521" s="4"/>
    </row>
    <row r="4522" spans="69:73" x14ac:dyDescent="0.35">
      <c r="BQ4522" s="9"/>
      <c r="BR4522" s="9"/>
      <c r="BS4522" s="9"/>
      <c r="BT4522" s="4"/>
      <c r="BU4522" s="4"/>
    </row>
    <row r="4523" spans="69:73" x14ac:dyDescent="0.35">
      <c r="BQ4523" s="9"/>
      <c r="BR4523" s="9"/>
      <c r="BS4523" s="9"/>
      <c r="BT4523" s="4"/>
      <c r="BU4523" s="4"/>
    </row>
    <row r="4524" spans="69:73" x14ac:dyDescent="0.35">
      <c r="BQ4524" s="9"/>
      <c r="BR4524" s="9"/>
      <c r="BS4524" s="9"/>
      <c r="BT4524" s="4"/>
      <c r="BU4524" s="4"/>
    </row>
    <row r="4525" spans="69:73" x14ac:dyDescent="0.35">
      <c r="BQ4525" s="9"/>
      <c r="BR4525" s="9"/>
      <c r="BS4525" s="9"/>
      <c r="BT4525" s="4"/>
      <c r="BU4525" s="4"/>
    </row>
    <row r="4526" spans="69:73" x14ac:dyDescent="0.35">
      <c r="BQ4526" s="9"/>
      <c r="BR4526" s="9"/>
      <c r="BS4526" s="9"/>
      <c r="BT4526" s="4"/>
      <c r="BU4526" s="4"/>
    </row>
    <row r="4527" spans="69:73" x14ac:dyDescent="0.35">
      <c r="BQ4527" s="9"/>
      <c r="BR4527" s="9"/>
      <c r="BS4527" s="9"/>
      <c r="BT4527" s="4"/>
      <c r="BU4527" s="4"/>
    </row>
    <row r="4528" spans="69:73" x14ac:dyDescent="0.35">
      <c r="BQ4528" s="9"/>
      <c r="BR4528" s="9"/>
      <c r="BS4528" s="9"/>
      <c r="BT4528" s="4"/>
      <c r="BU4528" s="4"/>
    </row>
    <row r="4529" spans="69:73" x14ac:dyDescent="0.35">
      <c r="BQ4529" s="9"/>
      <c r="BR4529" s="9"/>
      <c r="BS4529" s="9"/>
      <c r="BT4529" s="4"/>
      <c r="BU4529" s="4"/>
    </row>
    <row r="4530" spans="69:73" x14ac:dyDescent="0.35">
      <c r="BQ4530" s="9"/>
      <c r="BR4530" s="9"/>
      <c r="BS4530" s="9"/>
      <c r="BT4530" s="4"/>
      <c r="BU4530" s="4"/>
    </row>
    <row r="4531" spans="69:73" x14ac:dyDescent="0.35">
      <c r="BQ4531" s="9"/>
      <c r="BR4531" s="9"/>
      <c r="BS4531" s="9"/>
      <c r="BT4531" s="4"/>
      <c r="BU4531" s="4"/>
    </row>
    <row r="4532" spans="69:73" x14ac:dyDescent="0.35">
      <c r="BQ4532" s="9"/>
      <c r="BR4532" s="9"/>
      <c r="BS4532" s="9"/>
      <c r="BT4532" s="4"/>
      <c r="BU4532" s="4"/>
    </row>
    <row r="4533" spans="69:73" x14ac:dyDescent="0.35">
      <c r="BQ4533" s="9"/>
      <c r="BR4533" s="9"/>
      <c r="BS4533" s="9"/>
      <c r="BT4533" s="4"/>
      <c r="BU4533" s="4"/>
    </row>
    <row r="4534" spans="69:73" x14ac:dyDescent="0.35">
      <c r="BQ4534" s="9"/>
      <c r="BR4534" s="9"/>
      <c r="BS4534" s="9"/>
      <c r="BT4534" s="4"/>
      <c r="BU4534" s="4"/>
    </row>
    <row r="4535" spans="69:73" x14ac:dyDescent="0.35">
      <c r="BQ4535" s="9"/>
      <c r="BR4535" s="9"/>
      <c r="BS4535" s="9"/>
      <c r="BT4535" s="4"/>
      <c r="BU4535" s="4"/>
    </row>
    <row r="4536" spans="69:73" x14ac:dyDescent="0.35">
      <c r="BQ4536" s="9"/>
      <c r="BR4536" s="9"/>
      <c r="BS4536" s="9"/>
      <c r="BT4536" s="4"/>
      <c r="BU4536" s="4"/>
    </row>
    <row r="4537" spans="69:73" x14ac:dyDescent="0.35">
      <c r="BQ4537" s="9"/>
      <c r="BR4537" s="9"/>
      <c r="BS4537" s="9"/>
      <c r="BT4537" s="4"/>
      <c r="BU4537" s="4"/>
    </row>
    <row r="4538" spans="69:73" x14ac:dyDescent="0.35">
      <c r="BQ4538" s="9"/>
      <c r="BR4538" s="9"/>
      <c r="BS4538" s="9"/>
      <c r="BT4538" s="4"/>
      <c r="BU4538" s="4"/>
    </row>
    <row r="4539" spans="69:73" x14ac:dyDescent="0.35">
      <c r="BQ4539" s="9"/>
      <c r="BR4539" s="9"/>
      <c r="BS4539" s="9"/>
      <c r="BT4539" s="4"/>
      <c r="BU4539" s="4"/>
    </row>
    <row r="4540" spans="69:73" x14ac:dyDescent="0.35">
      <c r="BQ4540" s="9"/>
      <c r="BR4540" s="9"/>
      <c r="BS4540" s="9"/>
      <c r="BT4540" s="4"/>
      <c r="BU4540" s="4"/>
    </row>
    <row r="4541" spans="69:73" x14ac:dyDescent="0.35">
      <c r="BQ4541" s="9"/>
      <c r="BR4541" s="9"/>
      <c r="BS4541" s="9"/>
      <c r="BT4541" s="4"/>
      <c r="BU4541" s="4"/>
    </row>
    <row r="4542" spans="69:73" x14ac:dyDescent="0.35">
      <c r="BQ4542" s="9"/>
      <c r="BR4542" s="9"/>
      <c r="BS4542" s="9"/>
      <c r="BT4542" s="4"/>
      <c r="BU4542" s="4"/>
    </row>
    <row r="4543" spans="69:73" x14ac:dyDescent="0.35">
      <c r="BQ4543" s="9"/>
      <c r="BR4543" s="9"/>
      <c r="BS4543" s="9"/>
      <c r="BT4543" s="4"/>
      <c r="BU4543" s="4"/>
    </row>
    <row r="4544" spans="69:73" x14ac:dyDescent="0.35">
      <c r="BQ4544" s="9"/>
      <c r="BR4544" s="9"/>
      <c r="BS4544" s="9"/>
      <c r="BT4544" s="4"/>
      <c r="BU4544" s="4"/>
    </row>
    <row r="4545" spans="69:73" x14ac:dyDescent="0.35">
      <c r="BQ4545" s="9"/>
      <c r="BR4545" s="9"/>
      <c r="BS4545" s="9"/>
      <c r="BT4545" s="4"/>
      <c r="BU4545" s="4"/>
    </row>
    <row r="4546" spans="69:73" x14ac:dyDescent="0.35">
      <c r="BQ4546" s="9"/>
      <c r="BR4546" s="9"/>
      <c r="BS4546" s="9"/>
      <c r="BT4546" s="4"/>
      <c r="BU4546" s="4"/>
    </row>
    <row r="4547" spans="69:73" x14ac:dyDescent="0.35">
      <c r="BQ4547" s="9"/>
      <c r="BR4547" s="9"/>
      <c r="BS4547" s="9"/>
      <c r="BT4547" s="4"/>
      <c r="BU4547" s="4"/>
    </row>
    <row r="4548" spans="69:73" x14ac:dyDescent="0.35">
      <c r="BQ4548" s="9"/>
      <c r="BR4548" s="9"/>
      <c r="BS4548" s="9"/>
      <c r="BT4548" s="4"/>
      <c r="BU4548" s="4"/>
    </row>
    <row r="4549" spans="69:73" x14ac:dyDescent="0.35">
      <c r="BQ4549" s="9"/>
      <c r="BR4549" s="9"/>
      <c r="BS4549" s="9"/>
      <c r="BT4549" s="4"/>
      <c r="BU4549" s="4"/>
    </row>
    <row r="4550" spans="69:73" x14ac:dyDescent="0.35">
      <c r="BQ4550" s="9"/>
      <c r="BR4550" s="9"/>
      <c r="BS4550" s="9"/>
      <c r="BT4550" s="4"/>
      <c r="BU4550" s="4"/>
    </row>
    <row r="4551" spans="69:73" x14ac:dyDescent="0.35">
      <c r="BQ4551" s="9"/>
      <c r="BR4551" s="9"/>
      <c r="BS4551" s="9"/>
      <c r="BT4551" s="4"/>
      <c r="BU4551" s="4"/>
    </row>
    <row r="4552" spans="69:73" x14ac:dyDescent="0.35">
      <c r="BQ4552" s="9"/>
      <c r="BR4552" s="9"/>
      <c r="BS4552" s="9"/>
      <c r="BT4552" s="4"/>
      <c r="BU4552" s="4"/>
    </row>
    <row r="4553" spans="69:73" x14ac:dyDescent="0.35">
      <c r="BQ4553" s="9"/>
      <c r="BR4553" s="9"/>
      <c r="BS4553" s="9"/>
      <c r="BT4553" s="4"/>
      <c r="BU4553" s="4"/>
    </row>
    <row r="4554" spans="69:73" x14ac:dyDescent="0.35">
      <c r="BQ4554" s="9"/>
      <c r="BR4554" s="9"/>
      <c r="BS4554" s="9"/>
      <c r="BT4554" s="4"/>
      <c r="BU4554" s="4"/>
    </row>
    <row r="4555" spans="69:73" x14ac:dyDescent="0.35">
      <c r="BQ4555" s="9"/>
      <c r="BR4555" s="9"/>
      <c r="BS4555" s="9"/>
      <c r="BT4555" s="4"/>
      <c r="BU4555" s="4"/>
    </row>
    <row r="4556" spans="69:73" x14ac:dyDescent="0.35">
      <c r="BQ4556" s="9"/>
      <c r="BR4556" s="9"/>
      <c r="BS4556" s="9"/>
      <c r="BT4556" s="4"/>
      <c r="BU4556" s="4"/>
    </row>
    <row r="4557" spans="69:73" x14ac:dyDescent="0.35">
      <c r="BQ4557" s="9"/>
      <c r="BR4557" s="9"/>
      <c r="BS4557" s="9"/>
      <c r="BT4557" s="4"/>
      <c r="BU4557" s="4"/>
    </row>
    <row r="4558" spans="69:73" x14ac:dyDescent="0.35">
      <c r="BQ4558" s="9"/>
      <c r="BR4558" s="9"/>
      <c r="BS4558" s="9"/>
      <c r="BT4558" s="4"/>
      <c r="BU4558" s="4"/>
    </row>
    <row r="4559" spans="69:73" x14ac:dyDescent="0.35">
      <c r="BQ4559" s="9"/>
      <c r="BR4559" s="9"/>
      <c r="BS4559" s="9"/>
      <c r="BT4559" s="4"/>
      <c r="BU4559" s="4"/>
    </row>
    <row r="4560" spans="69:73" x14ac:dyDescent="0.35">
      <c r="BQ4560" s="9"/>
      <c r="BR4560" s="9"/>
      <c r="BS4560" s="9"/>
      <c r="BT4560" s="4"/>
      <c r="BU4560" s="4"/>
    </row>
    <row r="4561" spans="69:73" x14ac:dyDescent="0.35">
      <c r="BQ4561" s="9"/>
      <c r="BR4561" s="9"/>
      <c r="BS4561" s="9"/>
      <c r="BT4561" s="4"/>
      <c r="BU4561" s="4"/>
    </row>
    <row r="4562" spans="69:73" x14ac:dyDescent="0.35">
      <c r="BQ4562" s="9"/>
      <c r="BR4562" s="9"/>
      <c r="BS4562" s="9"/>
      <c r="BT4562" s="4"/>
      <c r="BU4562" s="4"/>
    </row>
    <row r="4563" spans="69:73" x14ac:dyDescent="0.35">
      <c r="BQ4563" s="9"/>
      <c r="BR4563" s="9"/>
      <c r="BS4563" s="9"/>
      <c r="BT4563" s="4"/>
      <c r="BU4563" s="4"/>
    </row>
    <row r="4564" spans="69:73" x14ac:dyDescent="0.35">
      <c r="BQ4564" s="9"/>
      <c r="BR4564" s="9"/>
      <c r="BS4564" s="9"/>
      <c r="BT4564" s="4"/>
      <c r="BU4564" s="4"/>
    </row>
    <row r="4565" spans="69:73" x14ac:dyDescent="0.35">
      <c r="BQ4565" s="9"/>
      <c r="BR4565" s="9"/>
      <c r="BS4565" s="9"/>
      <c r="BT4565" s="4"/>
      <c r="BU4565" s="4"/>
    </row>
    <row r="4566" spans="69:73" x14ac:dyDescent="0.35">
      <c r="BQ4566" s="9"/>
      <c r="BR4566" s="9"/>
      <c r="BS4566" s="9"/>
      <c r="BT4566" s="4"/>
      <c r="BU4566" s="4"/>
    </row>
    <row r="4567" spans="69:73" x14ac:dyDescent="0.35">
      <c r="BQ4567" s="9"/>
      <c r="BR4567" s="9"/>
      <c r="BS4567" s="9"/>
      <c r="BT4567" s="4"/>
      <c r="BU4567" s="4"/>
    </row>
    <row r="4568" spans="69:73" x14ac:dyDescent="0.35">
      <c r="BQ4568" s="9"/>
      <c r="BR4568" s="9"/>
      <c r="BS4568" s="9"/>
      <c r="BT4568" s="4"/>
      <c r="BU4568" s="4"/>
    </row>
    <row r="4569" spans="69:73" x14ac:dyDescent="0.35">
      <c r="BQ4569" s="9"/>
      <c r="BR4569" s="9"/>
      <c r="BS4569" s="9"/>
      <c r="BT4569" s="4"/>
      <c r="BU4569" s="4"/>
    </row>
    <row r="4570" spans="69:73" x14ac:dyDescent="0.35">
      <c r="BQ4570" s="9"/>
      <c r="BR4570" s="9"/>
      <c r="BS4570" s="9"/>
      <c r="BT4570" s="4"/>
      <c r="BU4570" s="4"/>
    </row>
    <row r="4571" spans="69:73" x14ac:dyDescent="0.35">
      <c r="BQ4571" s="9"/>
      <c r="BR4571" s="9"/>
      <c r="BS4571" s="9"/>
      <c r="BT4571" s="4"/>
      <c r="BU4571" s="4"/>
    </row>
    <row r="4572" spans="69:73" x14ac:dyDescent="0.35">
      <c r="BQ4572" s="9"/>
      <c r="BR4572" s="9"/>
      <c r="BS4572" s="9"/>
      <c r="BT4572" s="4"/>
      <c r="BU4572" s="4"/>
    </row>
    <row r="4573" spans="69:73" x14ac:dyDescent="0.35">
      <c r="BQ4573" s="9"/>
      <c r="BR4573" s="9"/>
      <c r="BS4573" s="9"/>
      <c r="BT4573" s="4"/>
      <c r="BU4573" s="4"/>
    </row>
    <row r="4574" spans="69:73" x14ac:dyDescent="0.35">
      <c r="BQ4574" s="9"/>
      <c r="BR4574" s="9"/>
      <c r="BS4574" s="9"/>
      <c r="BT4574" s="4"/>
      <c r="BU4574" s="4"/>
    </row>
    <row r="4575" spans="69:73" x14ac:dyDescent="0.35">
      <c r="BQ4575" s="9"/>
      <c r="BR4575" s="9"/>
      <c r="BS4575" s="9"/>
      <c r="BT4575" s="4"/>
      <c r="BU4575" s="4"/>
    </row>
    <row r="4576" spans="69:73" x14ac:dyDescent="0.35">
      <c r="BQ4576" s="9"/>
      <c r="BR4576" s="9"/>
      <c r="BS4576" s="9"/>
      <c r="BT4576" s="4"/>
      <c r="BU4576" s="4"/>
    </row>
    <row r="4577" spans="69:73" x14ac:dyDescent="0.35">
      <c r="BQ4577" s="9"/>
      <c r="BR4577" s="9"/>
      <c r="BS4577" s="9"/>
      <c r="BT4577" s="4"/>
      <c r="BU4577" s="4"/>
    </row>
    <row r="4578" spans="69:73" x14ac:dyDescent="0.35">
      <c r="BQ4578" s="9"/>
      <c r="BR4578" s="9"/>
      <c r="BS4578" s="9"/>
      <c r="BT4578" s="4"/>
      <c r="BU4578" s="4"/>
    </row>
    <row r="4579" spans="69:73" x14ac:dyDescent="0.35">
      <c r="BQ4579" s="9"/>
      <c r="BR4579" s="9"/>
      <c r="BS4579" s="9"/>
      <c r="BT4579" s="4"/>
      <c r="BU4579" s="4"/>
    </row>
    <row r="4580" spans="69:73" x14ac:dyDescent="0.35">
      <c r="BQ4580" s="9"/>
      <c r="BR4580" s="9"/>
      <c r="BS4580" s="9"/>
      <c r="BT4580" s="4"/>
      <c r="BU4580" s="4"/>
    </row>
    <row r="4581" spans="69:73" x14ac:dyDescent="0.35">
      <c r="BQ4581" s="9"/>
      <c r="BR4581" s="9"/>
      <c r="BS4581" s="9"/>
      <c r="BT4581" s="4"/>
      <c r="BU4581" s="4"/>
    </row>
    <row r="4582" spans="69:73" x14ac:dyDescent="0.35">
      <c r="BQ4582" s="9"/>
      <c r="BR4582" s="9"/>
      <c r="BS4582" s="9"/>
      <c r="BT4582" s="4"/>
      <c r="BU4582" s="4"/>
    </row>
    <row r="4583" spans="69:73" x14ac:dyDescent="0.35">
      <c r="BQ4583" s="9"/>
      <c r="BR4583" s="9"/>
      <c r="BS4583" s="9"/>
      <c r="BT4583" s="4"/>
      <c r="BU4583" s="4"/>
    </row>
    <row r="4584" spans="69:73" x14ac:dyDescent="0.35">
      <c r="BQ4584" s="9"/>
      <c r="BR4584" s="9"/>
      <c r="BS4584" s="9"/>
      <c r="BT4584" s="4"/>
      <c r="BU4584" s="4"/>
    </row>
    <row r="4585" spans="69:73" x14ac:dyDescent="0.35">
      <c r="BQ4585" s="9"/>
      <c r="BR4585" s="9"/>
      <c r="BS4585" s="9"/>
      <c r="BT4585" s="4"/>
      <c r="BU4585" s="4"/>
    </row>
    <row r="4586" spans="69:73" x14ac:dyDescent="0.35">
      <c r="BQ4586" s="9"/>
      <c r="BR4586" s="9"/>
      <c r="BS4586" s="9"/>
      <c r="BT4586" s="4"/>
      <c r="BU4586" s="4"/>
    </row>
    <row r="4587" spans="69:73" x14ac:dyDescent="0.35">
      <c r="BQ4587" s="9"/>
      <c r="BR4587" s="9"/>
      <c r="BS4587" s="9"/>
      <c r="BT4587" s="4"/>
      <c r="BU4587" s="4"/>
    </row>
    <row r="4588" spans="69:73" x14ac:dyDescent="0.35">
      <c r="BQ4588" s="9"/>
      <c r="BR4588" s="9"/>
      <c r="BS4588" s="9"/>
      <c r="BT4588" s="4"/>
      <c r="BU4588" s="4"/>
    </row>
    <row r="4589" spans="69:73" x14ac:dyDescent="0.35">
      <c r="BQ4589" s="9"/>
      <c r="BR4589" s="9"/>
      <c r="BS4589" s="9"/>
      <c r="BT4589" s="4"/>
      <c r="BU4589" s="4"/>
    </row>
    <row r="4590" spans="69:73" x14ac:dyDescent="0.35">
      <c r="BQ4590" s="9"/>
      <c r="BR4590" s="9"/>
      <c r="BS4590" s="9"/>
      <c r="BT4590" s="4"/>
      <c r="BU4590" s="4"/>
    </row>
    <row r="4591" spans="69:73" x14ac:dyDescent="0.35">
      <c r="BQ4591" s="9"/>
      <c r="BR4591" s="9"/>
      <c r="BS4591" s="9"/>
      <c r="BT4591" s="4"/>
      <c r="BU4591" s="4"/>
    </row>
    <row r="4592" spans="69:73" x14ac:dyDescent="0.35">
      <c r="BQ4592" s="9"/>
      <c r="BR4592" s="9"/>
      <c r="BS4592" s="9"/>
      <c r="BT4592" s="4"/>
      <c r="BU4592" s="4"/>
    </row>
    <row r="4593" spans="69:73" x14ac:dyDescent="0.35">
      <c r="BQ4593" s="9"/>
      <c r="BR4593" s="9"/>
      <c r="BS4593" s="9"/>
      <c r="BT4593" s="4"/>
      <c r="BU4593" s="4"/>
    </row>
    <row r="4594" spans="69:73" x14ac:dyDescent="0.35">
      <c r="BQ4594" s="9"/>
      <c r="BR4594" s="9"/>
      <c r="BS4594" s="9"/>
      <c r="BT4594" s="4"/>
      <c r="BU4594" s="4"/>
    </row>
    <row r="4595" spans="69:73" x14ac:dyDescent="0.35">
      <c r="BQ4595" s="9"/>
      <c r="BR4595" s="9"/>
      <c r="BS4595" s="9"/>
      <c r="BT4595" s="4"/>
      <c r="BU4595" s="4"/>
    </row>
    <row r="4596" spans="69:73" x14ac:dyDescent="0.35">
      <c r="BQ4596" s="9"/>
      <c r="BR4596" s="9"/>
      <c r="BS4596" s="9"/>
      <c r="BT4596" s="4"/>
      <c r="BU4596" s="4"/>
    </row>
    <row r="4597" spans="69:73" x14ac:dyDescent="0.35">
      <c r="BQ4597" s="9"/>
      <c r="BR4597" s="9"/>
      <c r="BS4597" s="9"/>
      <c r="BT4597" s="4"/>
      <c r="BU4597" s="4"/>
    </row>
    <row r="4598" spans="69:73" x14ac:dyDescent="0.35">
      <c r="BQ4598" s="9"/>
      <c r="BR4598" s="9"/>
      <c r="BS4598" s="9"/>
      <c r="BT4598" s="4"/>
      <c r="BU4598" s="4"/>
    </row>
    <row r="4599" spans="69:73" x14ac:dyDescent="0.35">
      <c r="BQ4599" s="9"/>
      <c r="BR4599" s="9"/>
      <c r="BS4599" s="9"/>
      <c r="BT4599" s="4"/>
      <c r="BU4599" s="4"/>
    </row>
    <row r="4600" spans="69:73" x14ac:dyDescent="0.35">
      <c r="BQ4600" s="9"/>
      <c r="BR4600" s="9"/>
      <c r="BS4600" s="9"/>
      <c r="BT4600" s="4"/>
      <c r="BU4600" s="4"/>
    </row>
    <row r="4601" spans="69:73" x14ac:dyDescent="0.35">
      <c r="BQ4601" s="9"/>
      <c r="BR4601" s="9"/>
      <c r="BS4601" s="9"/>
      <c r="BT4601" s="4"/>
      <c r="BU4601" s="4"/>
    </row>
    <row r="4602" spans="69:73" x14ac:dyDescent="0.35">
      <c r="BQ4602" s="9"/>
      <c r="BR4602" s="9"/>
      <c r="BS4602" s="9"/>
      <c r="BT4602" s="4"/>
      <c r="BU4602" s="4"/>
    </row>
    <row r="4603" spans="69:73" x14ac:dyDescent="0.35">
      <c r="BQ4603" s="9"/>
      <c r="BR4603" s="9"/>
      <c r="BS4603" s="9"/>
      <c r="BT4603" s="4"/>
      <c r="BU4603" s="4"/>
    </row>
    <row r="4604" spans="69:73" x14ac:dyDescent="0.35">
      <c r="BQ4604" s="9"/>
      <c r="BR4604" s="9"/>
      <c r="BS4604" s="9"/>
      <c r="BT4604" s="4"/>
      <c r="BU4604" s="4"/>
    </row>
    <row r="4605" spans="69:73" x14ac:dyDescent="0.35">
      <c r="BQ4605" s="9"/>
      <c r="BR4605" s="9"/>
      <c r="BS4605" s="9"/>
      <c r="BT4605" s="4"/>
      <c r="BU4605" s="4"/>
    </row>
    <row r="4606" spans="69:73" x14ac:dyDescent="0.35">
      <c r="BQ4606" s="9"/>
      <c r="BR4606" s="9"/>
      <c r="BS4606" s="9"/>
      <c r="BT4606" s="4"/>
      <c r="BU4606" s="4"/>
    </row>
    <row r="4607" spans="69:73" x14ac:dyDescent="0.35">
      <c r="BQ4607" s="9"/>
      <c r="BR4607" s="9"/>
      <c r="BS4607" s="9"/>
      <c r="BT4607" s="4"/>
      <c r="BU4607" s="4"/>
    </row>
    <row r="4608" spans="69:73" x14ac:dyDescent="0.35">
      <c r="BQ4608" s="9"/>
      <c r="BR4608" s="9"/>
      <c r="BS4608" s="9"/>
      <c r="BT4608" s="4"/>
      <c r="BU4608" s="4"/>
    </row>
    <row r="4609" spans="69:73" x14ac:dyDescent="0.35">
      <c r="BQ4609" s="9"/>
      <c r="BR4609" s="9"/>
      <c r="BS4609" s="9"/>
      <c r="BT4609" s="4"/>
      <c r="BU4609" s="4"/>
    </row>
    <row r="4610" spans="69:73" x14ac:dyDescent="0.35">
      <c r="BQ4610" s="9"/>
      <c r="BR4610" s="9"/>
      <c r="BS4610" s="9"/>
      <c r="BT4610" s="4"/>
      <c r="BU4610" s="4"/>
    </row>
    <row r="4611" spans="69:73" x14ac:dyDescent="0.35">
      <c r="BQ4611" s="9"/>
      <c r="BR4611" s="9"/>
      <c r="BS4611" s="9"/>
      <c r="BT4611" s="4"/>
      <c r="BU4611" s="4"/>
    </row>
    <row r="4612" spans="69:73" x14ac:dyDescent="0.35">
      <c r="BQ4612" s="9"/>
      <c r="BR4612" s="9"/>
      <c r="BS4612" s="9"/>
      <c r="BT4612" s="4"/>
      <c r="BU4612" s="4"/>
    </row>
    <row r="4613" spans="69:73" x14ac:dyDescent="0.35">
      <c r="BQ4613" s="9"/>
      <c r="BR4613" s="9"/>
      <c r="BS4613" s="9"/>
      <c r="BT4613" s="4"/>
      <c r="BU4613" s="4"/>
    </row>
    <row r="4614" spans="69:73" x14ac:dyDescent="0.35">
      <c r="BQ4614" s="9"/>
      <c r="BR4614" s="9"/>
      <c r="BS4614" s="9"/>
      <c r="BT4614" s="4"/>
      <c r="BU4614" s="4"/>
    </row>
    <row r="4615" spans="69:73" x14ac:dyDescent="0.35">
      <c r="BQ4615" s="9"/>
      <c r="BR4615" s="9"/>
      <c r="BS4615" s="9"/>
      <c r="BT4615" s="4"/>
      <c r="BU4615" s="4"/>
    </row>
    <row r="4616" spans="69:73" x14ac:dyDescent="0.35">
      <c r="BQ4616" s="9"/>
      <c r="BR4616" s="9"/>
      <c r="BS4616" s="9"/>
      <c r="BT4616" s="4"/>
      <c r="BU4616" s="4"/>
    </row>
    <row r="4617" spans="69:73" x14ac:dyDescent="0.35">
      <c r="BQ4617" s="9"/>
      <c r="BR4617" s="9"/>
      <c r="BS4617" s="9"/>
      <c r="BT4617" s="4"/>
      <c r="BU4617" s="4"/>
    </row>
    <row r="4618" spans="69:73" x14ac:dyDescent="0.35">
      <c r="BQ4618" s="9"/>
      <c r="BR4618" s="9"/>
      <c r="BS4618" s="9"/>
      <c r="BT4618" s="4"/>
      <c r="BU4618" s="4"/>
    </row>
    <row r="4619" spans="69:73" x14ac:dyDescent="0.35">
      <c r="BQ4619" s="9"/>
      <c r="BR4619" s="9"/>
      <c r="BS4619" s="9"/>
      <c r="BT4619" s="4"/>
      <c r="BU4619" s="4"/>
    </row>
    <row r="4620" spans="69:73" x14ac:dyDescent="0.35">
      <c r="BQ4620" s="9"/>
      <c r="BR4620" s="9"/>
      <c r="BS4620" s="9"/>
      <c r="BT4620" s="4"/>
      <c r="BU4620" s="4"/>
    </row>
    <row r="4621" spans="69:73" x14ac:dyDescent="0.35">
      <c r="BQ4621" s="9"/>
      <c r="BR4621" s="9"/>
      <c r="BS4621" s="9"/>
      <c r="BT4621" s="4"/>
      <c r="BU4621" s="4"/>
    </row>
    <row r="4622" spans="69:73" x14ac:dyDescent="0.35">
      <c r="BQ4622" s="9"/>
      <c r="BR4622" s="9"/>
      <c r="BS4622" s="9"/>
      <c r="BT4622" s="4"/>
      <c r="BU4622" s="4"/>
    </row>
    <row r="4623" spans="69:73" x14ac:dyDescent="0.35">
      <c r="BQ4623" s="9"/>
      <c r="BR4623" s="9"/>
      <c r="BS4623" s="9"/>
      <c r="BT4623" s="4"/>
      <c r="BU4623" s="4"/>
    </row>
    <row r="4624" spans="69:73" x14ac:dyDescent="0.35">
      <c r="BQ4624" s="9"/>
      <c r="BR4624" s="9"/>
      <c r="BS4624" s="9"/>
      <c r="BT4624" s="4"/>
      <c r="BU4624" s="4"/>
    </row>
    <row r="4625" spans="69:73" x14ac:dyDescent="0.35">
      <c r="BQ4625" s="9"/>
      <c r="BR4625" s="9"/>
      <c r="BS4625" s="9"/>
      <c r="BT4625" s="4"/>
      <c r="BU4625" s="4"/>
    </row>
    <row r="4626" spans="69:73" x14ac:dyDescent="0.35">
      <c r="BQ4626" s="9"/>
      <c r="BR4626" s="9"/>
      <c r="BS4626" s="9"/>
      <c r="BT4626" s="4"/>
      <c r="BU4626" s="4"/>
    </row>
    <row r="4627" spans="69:73" x14ac:dyDescent="0.35">
      <c r="BQ4627" s="9"/>
      <c r="BR4627" s="9"/>
      <c r="BS4627" s="9"/>
      <c r="BT4627" s="4"/>
      <c r="BU4627" s="4"/>
    </row>
    <row r="4628" spans="69:73" x14ac:dyDescent="0.35">
      <c r="BQ4628" s="9"/>
      <c r="BR4628" s="9"/>
      <c r="BS4628" s="9"/>
      <c r="BT4628" s="4"/>
      <c r="BU4628" s="4"/>
    </row>
    <row r="4629" spans="69:73" x14ac:dyDescent="0.35">
      <c r="BQ4629" s="9"/>
      <c r="BR4629" s="9"/>
      <c r="BS4629" s="9"/>
      <c r="BT4629" s="4"/>
      <c r="BU4629" s="4"/>
    </row>
    <row r="4630" spans="69:73" x14ac:dyDescent="0.35">
      <c r="BQ4630" s="9"/>
      <c r="BR4630" s="9"/>
      <c r="BS4630" s="9"/>
      <c r="BT4630" s="4"/>
      <c r="BU4630" s="4"/>
    </row>
    <row r="4631" spans="69:73" x14ac:dyDescent="0.35">
      <c r="BQ4631" s="9"/>
      <c r="BR4631" s="9"/>
      <c r="BS4631" s="9"/>
      <c r="BT4631" s="4"/>
      <c r="BU4631" s="4"/>
    </row>
    <row r="4632" spans="69:73" x14ac:dyDescent="0.35">
      <c r="BQ4632" s="9"/>
      <c r="BR4632" s="9"/>
      <c r="BS4632" s="9"/>
      <c r="BT4632" s="4"/>
      <c r="BU4632" s="4"/>
    </row>
    <row r="4633" spans="69:73" x14ac:dyDescent="0.35">
      <c r="BQ4633" s="9"/>
      <c r="BR4633" s="9"/>
      <c r="BS4633" s="9"/>
      <c r="BT4633" s="4"/>
      <c r="BU4633" s="4"/>
    </row>
    <row r="4634" spans="69:73" x14ac:dyDescent="0.35">
      <c r="BQ4634" s="9"/>
      <c r="BR4634" s="9"/>
      <c r="BS4634" s="9"/>
      <c r="BT4634" s="4"/>
      <c r="BU4634" s="4"/>
    </row>
    <row r="4635" spans="69:73" x14ac:dyDescent="0.35">
      <c r="BQ4635" s="9"/>
      <c r="BR4635" s="9"/>
      <c r="BS4635" s="9"/>
      <c r="BT4635" s="4"/>
      <c r="BU4635" s="4"/>
    </row>
    <row r="4636" spans="69:73" x14ac:dyDescent="0.35">
      <c r="BQ4636" s="9"/>
      <c r="BR4636" s="9"/>
      <c r="BS4636" s="9"/>
      <c r="BT4636" s="4"/>
      <c r="BU4636" s="4"/>
    </row>
    <row r="4637" spans="69:73" x14ac:dyDescent="0.35">
      <c r="BQ4637" s="9"/>
      <c r="BR4637" s="9"/>
      <c r="BS4637" s="9"/>
      <c r="BT4637" s="4"/>
      <c r="BU4637" s="4"/>
    </row>
    <row r="4638" spans="69:73" x14ac:dyDescent="0.35">
      <c r="BQ4638" s="9"/>
      <c r="BR4638" s="9"/>
      <c r="BS4638" s="9"/>
      <c r="BT4638" s="4"/>
      <c r="BU4638" s="4"/>
    </row>
    <row r="4639" spans="69:73" x14ac:dyDescent="0.35">
      <c r="BQ4639" s="9"/>
      <c r="BR4639" s="9"/>
      <c r="BS4639" s="9"/>
      <c r="BT4639" s="4"/>
      <c r="BU4639" s="4"/>
    </row>
    <row r="4640" spans="69:73" x14ac:dyDescent="0.35">
      <c r="BQ4640" s="9"/>
      <c r="BR4640" s="9"/>
      <c r="BS4640" s="9"/>
      <c r="BT4640" s="4"/>
      <c r="BU4640" s="4"/>
    </row>
    <row r="4641" spans="69:73" x14ac:dyDescent="0.35">
      <c r="BQ4641" s="9"/>
      <c r="BR4641" s="9"/>
      <c r="BS4641" s="9"/>
      <c r="BT4641" s="4"/>
      <c r="BU4641" s="4"/>
    </row>
    <row r="4642" spans="69:73" x14ac:dyDescent="0.35">
      <c r="BQ4642" s="9"/>
      <c r="BR4642" s="9"/>
      <c r="BS4642" s="9"/>
      <c r="BT4642" s="4"/>
      <c r="BU4642" s="4"/>
    </row>
    <row r="4643" spans="69:73" x14ac:dyDescent="0.35">
      <c r="BQ4643" s="9"/>
      <c r="BR4643" s="9"/>
      <c r="BS4643" s="9"/>
      <c r="BT4643" s="4"/>
      <c r="BU4643" s="4"/>
    </row>
    <row r="4644" spans="69:73" x14ac:dyDescent="0.35">
      <c r="BQ4644" s="9"/>
      <c r="BR4644" s="9"/>
      <c r="BS4644" s="9"/>
      <c r="BT4644" s="4"/>
      <c r="BU4644" s="4"/>
    </row>
    <row r="4645" spans="69:73" x14ac:dyDescent="0.35">
      <c r="BQ4645" s="9"/>
      <c r="BR4645" s="9"/>
      <c r="BS4645" s="9"/>
      <c r="BT4645" s="4"/>
      <c r="BU4645" s="4"/>
    </row>
    <row r="4646" spans="69:73" x14ac:dyDescent="0.35">
      <c r="BQ4646" s="9"/>
      <c r="BR4646" s="9"/>
      <c r="BS4646" s="9"/>
      <c r="BT4646" s="4"/>
      <c r="BU4646" s="4"/>
    </row>
    <row r="4647" spans="69:73" x14ac:dyDescent="0.35">
      <c r="BQ4647" s="9"/>
      <c r="BR4647" s="9"/>
      <c r="BS4647" s="9"/>
      <c r="BT4647" s="4"/>
      <c r="BU4647" s="4"/>
    </row>
    <row r="4648" spans="69:73" x14ac:dyDescent="0.35">
      <c r="BQ4648" s="9"/>
      <c r="BR4648" s="9"/>
      <c r="BS4648" s="9"/>
      <c r="BT4648" s="4"/>
      <c r="BU4648" s="4"/>
    </row>
    <row r="4649" spans="69:73" x14ac:dyDescent="0.35">
      <c r="BQ4649" s="9"/>
      <c r="BR4649" s="9"/>
      <c r="BS4649" s="9"/>
      <c r="BT4649" s="4"/>
      <c r="BU4649" s="4"/>
    </row>
    <row r="4650" spans="69:73" x14ac:dyDescent="0.35">
      <c r="BQ4650" s="9"/>
      <c r="BR4650" s="9"/>
      <c r="BS4650" s="9"/>
      <c r="BT4650" s="4"/>
      <c r="BU4650" s="4"/>
    </row>
    <row r="4651" spans="69:73" x14ac:dyDescent="0.35">
      <c r="BQ4651" s="9"/>
      <c r="BR4651" s="9"/>
      <c r="BS4651" s="9"/>
      <c r="BT4651" s="4"/>
      <c r="BU4651" s="4"/>
    </row>
    <row r="4652" spans="69:73" x14ac:dyDescent="0.35">
      <c r="BQ4652" s="9"/>
      <c r="BR4652" s="9"/>
      <c r="BS4652" s="9"/>
      <c r="BT4652" s="4"/>
      <c r="BU4652" s="4"/>
    </row>
    <row r="4653" spans="69:73" x14ac:dyDescent="0.35">
      <c r="BQ4653" s="9"/>
      <c r="BR4653" s="9"/>
      <c r="BS4653" s="9"/>
      <c r="BT4653" s="4"/>
      <c r="BU4653" s="4"/>
    </row>
    <row r="4654" spans="69:73" x14ac:dyDescent="0.35">
      <c r="BQ4654" s="9"/>
      <c r="BR4654" s="9"/>
      <c r="BS4654" s="9"/>
      <c r="BT4654" s="4"/>
      <c r="BU4654" s="4"/>
    </row>
    <row r="4655" spans="69:73" x14ac:dyDescent="0.35">
      <c r="BQ4655" s="9"/>
      <c r="BR4655" s="9"/>
      <c r="BS4655" s="9"/>
      <c r="BT4655" s="4"/>
      <c r="BU4655" s="4"/>
    </row>
    <row r="4656" spans="69:73" x14ac:dyDescent="0.35">
      <c r="BQ4656" s="9"/>
      <c r="BR4656" s="9"/>
      <c r="BS4656" s="9"/>
      <c r="BT4656" s="4"/>
      <c r="BU4656" s="4"/>
    </row>
    <row r="4657" spans="69:73" x14ac:dyDescent="0.35">
      <c r="BQ4657" s="9"/>
      <c r="BR4657" s="9"/>
      <c r="BS4657" s="9"/>
      <c r="BT4657" s="4"/>
      <c r="BU4657" s="4"/>
    </row>
    <row r="4658" spans="69:73" x14ac:dyDescent="0.35">
      <c r="BQ4658" s="9"/>
      <c r="BR4658" s="9"/>
      <c r="BS4658" s="9"/>
      <c r="BT4658" s="4"/>
      <c r="BU4658" s="4"/>
    </row>
    <row r="4659" spans="69:73" x14ac:dyDescent="0.35">
      <c r="BQ4659" s="9"/>
      <c r="BR4659" s="9"/>
      <c r="BS4659" s="9"/>
      <c r="BT4659" s="4"/>
      <c r="BU4659" s="4"/>
    </row>
    <row r="4660" spans="69:73" x14ac:dyDescent="0.35">
      <c r="BQ4660" s="9"/>
      <c r="BR4660" s="9"/>
      <c r="BS4660" s="9"/>
      <c r="BT4660" s="4"/>
      <c r="BU4660" s="4"/>
    </row>
    <row r="4661" spans="69:73" x14ac:dyDescent="0.35">
      <c r="BQ4661" s="9"/>
      <c r="BR4661" s="9"/>
      <c r="BS4661" s="9"/>
      <c r="BT4661" s="4"/>
      <c r="BU4661" s="4"/>
    </row>
    <row r="4662" spans="69:73" x14ac:dyDescent="0.35">
      <c r="BQ4662" s="9"/>
      <c r="BR4662" s="9"/>
      <c r="BS4662" s="9"/>
      <c r="BT4662" s="4"/>
      <c r="BU4662" s="4"/>
    </row>
    <row r="4663" spans="69:73" x14ac:dyDescent="0.35">
      <c r="BQ4663" s="9"/>
      <c r="BR4663" s="9"/>
      <c r="BS4663" s="9"/>
      <c r="BT4663" s="4"/>
      <c r="BU4663" s="4"/>
    </row>
    <row r="4664" spans="69:73" x14ac:dyDescent="0.35">
      <c r="BQ4664" s="9"/>
      <c r="BR4664" s="9"/>
      <c r="BS4664" s="9"/>
      <c r="BT4664" s="4"/>
      <c r="BU4664" s="4"/>
    </row>
    <row r="4665" spans="69:73" x14ac:dyDescent="0.35">
      <c r="BQ4665" s="9"/>
      <c r="BR4665" s="9"/>
      <c r="BS4665" s="9"/>
      <c r="BT4665" s="4"/>
      <c r="BU4665" s="4"/>
    </row>
    <row r="4666" spans="69:73" x14ac:dyDescent="0.35">
      <c r="BQ4666" s="9"/>
      <c r="BR4666" s="9"/>
      <c r="BS4666" s="9"/>
      <c r="BT4666" s="4"/>
      <c r="BU4666" s="4"/>
    </row>
    <row r="4667" spans="69:73" x14ac:dyDescent="0.35">
      <c r="BQ4667" s="9"/>
      <c r="BR4667" s="9"/>
      <c r="BS4667" s="9"/>
      <c r="BT4667" s="4"/>
      <c r="BU4667" s="4"/>
    </row>
    <row r="4668" spans="69:73" x14ac:dyDescent="0.35">
      <c r="BQ4668" s="9"/>
      <c r="BR4668" s="9"/>
      <c r="BS4668" s="9"/>
      <c r="BT4668" s="4"/>
      <c r="BU4668" s="4"/>
    </row>
    <row r="4669" spans="69:73" x14ac:dyDescent="0.35">
      <c r="BQ4669" s="9"/>
      <c r="BR4669" s="9"/>
      <c r="BS4669" s="9"/>
      <c r="BT4669" s="4"/>
      <c r="BU4669" s="4"/>
    </row>
    <row r="4670" spans="69:73" x14ac:dyDescent="0.35">
      <c r="BQ4670" s="9"/>
      <c r="BR4670" s="9"/>
      <c r="BS4670" s="9"/>
      <c r="BT4670" s="4"/>
      <c r="BU4670" s="4"/>
    </row>
    <row r="4671" spans="69:73" x14ac:dyDescent="0.35">
      <c r="BQ4671" s="9"/>
      <c r="BR4671" s="9"/>
      <c r="BS4671" s="9"/>
      <c r="BT4671" s="4"/>
      <c r="BU4671" s="4"/>
    </row>
    <row r="4672" spans="69:73" x14ac:dyDescent="0.35">
      <c r="BQ4672" s="9"/>
      <c r="BR4672" s="9"/>
      <c r="BS4672" s="9"/>
      <c r="BT4672" s="4"/>
      <c r="BU4672" s="4"/>
    </row>
    <row r="4673" spans="69:73" x14ac:dyDescent="0.35">
      <c r="BQ4673" s="9"/>
      <c r="BR4673" s="9"/>
      <c r="BS4673" s="9"/>
      <c r="BT4673" s="4"/>
      <c r="BU4673" s="4"/>
    </row>
    <row r="4674" spans="69:73" x14ac:dyDescent="0.35">
      <c r="BQ4674" s="9"/>
      <c r="BR4674" s="9"/>
      <c r="BS4674" s="9"/>
      <c r="BT4674" s="4"/>
      <c r="BU4674" s="4"/>
    </row>
    <row r="4675" spans="69:73" x14ac:dyDescent="0.35">
      <c r="BQ4675" s="9"/>
      <c r="BR4675" s="9"/>
      <c r="BS4675" s="9"/>
      <c r="BT4675" s="4"/>
      <c r="BU4675" s="4"/>
    </row>
    <row r="4676" spans="69:73" x14ac:dyDescent="0.35">
      <c r="BQ4676" s="9"/>
      <c r="BR4676" s="9"/>
      <c r="BS4676" s="9"/>
      <c r="BT4676" s="4"/>
      <c r="BU4676" s="4"/>
    </row>
    <row r="4677" spans="69:73" x14ac:dyDescent="0.35">
      <c r="BQ4677" s="9"/>
      <c r="BR4677" s="9"/>
      <c r="BS4677" s="9"/>
      <c r="BT4677" s="4"/>
      <c r="BU4677" s="4"/>
    </row>
    <row r="4678" spans="69:73" x14ac:dyDescent="0.35">
      <c r="BQ4678" s="9"/>
      <c r="BR4678" s="9"/>
      <c r="BS4678" s="9"/>
      <c r="BT4678" s="4"/>
      <c r="BU4678" s="4"/>
    </row>
    <row r="4679" spans="69:73" x14ac:dyDescent="0.35">
      <c r="BQ4679" s="9"/>
      <c r="BR4679" s="9"/>
      <c r="BS4679" s="9"/>
      <c r="BT4679" s="4"/>
      <c r="BU4679" s="4"/>
    </row>
    <row r="4680" spans="69:73" x14ac:dyDescent="0.35">
      <c r="BQ4680" s="9"/>
      <c r="BR4680" s="9"/>
      <c r="BS4680" s="9"/>
      <c r="BT4680" s="4"/>
      <c r="BU4680" s="4"/>
    </row>
    <row r="4681" spans="69:73" x14ac:dyDescent="0.35">
      <c r="BQ4681" s="9"/>
      <c r="BR4681" s="9"/>
      <c r="BS4681" s="9"/>
      <c r="BT4681" s="4"/>
      <c r="BU4681" s="4"/>
    </row>
    <row r="4682" spans="69:73" x14ac:dyDescent="0.35">
      <c r="BQ4682" s="9"/>
      <c r="BR4682" s="9"/>
      <c r="BS4682" s="9"/>
      <c r="BT4682" s="4"/>
      <c r="BU4682" s="4"/>
    </row>
    <row r="4683" spans="69:73" x14ac:dyDescent="0.35">
      <c r="BQ4683" s="9"/>
      <c r="BR4683" s="9"/>
      <c r="BS4683" s="9"/>
      <c r="BT4683" s="4"/>
      <c r="BU4683" s="4"/>
    </row>
    <row r="4684" spans="69:73" x14ac:dyDescent="0.35">
      <c r="BQ4684" s="9"/>
      <c r="BR4684" s="9"/>
      <c r="BS4684" s="9"/>
      <c r="BT4684" s="4"/>
      <c r="BU4684" s="4"/>
    </row>
    <row r="4685" spans="69:73" x14ac:dyDescent="0.35">
      <c r="BQ4685" s="9"/>
      <c r="BR4685" s="9"/>
      <c r="BS4685" s="9"/>
      <c r="BT4685" s="4"/>
      <c r="BU4685" s="4"/>
    </row>
    <row r="4686" spans="69:73" x14ac:dyDescent="0.35">
      <c r="BQ4686" s="9"/>
      <c r="BR4686" s="9"/>
      <c r="BS4686" s="9"/>
      <c r="BT4686" s="4"/>
      <c r="BU4686" s="4"/>
    </row>
    <row r="4687" spans="69:73" x14ac:dyDescent="0.35">
      <c r="BQ4687" s="9"/>
      <c r="BR4687" s="9"/>
      <c r="BS4687" s="9"/>
      <c r="BT4687" s="4"/>
      <c r="BU4687" s="4"/>
    </row>
    <row r="4688" spans="69:73" x14ac:dyDescent="0.35">
      <c r="BQ4688" s="9"/>
      <c r="BR4688" s="9"/>
      <c r="BS4688" s="9"/>
      <c r="BT4688" s="4"/>
      <c r="BU4688" s="4"/>
    </row>
    <row r="4689" spans="69:73" x14ac:dyDescent="0.35">
      <c r="BQ4689" s="9"/>
      <c r="BR4689" s="9"/>
      <c r="BS4689" s="9"/>
      <c r="BT4689" s="4"/>
      <c r="BU4689" s="4"/>
    </row>
    <row r="4690" spans="69:73" x14ac:dyDescent="0.35">
      <c r="BQ4690" s="9"/>
      <c r="BR4690" s="9"/>
      <c r="BS4690" s="9"/>
      <c r="BT4690" s="4"/>
      <c r="BU4690" s="4"/>
    </row>
    <row r="4691" spans="69:73" x14ac:dyDescent="0.35">
      <c r="BQ4691" s="9"/>
      <c r="BR4691" s="9"/>
      <c r="BS4691" s="9"/>
      <c r="BT4691" s="4"/>
      <c r="BU4691" s="4"/>
    </row>
    <row r="4692" spans="69:73" x14ac:dyDescent="0.35">
      <c r="BQ4692" s="9"/>
      <c r="BR4692" s="9"/>
      <c r="BS4692" s="9"/>
      <c r="BT4692" s="4"/>
      <c r="BU4692" s="4"/>
    </row>
    <row r="4693" spans="69:73" x14ac:dyDescent="0.35">
      <c r="BQ4693" s="9"/>
      <c r="BR4693" s="9"/>
      <c r="BS4693" s="9"/>
      <c r="BT4693" s="4"/>
      <c r="BU4693" s="4"/>
    </row>
    <row r="4694" spans="69:73" x14ac:dyDescent="0.35">
      <c r="BQ4694" s="9"/>
      <c r="BR4694" s="9"/>
      <c r="BS4694" s="9"/>
      <c r="BT4694" s="4"/>
      <c r="BU4694" s="4"/>
    </row>
    <row r="4695" spans="69:73" x14ac:dyDescent="0.35">
      <c r="BQ4695" s="9"/>
      <c r="BR4695" s="9"/>
      <c r="BS4695" s="9"/>
      <c r="BT4695" s="4"/>
      <c r="BU4695" s="4"/>
    </row>
    <row r="4696" spans="69:73" x14ac:dyDescent="0.35">
      <c r="BQ4696" s="9"/>
      <c r="BR4696" s="9"/>
      <c r="BS4696" s="9"/>
      <c r="BT4696" s="4"/>
      <c r="BU4696" s="4"/>
    </row>
    <row r="4697" spans="69:73" x14ac:dyDescent="0.35">
      <c r="BQ4697" s="9"/>
      <c r="BR4697" s="9"/>
      <c r="BS4697" s="9"/>
      <c r="BT4697" s="4"/>
      <c r="BU4697" s="4"/>
    </row>
    <row r="4698" spans="69:73" x14ac:dyDescent="0.35">
      <c r="BQ4698" s="9"/>
      <c r="BR4698" s="9"/>
      <c r="BS4698" s="9"/>
      <c r="BT4698" s="4"/>
      <c r="BU4698" s="4"/>
    </row>
    <row r="4699" spans="69:73" x14ac:dyDescent="0.35">
      <c r="BQ4699" s="9"/>
      <c r="BR4699" s="9"/>
      <c r="BS4699" s="9"/>
      <c r="BT4699" s="4"/>
      <c r="BU4699" s="4"/>
    </row>
    <row r="4700" spans="69:73" x14ac:dyDescent="0.35">
      <c r="BQ4700" s="9"/>
      <c r="BR4700" s="9"/>
      <c r="BS4700" s="9"/>
      <c r="BT4700" s="4"/>
      <c r="BU4700" s="4"/>
    </row>
    <row r="4701" spans="69:73" x14ac:dyDescent="0.35">
      <c r="BQ4701" s="9"/>
      <c r="BR4701" s="9"/>
      <c r="BS4701" s="9"/>
      <c r="BT4701" s="4"/>
      <c r="BU4701" s="4"/>
    </row>
    <row r="4702" spans="69:73" x14ac:dyDescent="0.35">
      <c r="BQ4702" s="9"/>
      <c r="BR4702" s="9"/>
      <c r="BS4702" s="9"/>
      <c r="BT4702" s="4"/>
      <c r="BU4702" s="4"/>
    </row>
    <row r="4703" spans="69:73" x14ac:dyDescent="0.35">
      <c r="BQ4703" s="9"/>
      <c r="BR4703" s="9"/>
      <c r="BS4703" s="9"/>
      <c r="BT4703" s="4"/>
      <c r="BU4703" s="4"/>
    </row>
    <row r="4704" spans="69:73" x14ac:dyDescent="0.35">
      <c r="BQ4704" s="9"/>
      <c r="BR4704" s="9"/>
      <c r="BS4704" s="9"/>
      <c r="BT4704" s="4"/>
      <c r="BU4704" s="4"/>
    </row>
    <row r="4705" spans="69:73" x14ac:dyDescent="0.35">
      <c r="BQ4705" s="9"/>
      <c r="BR4705" s="9"/>
      <c r="BS4705" s="9"/>
      <c r="BT4705" s="4"/>
      <c r="BU4705" s="4"/>
    </row>
    <row r="4706" spans="69:73" x14ac:dyDescent="0.35">
      <c r="BQ4706" s="9"/>
      <c r="BR4706" s="9"/>
      <c r="BS4706" s="9"/>
      <c r="BT4706" s="4"/>
      <c r="BU4706" s="4"/>
    </row>
    <row r="4707" spans="69:73" x14ac:dyDescent="0.35">
      <c r="BQ4707" s="9"/>
      <c r="BR4707" s="9"/>
      <c r="BS4707" s="9"/>
      <c r="BT4707" s="4"/>
      <c r="BU4707" s="4"/>
    </row>
    <row r="4708" spans="69:73" x14ac:dyDescent="0.35">
      <c r="BQ4708" s="9"/>
      <c r="BR4708" s="9"/>
      <c r="BS4708" s="9"/>
      <c r="BT4708" s="4"/>
      <c r="BU4708" s="4"/>
    </row>
    <row r="4709" spans="69:73" x14ac:dyDescent="0.35">
      <c r="BQ4709" s="9"/>
      <c r="BR4709" s="9"/>
      <c r="BS4709" s="9"/>
      <c r="BT4709" s="4"/>
      <c r="BU4709" s="4"/>
    </row>
    <row r="4710" spans="69:73" x14ac:dyDescent="0.35">
      <c r="BQ4710" s="9"/>
      <c r="BR4710" s="9"/>
      <c r="BS4710" s="9"/>
      <c r="BT4710" s="4"/>
      <c r="BU4710" s="4"/>
    </row>
    <row r="4711" spans="69:73" x14ac:dyDescent="0.35">
      <c r="BQ4711" s="9"/>
      <c r="BR4711" s="9"/>
      <c r="BS4711" s="9"/>
      <c r="BT4711" s="4"/>
      <c r="BU4711" s="4"/>
    </row>
    <row r="4712" spans="69:73" x14ac:dyDescent="0.35">
      <c r="BQ4712" s="9"/>
      <c r="BR4712" s="9"/>
      <c r="BS4712" s="9"/>
      <c r="BT4712" s="4"/>
      <c r="BU4712" s="4"/>
    </row>
    <row r="4713" spans="69:73" x14ac:dyDescent="0.35">
      <c r="BQ4713" s="9"/>
      <c r="BR4713" s="9"/>
      <c r="BS4713" s="9"/>
      <c r="BT4713" s="4"/>
      <c r="BU4713" s="4"/>
    </row>
    <row r="4714" spans="69:73" x14ac:dyDescent="0.35">
      <c r="BQ4714" s="9"/>
      <c r="BR4714" s="9"/>
      <c r="BS4714" s="9"/>
      <c r="BT4714" s="4"/>
      <c r="BU4714" s="4"/>
    </row>
    <row r="4715" spans="69:73" x14ac:dyDescent="0.35">
      <c r="BQ4715" s="9"/>
      <c r="BR4715" s="9"/>
      <c r="BS4715" s="9"/>
      <c r="BT4715" s="4"/>
      <c r="BU4715" s="4"/>
    </row>
    <row r="4716" spans="69:73" x14ac:dyDescent="0.35">
      <c r="BQ4716" s="9"/>
      <c r="BR4716" s="9"/>
      <c r="BS4716" s="9"/>
      <c r="BT4716" s="4"/>
      <c r="BU4716" s="4"/>
    </row>
    <row r="4717" spans="69:73" x14ac:dyDescent="0.35">
      <c r="BQ4717" s="9"/>
      <c r="BR4717" s="9"/>
      <c r="BS4717" s="9"/>
      <c r="BT4717" s="4"/>
      <c r="BU4717" s="4"/>
    </row>
    <row r="4718" spans="69:73" x14ac:dyDescent="0.35">
      <c r="BQ4718" s="9"/>
      <c r="BR4718" s="9"/>
      <c r="BS4718" s="9"/>
      <c r="BT4718" s="4"/>
      <c r="BU4718" s="4"/>
    </row>
    <row r="4719" spans="69:73" x14ac:dyDescent="0.35">
      <c r="BQ4719" s="9"/>
      <c r="BR4719" s="9"/>
      <c r="BS4719" s="9"/>
      <c r="BT4719" s="4"/>
      <c r="BU4719" s="4"/>
    </row>
    <row r="4720" spans="69:73" x14ac:dyDescent="0.35">
      <c r="BQ4720" s="9"/>
      <c r="BR4720" s="9"/>
      <c r="BS4720" s="9"/>
      <c r="BT4720" s="4"/>
      <c r="BU4720" s="4"/>
    </row>
    <row r="4721" spans="69:73" x14ac:dyDescent="0.35">
      <c r="BQ4721" s="9"/>
      <c r="BR4721" s="9"/>
      <c r="BS4721" s="9"/>
      <c r="BT4721" s="4"/>
      <c r="BU4721" s="4"/>
    </row>
    <row r="4722" spans="69:73" x14ac:dyDescent="0.35">
      <c r="BQ4722" s="9"/>
      <c r="BR4722" s="9"/>
      <c r="BS4722" s="9"/>
      <c r="BT4722" s="4"/>
      <c r="BU4722" s="4"/>
    </row>
    <row r="4723" spans="69:73" x14ac:dyDescent="0.35">
      <c r="BQ4723" s="9"/>
      <c r="BR4723" s="9"/>
      <c r="BS4723" s="9"/>
      <c r="BT4723" s="4"/>
      <c r="BU4723" s="4"/>
    </row>
    <row r="4724" spans="69:73" x14ac:dyDescent="0.35">
      <c r="BQ4724" s="9"/>
      <c r="BR4724" s="9"/>
      <c r="BS4724" s="9"/>
      <c r="BT4724" s="4"/>
      <c r="BU4724" s="4"/>
    </row>
    <row r="4725" spans="69:73" x14ac:dyDescent="0.35">
      <c r="BQ4725" s="9"/>
      <c r="BR4725" s="9"/>
      <c r="BS4725" s="9"/>
      <c r="BT4725" s="4"/>
      <c r="BU4725" s="4"/>
    </row>
    <row r="4726" spans="69:73" x14ac:dyDescent="0.35">
      <c r="BQ4726" s="9"/>
      <c r="BR4726" s="9"/>
      <c r="BS4726" s="9"/>
      <c r="BT4726" s="4"/>
      <c r="BU4726" s="4"/>
    </row>
    <row r="4727" spans="69:73" x14ac:dyDescent="0.35">
      <c r="BQ4727" s="9"/>
      <c r="BR4727" s="9"/>
      <c r="BS4727" s="9"/>
      <c r="BT4727" s="4"/>
      <c r="BU4727" s="4"/>
    </row>
    <row r="4728" spans="69:73" x14ac:dyDescent="0.35">
      <c r="BQ4728" s="9"/>
      <c r="BR4728" s="9"/>
      <c r="BS4728" s="9"/>
      <c r="BT4728" s="4"/>
      <c r="BU4728" s="4"/>
    </row>
    <row r="4729" spans="69:73" x14ac:dyDescent="0.35">
      <c r="BQ4729" s="9"/>
      <c r="BR4729" s="9"/>
      <c r="BS4729" s="9"/>
      <c r="BT4729" s="4"/>
      <c r="BU4729" s="4"/>
    </row>
    <row r="4730" spans="69:73" x14ac:dyDescent="0.35">
      <c r="BQ4730" s="9"/>
      <c r="BR4730" s="9"/>
      <c r="BS4730" s="9"/>
      <c r="BT4730" s="4"/>
      <c r="BU4730" s="4"/>
    </row>
    <row r="4731" spans="69:73" x14ac:dyDescent="0.35">
      <c r="BQ4731" s="9"/>
      <c r="BR4731" s="9"/>
      <c r="BS4731" s="9"/>
      <c r="BT4731" s="4"/>
      <c r="BU4731" s="4"/>
    </row>
    <row r="4732" spans="69:73" x14ac:dyDescent="0.35">
      <c r="BQ4732" s="9"/>
      <c r="BR4732" s="9"/>
      <c r="BS4732" s="9"/>
      <c r="BT4732" s="4"/>
      <c r="BU4732" s="4"/>
    </row>
    <row r="4733" spans="69:73" x14ac:dyDescent="0.35">
      <c r="BQ4733" s="9"/>
      <c r="BR4733" s="9"/>
      <c r="BS4733" s="9"/>
      <c r="BT4733" s="4"/>
      <c r="BU4733" s="4"/>
    </row>
    <row r="4734" spans="69:73" x14ac:dyDescent="0.35">
      <c r="BQ4734" s="9"/>
      <c r="BR4734" s="9"/>
      <c r="BS4734" s="9"/>
      <c r="BT4734" s="4"/>
      <c r="BU4734" s="4"/>
    </row>
    <row r="4735" spans="69:73" x14ac:dyDescent="0.35">
      <c r="BQ4735" s="9"/>
      <c r="BR4735" s="9"/>
      <c r="BS4735" s="9"/>
      <c r="BT4735" s="4"/>
      <c r="BU4735" s="4"/>
    </row>
    <row r="4736" spans="69:73" x14ac:dyDescent="0.35">
      <c r="BQ4736" s="9"/>
      <c r="BR4736" s="9"/>
      <c r="BS4736" s="9"/>
      <c r="BT4736" s="4"/>
      <c r="BU4736" s="4"/>
    </row>
    <row r="4737" spans="69:73" x14ac:dyDescent="0.35">
      <c r="BQ4737" s="9"/>
      <c r="BR4737" s="9"/>
      <c r="BS4737" s="9"/>
      <c r="BT4737" s="4"/>
      <c r="BU4737" s="4"/>
    </row>
    <row r="4738" spans="69:73" x14ac:dyDescent="0.35">
      <c r="BQ4738" s="9"/>
      <c r="BR4738" s="9"/>
      <c r="BS4738" s="9"/>
      <c r="BT4738" s="4"/>
      <c r="BU4738" s="4"/>
    </row>
    <row r="4739" spans="69:73" x14ac:dyDescent="0.35">
      <c r="BQ4739" s="9"/>
      <c r="BR4739" s="9"/>
      <c r="BS4739" s="9"/>
      <c r="BT4739" s="4"/>
      <c r="BU4739" s="4"/>
    </row>
    <row r="4740" spans="69:73" x14ac:dyDescent="0.35">
      <c r="BQ4740" s="9"/>
      <c r="BR4740" s="9"/>
      <c r="BS4740" s="9"/>
      <c r="BT4740" s="4"/>
      <c r="BU4740" s="4"/>
    </row>
    <row r="4741" spans="69:73" x14ac:dyDescent="0.35">
      <c r="BQ4741" s="9"/>
      <c r="BR4741" s="9"/>
      <c r="BS4741" s="9"/>
      <c r="BT4741" s="4"/>
      <c r="BU4741" s="4"/>
    </row>
    <row r="4742" spans="69:73" x14ac:dyDescent="0.35">
      <c r="BQ4742" s="9"/>
      <c r="BR4742" s="9"/>
      <c r="BS4742" s="9"/>
      <c r="BT4742" s="4"/>
      <c r="BU4742" s="4"/>
    </row>
    <row r="4743" spans="69:73" x14ac:dyDescent="0.35">
      <c r="BQ4743" s="9"/>
      <c r="BR4743" s="9"/>
      <c r="BS4743" s="9"/>
      <c r="BT4743" s="4"/>
      <c r="BU4743" s="4"/>
    </row>
    <row r="4744" spans="69:73" x14ac:dyDescent="0.35">
      <c r="BQ4744" s="9"/>
      <c r="BR4744" s="9"/>
      <c r="BS4744" s="9"/>
      <c r="BT4744" s="4"/>
      <c r="BU4744" s="4"/>
    </row>
    <row r="4745" spans="69:73" x14ac:dyDescent="0.35">
      <c r="BQ4745" s="9"/>
      <c r="BR4745" s="9"/>
      <c r="BS4745" s="9"/>
      <c r="BT4745" s="4"/>
      <c r="BU4745" s="4"/>
    </row>
    <row r="4746" spans="69:73" x14ac:dyDescent="0.35">
      <c r="BQ4746" s="9"/>
      <c r="BR4746" s="9"/>
      <c r="BS4746" s="9"/>
      <c r="BT4746" s="4"/>
      <c r="BU4746" s="4"/>
    </row>
    <row r="4747" spans="69:73" x14ac:dyDescent="0.35">
      <c r="BQ4747" s="9"/>
      <c r="BR4747" s="9"/>
      <c r="BS4747" s="9"/>
      <c r="BT4747" s="4"/>
      <c r="BU4747" s="4"/>
    </row>
    <row r="4748" spans="69:73" x14ac:dyDescent="0.35">
      <c r="BQ4748" s="9"/>
      <c r="BR4748" s="9"/>
      <c r="BS4748" s="9"/>
      <c r="BT4748" s="4"/>
      <c r="BU4748" s="4"/>
    </row>
    <row r="4749" spans="69:73" x14ac:dyDescent="0.35">
      <c r="BQ4749" s="9"/>
      <c r="BR4749" s="9"/>
      <c r="BS4749" s="9"/>
      <c r="BT4749" s="4"/>
      <c r="BU4749" s="4"/>
    </row>
    <row r="4750" spans="69:73" x14ac:dyDescent="0.35">
      <c r="BQ4750" s="9"/>
      <c r="BR4750" s="9"/>
      <c r="BS4750" s="9"/>
      <c r="BT4750" s="4"/>
      <c r="BU4750" s="4"/>
    </row>
    <row r="4751" spans="69:73" x14ac:dyDescent="0.35">
      <c r="BQ4751" s="9"/>
      <c r="BR4751" s="9"/>
      <c r="BS4751" s="9"/>
      <c r="BT4751" s="4"/>
      <c r="BU4751" s="4"/>
    </row>
    <row r="4752" spans="69:73" x14ac:dyDescent="0.35">
      <c r="BQ4752" s="9"/>
      <c r="BR4752" s="9"/>
      <c r="BS4752" s="9"/>
      <c r="BT4752" s="4"/>
      <c r="BU4752" s="4"/>
    </row>
    <row r="4753" spans="69:73" x14ac:dyDescent="0.35">
      <c r="BQ4753" s="9"/>
      <c r="BR4753" s="9"/>
      <c r="BS4753" s="9"/>
      <c r="BT4753" s="4"/>
      <c r="BU4753" s="4"/>
    </row>
    <row r="4754" spans="69:73" x14ac:dyDescent="0.35">
      <c r="BQ4754" s="9"/>
      <c r="BR4754" s="9"/>
      <c r="BS4754" s="9"/>
      <c r="BT4754" s="4"/>
      <c r="BU4754" s="4"/>
    </row>
    <row r="4755" spans="69:73" x14ac:dyDescent="0.35">
      <c r="BQ4755" s="9"/>
      <c r="BR4755" s="9"/>
      <c r="BS4755" s="9"/>
      <c r="BT4755" s="4"/>
      <c r="BU4755" s="4"/>
    </row>
    <row r="4756" spans="69:73" x14ac:dyDescent="0.35">
      <c r="BQ4756" s="9"/>
      <c r="BR4756" s="9"/>
      <c r="BS4756" s="9"/>
      <c r="BT4756" s="4"/>
      <c r="BU4756" s="4"/>
    </row>
    <row r="4757" spans="69:73" x14ac:dyDescent="0.35">
      <c r="BQ4757" s="9"/>
      <c r="BR4757" s="9"/>
      <c r="BS4757" s="9"/>
      <c r="BT4757" s="4"/>
      <c r="BU4757" s="4"/>
    </row>
    <row r="4758" spans="69:73" x14ac:dyDescent="0.35">
      <c r="BQ4758" s="9"/>
      <c r="BR4758" s="9"/>
      <c r="BS4758" s="9"/>
      <c r="BT4758" s="4"/>
      <c r="BU4758" s="4"/>
    </row>
    <row r="4759" spans="69:73" x14ac:dyDescent="0.35">
      <c r="BQ4759" s="9"/>
      <c r="BR4759" s="9"/>
      <c r="BS4759" s="9"/>
      <c r="BT4759" s="4"/>
      <c r="BU4759" s="4"/>
    </row>
    <row r="4760" spans="69:73" x14ac:dyDescent="0.35">
      <c r="BQ4760" s="9"/>
      <c r="BR4760" s="9"/>
      <c r="BS4760" s="9"/>
      <c r="BT4760" s="4"/>
      <c r="BU4760" s="4"/>
    </row>
    <row r="4761" spans="69:73" x14ac:dyDescent="0.35">
      <c r="BQ4761" s="9"/>
      <c r="BR4761" s="9"/>
      <c r="BS4761" s="9"/>
      <c r="BT4761" s="4"/>
      <c r="BU4761" s="4"/>
    </row>
    <row r="4762" spans="69:73" x14ac:dyDescent="0.35">
      <c r="BQ4762" s="9"/>
      <c r="BR4762" s="9"/>
      <c r="BS4762" s="9"/>
      <c r="BT4762" s="4"/>
      <c r="BU4762" s="4"/>
    </row>
    <row r="4763" spans="69:73" x14ac:dyDescent="0.35">
      <c r="BQ4763" s="9"/>
      <c r="BR4763" s="9"/>
      <c r="BS4763" s="9"/>
      <c r="BT4763" s="4"/>
      <c r="BU4763" s="4"/>
    </row>
    <row r="4764" spans="69:73" x14ac:dyDescent="0.35">
      <c r="BQ4764" s="9"/>
      <c r="BR4764" s="9"/>
      <c r="BS4764" s="9"/>
      <c r="BT4764" s="4"/>
      <c r="BU4764" s="4"/>
    </row>
    <row r="4765" spans="69:73" x14ac:dyDescent="0.35">
      <c r="BQ4765" s="9"/>
      <c r="BR4765" s="9"/>
      <c r="BS4765" s="9"/>
      <c r="BT4765" s="4"/>
      <c r="BU4765" s="4"/>
    </row>
    <row r="4766" spans="69:73" x14ac:dyDescent="0.35">
      <c r="BQ4766" s="9"/>
      <c r="BR4766" s="9"/>
      <c r="BS4766" s="9"/>
      <c r="BT4766" s="4"/>
      <c r="BU4766" s="4"/>
    </row>
    <row r="4767" spans="69:73" x14ac:dyDescent="0.35">
      <c r="BQ4767" s="9"/>
      <c r="BR4767" s="9"/>
      <c r="BS4767" s="9"/>
      <c r="BT4767" s="4"/>
      <c r="BU4767" s="4"/>
    </row>
    <row r="4768" spans="69:73" x14ac:dyDescent="0.35">
      <c r="BQ4768" s="9"/>
      <c r="BR4768" s="9"/>
      <c r="BS4768" s="9"/>
      <c r="BT4768" s="4"/>
      <c r="BU4768" s="4"/>
    </row>
    <row r="4769" spans="69:73" x14ac:dyDescent="0.35">
      <c r="BQ4769" s="9"/>
      <c r="BR4769" s="9"/>
      <c r="BS4769" s="9"/>
      <c r="BT4769" s="4"/>
      <c r="BU4769" s="4"/>
    </row>
    <row r="4770" spans="69:73" x14ac:dyDescent="0.35">
      <c r="BQ4770" s="9"/>
      <c r="BR4770" s="9"/>
      <c r="BS4770" s="9"/>
      <c r="BT4770" s="4"/>
      <c r="BU4770" s="4"/>
    </row>
    <row r="4771" spans="69:73" x14ac:dyDescent="0.35">
      <c r="BQ4771" s="9"/>
      <c r="BR4771" s="9"/>
      <c r="BS4771" s="9"/>
      <c r="BT4771" s="4"/>
      <c r="BU4771" s="4"/>
    </row>
    <row r="4772" spans="69:73" x14ac:dyDescent="0.35">
      <c r="BQ4772" s="9"/>
      <c r="BR4772" s="9"/>
      <c r="BS4772" s="9"/>
      <c r="BT4772" s="4"/>
      <c r="BU4772" s="4"/>
    </row>
    <row r="4773" spans="69:73" x14ac:dyDescent="0.35">
      <c r="BQ4773" s="9"/>
      <c r="BR4773" s="9"/>
      <c r="BS4773" s="9"/>
      <c r="BT4773" s="4"/>
      <c r="BU4773" s="4"/>
    </row>
    <row r="4774" spans="69:73" x14ac:dyDescent="0.35">
      <c r="BQ4774" s="9"/>
      <c r="BR4774" s="9"/>
      <c r="BS4774" s="9"/>
      <c r="BT4774" s="4"/>
      <c r="BU4774" s="4"/>
    </row>
    <row r="4775" spans="69:73" x14ac:dyDescent="0.35">
      <c r="BQ4775" s="9"/>
      <c r="BR4775" s="9"/>
      <c r="BS4775" s="9"/>
      <c r="BT4775" s="4"/>
      <c r="BU4775" s="4"/>
    </row>
    <row r="4776" spans="69:73" x14ac:dyDescent="0.35">
      <c r="BQ4776" s="9"/>
      <c r="BR4776" s="9"/>
      <c r="BS4776" s="9"/>
      <c r="BT4776" s="4"/>
      <c r="BU4776" s="4"/>
    </row>
    <row r="4777" spans="69:73" x14ac:dyDescent="0.35">
      <c r="BQ4777" s="9"/>
      <c r="BR4777" s="9"/>
      <c r="BS4777" s="9"/>
      <c r="BT4777" s="4"/>
      <c r="BU4777" s="4"/>
    </row>
    <row r="4778" spans="69:73" x14ac:dyDescent="0.35">
      <c r="BQ4778" s="9"/>
      <c r="BR4778" s="9"/>
      <c r="BS4778" s="9"/>
      <c r="BT4778" s="4"/>
      <c r="BU4778" s="4"/>
    </row>
    <row r="4779" spans="69:73" x14ac:dyDescent="0.35">
      <c r="BQ4779" s="9"/>
      <c r="BR4779" s="9"/>
      <c r="BS4779" s="9"/>
      <c r="BT4779" s="4"/>
      <c r="BU4779" s="4"/>
    </row>
    <row r="4780" spans="69:73" x14ac:dyDescent="0.35">
      <c r="BQ4780" s="9"/>
      <c r="BR4780" s="9"/>
      <c r="BS4780" s="9"/>
      <c r="BT4780" s="4"/>
      <c r="BU4780" s="4"/>
    </row>
    <row r="4781" spans="69:73" x14ac:dyDescent="0.35">
      <c r="BQ4781" s="9"/>
      <c r="BR4781" s="9"/>
      <c r="BS4781" s="9"/>
      <c r="BT4781" s="4"/>
      <c r="BU4781" s="4"/>
    </row>
    <row r="4782" spans="69:73" x14ac:dyDescent="0.35">
      <c r="BQ4782" s="9"/>
      <c r="BR4782" s="9"/>
      <c r="BS4782" s="9"/>
      <c r="BT4782" s="4"/>
      <c r="BU4782" s="4"/>
    </row>
    <row r="4783" spans="69:73" x14ac:dyDescent="0.35">
      <c r="BQ4783" s="9"/>
      <c r="BR4783" s="9"/>
      <c r="BS4783" s="9"/>
      <c r="BT4783" s="4"/>
      <c r="BU4783" s="4"/>
    </row>
    <row r="4784" spans="69:73" x14ac:dyDescent="0.35">
      <c r="BQ4784" s="9"/>
      <c r="BR4784" s="9"/>
      <c r="BS4784" s="9"/>
      <c r="BT4784" s="4"/>
      <c r="BU4784" s="4"/>
    </row>
    <row r="4785" spans="69:73" x14ac:dyDescent="0.35">
      <c r="BQ4785" s="9"/>
      <c r="BR4785" s="9"/>
      <c r="BS4785" s="9"/>
      <c r="BT4785" s="4"/>
      <c r="BU4785" s="4"/>
    </row>
    <row r="4786" spans="69:73" x14ac:dyDescent="0.35">
      <c r="BQ4786" s="9"/>
      <c r="BR4786" s="9"/>
      <c r="BS4786" s="9"/>
      <c r="BT4786" s="4"/>
      <c r="BU4786" s="4"/>
    </row>
    <row r="4787" spans="69:73" x14ac:dyDescent="0.35">
      <c r="BQ4787" s="9"/>
      <c r="BR4787" s="9"/>
      <c r="BS4787" s="9"/>
      <c r="BT4787" s="4"/>
      <c r="BU4787" s="4"/>
    </row>
    <row r="4788" spans="69:73" x14ac:dyDescent="0.35">
      <c r="BQ4788" s="9"/>
      <c r="BR4788" s="9"/>
      <c r="BS4788" s="9"/>
      <c r="BT4788" s="4"/>
      <c r="BU4788" s="4"/>
    </row>
    <row r="4789" spans="69:73" x14ac:dyDescent="0.35">
      <c r="BQ4789" s="9"/>
      <c r="BR4789" s="9"/>
      <c r="BS4789" s="9"/>
      <c r="BT4789" s="4"/>
      <c r="BU4789" s="4"/>
    </row>
    <row r="4790" spans="69:73" x14ac:dyDescent="0.35">
      <c r="BQ4790" s="9"/>
      <c r="BR4790" s="9"/>
      <c r="BS4790" s="9"/>
      <c r="BT4790" s="4"/>
      <c r="BU4790" s="4"/>
    </row>
    <row r="4791" spans="69:73" x14ac:dyDescent="0.35">
      <c r="BQ4791" s="9"/>
      <c r="BR4791" s="9"/>
      <c r="BS4791" s="9"/>
      <c r="BT4791" s="4"/>
      <c r="BU4791" s="4"/>
    </row>
    <row r="4792" spans="69:73" x14ac:dyDescent="0.35">
      <c r="BQ4792" s="9"/>
      <c r="BR4792" s="9"/>
      <c r="BS4792" s="9"/>
      <c r="BT4792" s="4"/>
      <c r="BU4792" s="4"/>
    </row>
    <row r="4793" spans="69:73" x14ac:dyDescent="0.35">
      <c r="BQ4793" s="9"/>
      <c r="BR4793" s="9"/>
      <c r="BS4793" s="9"/>
      <c r="BT4793" s="4"/>
      <c r="BU4793" s="4"/>
    </row>
    <row r="4794" spans="69:73" x14ac:dyDescent="0.35">
      <c r="BQ4794" s="9"/>
      <c r="BR4794" s="9"/>
      <c r="BS4794" s="9"/>
      <c r="BT4794" s="4"/>
      <c r="BU4794" s="4"/>
    </row>
    <row r="4795" spans="69:73" x14ac:dyDescent="0.35">
      <c r="BQ4795" s="9"/>
      <c r="BR4795" s="9"/>
      <c r="BS4795" s="9"/>
      <c r="BT4795" s="4"/>
      <c r="BU4795" s="4"/>
    </row>
    <row r="4796" spans="69:73" x14ac:dyDescent="0.35">
      <c r="BQ4796" s="9"/>
      <c r="BR4796" s="9"/>
      <c r="BS4796" s="9"/>
      <c r="BT4796" s="4"/>
      <c r="BU4796" s="4"/>
    </row>
    <row r="4797" spans="69:73" x14ac:dyDescent="0.35">
      <c r="BQ4797" s="9"/>
      <c r="BR4797" s="9"/>
      <c r="BS4797" s="9"/>
      <c r="BT4797" s="4"/>
      <c r="BU4797" s="4"/>
    </row>
    <row r="4798" spans="69:73" x14ac:dyDescent="0.35">
      <c r="BQ4798" s="9"/>
      <c r="BR4798" s="9"/>
      <c r="BS4798" s="9"/>
      <c r="BT4798" s="4"/>
      <c r="BU4798" s="4"/>
    </row>
    <row r="4799" spans="69:73" x14ac:dyDescent="0.35">
      <c r="BQ4799" s="9"/>
      <c r="BR4799" s="9"/>
      <c r="BS4799" s="9"/>
      <c r="BT4799" s="4"/>
      <c r="BU4799" s="4"/>
    </row>
    <row r="4800" spans="69:73" x14ac:dyDescent="0.35">
      <c r="BQ4800" s="9"/>
      <c r="BR4800" s="9"/>
      <c r="BS4800" s="9"/>
      <c r="BT4800" s="4"/>
      <c r="BU4800" s="4"/>
    </row>
    <row r="4801" spans="69:73" x14ac:dyDescent="0.35">
      <c r="BQ4801" s="9"/>
      <c r="BR4801" s="9"/>
      <c r="BS4801" s="9"/>
      <c r="BT4801" s="4"/>
      <c r="BU4801" s="4"/>
    </row>
    <row r="4802" spans="69:73" x14ac:dyDescent="0.35">
      <c r="BQ4802" s="9"/>
      <c r="BR4802" s="9"/>
      <c r="BS4802" s="9"/>
      <c r="BT4802" s="4"/>
      <c r="BU4802" s="4"/>
    </row>
    <row r="4803" spans="69:73" x14ac:dyDescent="0.35">
      <c r="BQ4803" s="9"/>
      <c r="BR4803" s="9"/>
      <c r="BS4803" s="9"/>
      <c r="BT4803" s="4"/>
      <c r="BU4803" s="4"/>
    </row>
    <row r="4804" spans="69:73" x14ac:dyDescent="0.35">
      <c r="BQ4804" s="9"/>
      <c r="BR4804" s="9"/>
      <c r="BS4804" s="9"/>
      <c r="BT4804" s="4"/>
      <c r="BU4804" s="4"/>
    </row>
    <row r="4805" spans="69:73" x14ac:dyDescent="0.35">
      <c r="BQ4805" s="9"/>
      <c r="BR4805" s="9"/>
      <c r="BS4805" s="9"/>
      <c r="BT4805" s="4"/>
      <c r="BU4805" s="4"/>
    </row>
    <row r="4806" spans="69:73" x14ac:dyDescent="0.35">
      <c r="BQ4806" s="9"/>
      <c r="BR4806" s="9"/>
      <c r="BS4806" s="9"/>
      <c r="BT4806" s="4"/>
      <c r="BU4806" s="4"/>
    </row>
    <row r="4807" spans="69:73" x14ac:dyDescent="0.35">
      <c r="BQ4807" s="9"/>
      <c r="BR4807" s="9"/>
      <c r="BS4807" s="9"/>
      <c r="BT4807" s="4"/>
      <c r="BU4807" s="4"/>
    </row>
    <row r="4808" spans="69:73" x14ac:dyDescent="0.35">
      <c r="BQ4808" s="9"/>
      <c r="BR4808" s="9"/>
      <c r="BS4808" s="9"/>
      <c r="BT4808" s="4"/>
      <c r="BU4808" s="4"/>
    </row>
    <row r="4809" spans="69:73" x14ac:dyDescent="0.35">
      <c r="BQ4809" s="9"/>
      <c r="BR4809" s="9"/>
      <c r="BS4809" s="9"/>
      <c r="BT4809" s="4"/>
      <c r="BU4809" s="4"/>
    </row>
    <row r="4810" spans="69:73" x14ac:dyDescent="0.35">
      <c r="BQ4810" s="9"/>
      <c r="BR4810" s="9"/>
      <c r="BS4810" s="9"/>
      <c r="BT4810" s="4"/>
      <c r="BU4810" s="4"/>
    </row>
    <row r="4811" spans="69:73" x14ac:dyDescent="0.35">
      <c r="BQ4811" s="9"/>
      <c r="BR4811" s="9"/>
      <c r="BS4811" s="9"/>
      <c r="BT4811" s="4"/>
      <c r="BU4811" s="4"/>
    </row>
    <row r="4812" spans="69:73" x14ac:dyDescent="0.35">
      <c r="BQ4812" s="9"/>
      <c r="BR4812" s="9"/>
      <c r="BS4812" s="9"/>
      <c r="BT4812" s="4"/>
      <c r="BU4812" s="4"/>
    </row>
    <row r="4813" spans="69:73" x14ac:dyDescent="0.35">
      <c r="BQ4813" s="9"/>
      <c r="BR4813" s="9"/>
      <c r="BS4813" s="9"/>
      <c r="BT4813" s="4"/>
      <c r="BU4813" s="4"/>
    </row>
    <row r="4814" spans="69:73" x14ac:dyDescent="0.35">
      <c r="BQ4814" s="9"/>
      <c r="BR4814" s="9"/>
      <c r="BS4814" s="9"/>
      <c r="BT4814" s="4"/>
      <c r="BU4814" s="4"/>
    </row>
    <row r="4815" spans="69:73" x14ac:dyDescent="0.35">
      <c r="BQ4815" s="9"/>
      <c r="BR4815" s="9"/>
      <c r="BS4815" s="9"/>
      <c r="BT4815" s="4"/>
      <c r="BU4815" s="4"/>
    </row>
    <row r="4816" spans="69:73" x14ac:dyDescent="0.35">
      <c r="BQ4816" s="9"/>
      <c r="BR4816" s="9"/>
      <c r="BS4816" s="9"/>
      <c r="BT4816" s="4"/>
      <c r="BU4816" s="4"/>
    </row>
    <row r="4817" spans="69:73" x14ac:dyDescent="0.35">
      <c r="BQ4817" s="9"/>
      <c r="BR4817" s="9"/>
      <c r="BS4817" s="9"/>
      <c r="BT4817" s="4"/>
      <c r="BU4817" s="4"/>
    </row>
    <row r="4818" spans="69:73" x14ac:dyDescent="0.35">
      <c r="BQ4818" s="9"/>
      <c r="BR4818" s="9"/>
      <c r="BS4818" s="9"/>
      <c r="BT4818" s="4"/>
      <c r="BU4818" s="4"/>
    </row>
    <row r="4819" spans="69:73" x14ac:dyDescent="0.35">
      <c r="BQ4819" s="9"/>
      <c r="BR4819" s="9"/>
      <c r="BS4819" s="9"/>
      <c r="BT4819" s="4"/>
      <c r="BU4819" s="4"/>
    </row>
    <row r="4820" spans="69:73" x14ac:dyDescent="0.35">
      <c r="BQ4820" s="9"/>
      <c r="BR4820" s="9"/>
      <c r="BS4820" s="9"/>
      <c r="BT4820" s="4"/>
      <c r="BU4820" s="4"/>
    </row>
    <row r="4821" spans="69:73" x14ac:dyDescent="0.35">
      <c r="BQ4821" s="9"/>
      <c r="BR4821" s="9"/>
      <c r="BS4821" s="9"/>
      <c r="BT4821" s="4"/>
      <c r="BU4821" s="4"/>
    </row>
    <row r="4822" spans="69:73" x14ac:dyDescent="0.35">
      <c r="BQ4822" s="9"/>
      <c r="BR4822" s="9"/>
      <c r="BS4822" s="9"/>
      <c r="BT4822" s="4"/>
      <c r="BU4822" s="4"/>
    </row>
    <row r="4823" spans="69:73" x14ac:dyDescent="0.35">
      <c r="BQ4823" s="9"/>
      <c r="BR4823" s="9"/>
      <c r="BS4823" s="9"/>
      <c r="BT4823" s="4"/>
      <c r="BU4823" s="4"/>
    </row>
    <row r="4824" spans="69:73" x14ac:dyDescent="0.35">
      <c r="BQ4824" s="9"/>
      <c r="BR4824" s="9"/>
      <c r="BS4824" s="9"/>
      <c r="BT4824" s="4"/>
      <c r="BU4824" s="4"/>
    </row>
    <row r="4825" spans="69:73" x14ac:dyDescent="0.35">
      <c r="BQ4825" s="9"/>
      <c r="BR4825" s="9"/>
      <c r="BS4825" s="9"/>
      <c r="BT4825" s="4"/>
      <c r="BU4825" s="4"/>
    </row>
    <row r="4826" spans="69:73" x14ac:dyDescent="0.35">
      <c r="BQ4826" s="9"/>
      <c r="BR4826" s="9"/>
      <c r="BS4826" s="9"/>
      <c r="BT4826" s="4"/>
      <c r="BU4826" s="4"/>
    </row>
    <row r="4827" spans="69:73" x14ac:dyDescent="0.35">
      <c r="BQ4827" s="9"/>
      <c r="BR4827" s="9"/>
      <c r="BS4827" s="9"/>
      <c r="BT4827" s="4"/>
      <c r="BU4827" s="4"/>
    </row>
    <row r="4828" spans="69:73" x14ac:dyDescent="0.35">
      <c r="BQ4828" s="9"/>
      <c r="BR4828" s="9"/>
      <c r="BS4828" s="9"/>
      <c r="BT4828" s="4"/>
      <c r="BU4828" s="4"/>
    </row>
    <row r="4829" spans="69:73" x14ac:dyDescent="0.35">
      <c r="BQ4829" s="9"/>
      <c r="BR4829" s="9"/>
      <c r="BS4829" s="9"/>
      <c r="BT4829" s="4"/>
      <c r="BU4829" s="4"/>
    </row>
    <row r="4830" spans="69:73" x14ac:dyDescent="0.35">
      <c r="BQ4830" s="9"/>
      <c r="BR4830" s="9"/>
      <c r="BS4830" s="9"/>
      <c r="BT4830" s="4"/>
      <c r="BU4830" s="4"/>
    </row>
    <row r="4831" spans="69:73" x14ac:dyDescent="0.35">
      <c r="BQ4831" s="9"/>
      <c r="BR4831" s="9"/>
      <c r="BS4831" s="9"/>
      <c r="BT4831" s="4"/>
      <c r="BU4831" s="4"/>
    </row>
    <row r="4832" spans="69:73" x14ac:dyDescent="0.35">
      <c r="BQ4832" s="9"/>
      <c r="BR4832" s="9"/>
      <c r="BS4832" s="9"/>
      <c r="BT4832" s="4"/>
      <c r="BU4832" s="4"/>
    </row>
    <row r="4833" spans="69:73" x14ac:dyDescent="0.35">
      <c r="BQ4833" s="9"/>
      <c r="BR4833" s="9"/>
      <c r="BS4833" s="9"/>
      <c r="BT4833" s="4"/>
      <c r="BU4833" s="4"/>
    </row>
    <row r="4834" spans="69:73" x14ac:dyDescent="0.35">
      <c r="BQ4834" s="9"/>
      <c r="BR4834" s="9"/>
      <c r="BS4834" s="9"/>
      <c r="BT4834" s="4"/>
      <c r="BU4834" s="4"/>
    </row>
    <row r="4835" spans="69:73" x14ac:dyDescent="0.35">
      <c r="BQ4835" s="9"/>
      <c r="BR4835" s="9"/>
      <c r="BS4835" s="9"/>
      <c r="BT4835" s="4"/>
      <c r="BU4835" s="4"/>
    </row>
    <row r="4836" spans="69:73" x14ac:dyDescent="0.35">
      <c r="BQ4836" s="9"/>
      <c r="BR4836" s="9"/>
      <c r="BS4836" s="9"/>
      <c r="BT4836" s="4"/>
      <c r="BU4836" s="4"/>
    </row>
    <row r="4837" spans="69:73" x14ac:dyDescent="0.35">
      <c r="BQ4837" s="9"/>
      <c r="BR4837" s="9"/>
      <c r="BS4837" s="9"/>
      <c r="BT4837" s="4"/>
      <c r="BU4837" s="4"/>
    </row>
    <row r="4838" spans="69:73" x14ac:dyDescent="0.35">
      <c r="BQ4838" s="9"/>
      <c r="BR4838" s="9"/>
      <c r="BS4838" s="9"/>
      <c r="BT4838" s="4"/>
      <c r="BU4838" s="4"/>
    </row>
    <row r="4839" spans="69:73" x14ac:dyDescent="0.35">
      <c r="BQ4839" s="9"/>
      <c r="BR4839" s="9"/>
      <c r="BS4839" s="9"/>
      <c r="BT4839" s="4"/>
      <c r="BU4839" s="4"/>
    </row>
    <row r="4840" spans="69:73" x14ac:dyDescent="0.35">
      <c r="BQ4840" s="9"/>
      <c r="BR4840" s="9"/>
      <c r="BS4840" s="9"/>
      <c r="BT4840" s="4"/>
      <c r="BU4840" s="4"/>
    </row>
    <row r="4841" spans="69:73" x14ac:dyDescent="0.35">
      <c r="BQ4841" s="9"/>
      <c r="BR4841" s="9"/>
      <c r="BS4841" s="9"/>
      <c r="BT4841" s="4"/>
      <c r="BU4841" s="4"/>
    </row>
    <row r="4842" spans="69:73" x14ac:dyDescent="0.35">
      <c r="BQ4842" s="9"/>
      <c r="BR4842" s="9"/>
      <c r="BS4842" s="9"/>
      <c r="BT4842" s="4"/>
      <c r="BU4842" s="4"/>
    </row>
    <row r="4843" spans="69:73" x14ac:dyDescent="0.35">
      <c r="BQ4843" s="9"/>
      <c r="BR4843" s="9"/>
      <c r="BS4843" s="9"/>
      <c r="BT4843" s="4"/>
      <c r="BU4843" s="4"/>
    </row>
    <row r="4844" spans="69:73" x14ac:dyDescent="0.35">
      <c r="BQ4844" s="9"/>
      <c r="BR4844" s="9"/>
      <c r="BS4844" s="9"/>
      <c r="BT4844" s="4"/>
      <c r="BU4844" s="4"/>
    </row>
    <row r="4845" spans="69:73" x14ac:dyDescent="0.35">
      <c r="BQ4845" s="9"/>
      <c r="BR4845" s="9"/>
      <c r="BS4845" s="9"/>
      <c r="BT4845" s="4"/>
      <c r="BU4845" s="4"/>
    </row>
    <row r="4846" spans="69:73" x14ac:dyDescent="0.35">
      <c r="BQ4846" s="9"/>
      <c r="BR4846" s="9"/>
      <c r="BS4846" s="9"/>
      <c r="BT4846" s="4"/>
      <c r="BU4846" s="4"/>
    </row>
    <row r="4847" spans="69:73" x14ac:dyDescent="0.35">
      <c r="BQ4847" s="9"/>
      <c r="BR4847" s="9"/>
      <c r="BS4847" s="9"/>
      <c r="BT4847" s="4"/>
      <c r="BU4847" s="4"/>
    </row>
    <row r="4848" spans="69:73" x14ac:dyDescent="0.35">
      <c r="BQ4848" s="9"/>
      <c r="BR4848" s="9"/>
      <c r="BS4848" s="9"/>
      <c r="BT4848" s="4"/>
      <c r="BU4848" s="4"/>
    </row>
    <row r="4849" spans="69:73" x14ac:dyDescent="0.35">
      <c r="BQ4849" s="9"/>
      <c r="BR4849" s="9"/>
      <c r="BS4849" s="9"/>
      <c r="BT4849" s="4"/>
      <c r="BU4849" s="4"/>
    </row>
    <row r="4850" spans="69:73" x14ac:dyDescent="0.35">
      <c r="BQ4850" s="9"/>
      <c r="BR4850" s="9"/>
      <c r="BS4850" s="9"/>
      <c r="BT4850" s="4"/>
      <c r="BU4850" s="4"/>
    </row>
    <row r="4851" spans="69:73" x14ac:dyDescent="0.35">
      <c r="BQ4851" s="9"/>
      <c r="BR4851" s="9"/>
      <c r="BS4851" s="9"/>
      <c r="BT4851" s="4"/>
      <c r="BU4851" s="4"/>
    </row>
    <row r="4852" spans="69:73" x14ac:dyDescent="0.35">
      <c r="BQ4852" s="9"/>
      <c r="BR4852" s="9"/>
      <c r="BS4852" s="9"/>
      <c r="BT4852" s="4"/>
      <c r="BU4852" s="4"/>
    </row>
    <row r="4853" spans="69:73" x14ac:dyDescent="0.35">
      <c r="BQ4853" s="9"/>
      <c r="BR4853" s="9"/>
      <c r="BS4853" s="9"/>
      <c r="BT4853" s="4"/>
      <c r="BU4853" s="4"/>
    </row>
    <row r="4854" spans="69:73" x14ac:dyDescent="0.35">
      <c r="BQ4854" s="9"/>
      <c r="BR4854" s="9"/>
      <c r="BS4854" s="9"/>
      <c r="BT4854" s="4"/>
      <c r="BU4854" s="4"/>
    </row>
    <row r="4855" spans="69:73" x14ac:dyDescent="0.35">
      <c r="BQ4855" s="9"/>
      <c r="BR4855" s="9"/>
      <c r="BS4855" s="9"/>
      <c r="BT4855" s="4"/>
      <c r="BU4855" s="4"/>
    </row>
    <row r="4856" spans="69:73" x14ac:dyDescent="0.35">
      <c r="BQ4856" s="9"/>
      <c r="BR4856" s="9"/>
      <c r="BS4856" s="9"/>
      <c r="BT4856" s="4"/>
      <c r="BU4856" s="4"/>
    </row>
    <row r="4857" spans="69:73" x14ac:dyDescent="0.35">
      <c r="BQ4857" s="9"/>
      <c r="BR4857" s="9"/>
      <c r="BS4857" s="9"/>
      <c r="BT4857" s="4"/>
      <c r="BU4857" s="4"/>
    </row>
    <row r="4858" spans="69:73" x14ac:dyDescent="0.35">
      <c r="BQ4858" s="9"/>
      <c r="BR4858" s="9"/>
      <c r="BS4858" s="9"/>
      <c r="BT4858" s="4"/>
      <c r="BU4858" s="4"/>
    </row>
    <row r="4859" spans="69:73" x14ac:dyDescent="0.35">
      <c r="BQ4859" s="9"/>
      <c r="BR4859" s="9"/>
      <c r="BS4859" s="9"/>
      <c r="BT4859" s="4"/>
      <c r="BU4859" s="4"/>
    </row>
    <row r="4860" spans="69:73" x14ac:dyDescent="0.35">
      <c r="BQ4860" s="9"/>
      <c r="BR4860" s="9"/>
      <c r="BS4860" s="9"/>
      <c r="BT4860" s="4"/>
      <c r="BU4860" s="4"/>
    </row>
    <row r="4861" spans="69:73" x14ac:dyDescent="0.35">
      <c r="BQ4861" s="9"/>
      <c r="BR4861" s="9"/>
      <c r="BS4861" s="9"/>
      <c r="BT4861" s="4"/>
      <c r="BU4861" s="4"/>
    </row>
    <row r="4862" spans="69:73" x14ac:dyDescent="0.35">
      <c r="BQ4862" s="9"/>
      <c r="BR4862" s="9"/>
      <c r="BS4862" s="9"/>
      <c r="BT4862" s="4"/>
      <c r="BU4862" s="4"/>
    </row>
    <row r="4863" spans="69:73" x14ac:dyDescent="0.35">
      <c r="BQ4863" s="9"/>
      <c r="BR4863" s="9"/>
      <c r="BS4863" s="9"/>
      <c r="BT4863" s="4"/>
      <c r="BU4863" s="4"/>
    </row>
    <row r="4864" spans="69:73" x14ac:dyDescent="0.35">
      <c r="BQ4864" s="9"/>
      <c r="BR4864" s="9"/>
      <c r="BS4864" s="9"/>
      <c r="BT4864" s="4"/>
      <c r="BU4864" s="4"/>
    </row>
    <row r="4865" spans="69:73" x14ac:dyDescent="0.35">
      <c r="BQ4865" s="9"/>
      <c r="BR4865" s="9"/>
      <c r="BS4865" s="9"/>
      <c r="BT4865" s="4"/>
      <c r="BU4865" s="4"/>
    </row>
    <row r="4866" spans="69:73" x14ac:dyDescent="0.35">
      <c r="BQ4866" s="9"/>
      <c r="BR4866" s="9"/>
      <c r="BS4866" s="9"/>
      <c r="BT4866" s="4"/>
      <c r="BU4866" s="4"/>
    </row>
    <row r="4867" spans="69:73" x14ac:dyDescent="0.35">
      <c r="BQ4867" s="9"/>
      <c r="BR4867" s="9"/>
      <c r="BS4867" s="9"/>
      <c r="BT4867" s="4"/>
      <c r="BU4867" s="4"/>
    </row>
    <row r="4868" spans="69:73" x14ac:dyDescent="0.35">
      <c r="BQ4868" s="9"/>
      <c r="BR4868" s="9"/>
      <c r="BS4868" s="9"/>
      <c r="BT4868" s="4"/>
      <c r="BU4868" s="4"/>
    </row>
    <row r="4869" spans="69:73" x14ac:dyDescent="0.35">
      <c r="BQ4869" s="9"/>
      <c r="BR4869" s="9"/>
      <c r="BS4869" s="9"/>
      <c r="BT4869" s="4"/>
      <c r="BU4869" s="4"/>
    </row>
    <row r="4870" spans="69:73" x14ac:dyDescent="0.35">
      <c r="BQ4870" s="9"/>
      <c r="BR4870" s="9"/>
      <c r="BS4870" s="9"/>
      <c r="BT4870" s="4"/>
      <c r="BU4870" s="4"/>
    </row>
    <row r="4871" spans="69:73" x14ac:dyDescent="0.35">
      <c r="BQ4871" s="9"/>
      <c r="BR4871" s="9"/>
      <c r="BS4871" s="9"/>
      <c r="BT4871" s="4"/>
      <c r="BU4871" s="4"/>
    </row>
    <row r="4872" spans="69:73" x14ac:dyDescent="0.35">
      <c r="BQ4872" s="9"/>
      <c r="BR4872" s="9"/>
      <c r="BS4872" s="9"/>
      <c r="BT4872" s="4"/>
      <c r="BU4872" s="4"/>
    </row>
    <row r="4873" spans="69:73" x14ac:dyDescent="0.35">
      <c r="BQ4873" s="9"/>
      <c r="BR4873" s="9"/>
      <c r="BS4873" s="9"/>
      <c r="BT4873" s="4"/>
      <c r="BU4873" s="4"/>
    </row>
    <row r="4874" spans="69:73" x14ac:dyDescent="0.35">
      <c r="BQ4874" s="9"/>
      <c r="BR4874" s="9"/>
      <c r="BS4874" s="9"/>
      <c r="BT4874" s="4"/>
      <c r="BU4874" s="4"/>
    </row>
    <row r="4875" spans="69:73" x14ac:dyDescent="0.35">
      <c r="BQ4875" s="9"/>
      <c r="BR4875" s="9"/>
      <c r="BS4875" s="9"/>
      <c r="BT4875" s="4"/>
      <c r="BU4875" s="4"/>
    </row>
    <row r="4876" spans="69:73" x14ac:dyDescent="0.35">
      <c r="BQ4876" s="9"/>
      <c r="BR4876" s="9"/>
      <c r="BS4876" s="9"/>
      <c r="BT4876" s="4"/>
      <c r="BU4876" s="4"/>
    </row>
    <row r="4877" spans="69:73" x14ac:dyDescent="0.35">
      <c r="BQ4877" s="9"/>
      <c r="BR4877" s="9"/>
      <c r="BS4877" s="9"/>
      <c r="BT4877" s="4"/>
      <c r="BU4877" s="4"/>
    </row>
    <row r="4878" spans="69:73" x14ac:dyDescent="0.35">
      <c r="BQ4878" s="9"/>
      <c r="BR4878" s="9"/>
      <c r="BS4878" s="9"/>
      <c r="BT4878" s="4"/>
      <c r="BU4878" s="4"/>
    </row>
    <row r="4879" spans="69:73" x14ac:dyDescent="0.35">
      <c r="BQ4879" s="9"/>
      <c r="BR4879" s="9"/>
      <c r="BS4879" s="9"/>
      <c r="BT4879" s="4"/>
      <c r="BU4879" s="4"/>
    </row>
    <row r="4880" spans="69:73" x14ac:dyDescent="0.35">
      <c r="BQ4880" s="9"/>
      <c r="BR4880" s="9"/>
      <c r="BS4880" s="9"/>
      <c r="BT4880" s="4"/>
      <c r="BU4880" s="4"/>
    </row>
    <row r="4881" spans="69:73" x14ac:dyDescent="0.35">
      <c r="BQ4881" s="9"/>
      <c r="BR4881" s="9"/>
      <c r="BS4881" s="9"/>
      <c r="BT4881" s="4"/>
      <c r="BU4881" s="4"/>
    </row>
    <row r="4882" spans="69:73" x14ac:dyDescent="0.35">
      <c r="BQ4882" s="9"/>
      <c r="BR4882" s="9"/>
      <c r="BS4882" s="9"/>
      <c r="BT4882" s="4"/>
      <c r="BU4882" s="4"/>
    </row>
    <row r="4883" spans="69:73" x14ac:dyDescent="0.35">
      <c r="BQ4883" s="9"/>
      <c r="BR4883" s="9"/>
      <c r="BS4883" s="9"/>
      <c r="BT4883" s="4"/>
      <c r="BU4883" s="4"/>
    </row>
    <row r="4884" spans="69:73" x14ac:dyDescent="0.35">
      <c r="BQ4884" s="9"/>
      <c r="BR4884" s="9"/>
      <c r="BS4884" s="9"/>
      <c r="BT4884" s="4"/>
      <c r="BU4884" s="4"/>
    </row>
    <row r="4885" spans="69:73" x14ac:dyDescent="0.35">
      <c r="BQ4885" s="9"/>
      <c r="BR4885" s="9"/>
      <c r="BS4885" s="9"/>
      <c r="BT4885" s="4"/>
      <c r="BU4885" s="4"/>
    </row>
    <row r="4886" spans="69:73" x14ac:dyDescent="0.35">
      <c r="BQ4886" s="9"/>
      <c r="BR4886" s="9"/>
      <c r="BS4886" s="9"/>
      <c r="BT4886" s="4"/>
      <c r="BU4886" s="4"/>
    </row>
    <row r="4887" spans="69:73" x14ac:dyDescent="0.35">
      <c r="BQ4887" s="9"/>
      <c r="BR4887" s="9"/>
      <c r="BS4887" s="9"/>
      <c r="BT4887" s="4"/>
      <c r="BU4887" s="4"/>
    </row>
    <row r="4888" spans="69:73" x14ac:dyDescent="0.35">
      <c r="BQ4888" s="9"/>
      <c r="BR4888" s="9"/>
      <c r="BS4888" s="9"/>
      <c r="BT4888" s="4"/>
      <c r="BU4888" s="4"/>
    </row>
    <row r="4889" spans="69:73" x14ac:dyDescent="0.35">
      <c r="BQ4889" s="9"/>
      <c r="BR4889" s="9"/>
      <c r="BS4889" s="9"/>
      <c r="BT4889" s="4"/>
      <c r="BU4889" s="4"/>
    </row>
    <row r="4890" spans="69:73" x14ac:dyDescent="0.35">
      <c r="BQ4890" s="9"/>
      <c r="BR4890" s="9"/>
      <c r="BS4890" s="9"/>
      <c r="BT4890" s="4"/>
      <c r="BU4890" s="4"/>
    </row>
    <row r="4891" spans="69:73" x14ac:dyDescent="0.35">
      <c r="BQ4891" s="9"/>
      <c r="BR4891" s="9"/>
      <c r="BS4891" s="9"/>
      <c r="BT4891" s="4"/>
      <c r="BU4891" s="4"/>
    </row>
    <row r="4892" spans="69:73" x14ac:dyDescent="0.35">
      <c r="BQ4892" s="9"/>
      <c r="BR4892" s="9"/>
      <c r="BS4892" s="9"/>
      <c r="BT4892" s="4"/>
      <c r="BU4892" s="4"/>
    </row>
    <row r="4893" spans="69:73" x14ac:dyDescent="0.35">
      <c r="BQ4893" s="9"/>
      <c r="BR4893" s="9"/>
      <c r="BS4893" s="9"/>
      <c r="BT4893" s="4"/>
      <c r="BU4893" s="4"/>
    </row>
    <row r="4894" spans="69:73" x14ac:dyDescent="0.35">
      <c r="BQ4894" s="9"/>
      <c r="BR4894" s="9"/>
      <c r="BS4894" s="9"/>
      <c r="BT4894" s="4"/>
      <c r="BU4894" s="4"/>
    </row>
    <row r="4895" spans="69:73" x14ac:dyDescent="0.35">
      <c r="BQ4895" s="9"/>
      <c r="BR4895" s="9"/>
      <c r="BS4895" s="9"/>
      <c r="BT4895" s="4"/>
      <c r="BU4895" s="4"/>
    </row>
    <row r="4896" spans="69:73" x14ac:dyDescent="0.35">
      <c r="BQ4896" s="9"/>
      <c r="BR4896" s="9"/>
      <c r="BS4896" s="9"/>
      <c r="BT4896" s="4"/>
      <c r="BU4896" s="4"/>
    </row>
    <row r="4897" spans="69:73" x14ac:dyDescent="0.35">
      <c r="BQ4897" s="9"/>
      <c r="BR4897" s="9"/>
      <c r="BS4897" s="9"/>
      <c r="BT4897" s="4"/>
      <c r="BU4897" s="4"/>
    </row>
    <row r="4898" spans="69:73" x14ac:dyDescent="0.35">
      <c r="BQ4898" s="9"/>
      <c r="BR4898" s="9"/>
      <c r="BS4898" s="9"/>
      <c r="BT4898" s="4"/>
      <c r="BU4898" s="4"/>
    </row>
    <row r="4899" spans="69:73" x14ac:dyDescent="0.35">
      <c r="BQ4899" s="9"/>
      <c r="BR4899" s="9"/>
      <c r="BS4899" s="9"/>
      <c r="BT4899" s="4"/>
      <c r="BU4899" s="4"/>
    </row>
    <row r="4900" spans="69:73" x14ac:dyDescent="0.35">
      <c r="BQ4900" s="9"/>
      <c r="BR4900" s="9"/>
      <c r="BS4900" s="9"/>
      <c r="BT4900" s="4"/>
      <c r="BU4900" s="4"/>
    </row>
    <row r="4901" spans="69:73" x14ac:dyDescent="0.35">
      <c r="BQ4901" s="9"/>
      <c r="BR4901" s="9"/>
      <c r="BS4901" s="9"/>
      <c r="BT4901" s="4"/>
      <c r="BU4901" s="4"/>
    </row>
    <row r="4902" spans="69:73" x14ac:dyDescent="0.35">
      <c r="BQ4902" s="9"/>
      <c r="BR4902" s="9"/>
      <c r="BS4902" s="9"/>
      <c r="BT4902" s="4"/>
      <c r="BU4902" s="4"/>
    </row>
    <row r="4903" spans="69:73" x14ac:dyDescent="0.35">
      <c r="BQ4903" s="9"/>
      <c r="BR4903" s="9"/>
      <c r="BS4903" s="9"/>
      <c r="BT4903" s="4"/>
      <c r="BU4903" s="4"/>
    </row>
    <row r="4904" spans="69:73" x14ac:dyDescent="0.35">
      <c r="BQ4904" s="9"/>
      <c r="BR4904" s="9"/>
      <c r="BS4904" s="9"/>
      <c r="BT4904" s="4"/>
      <c r="BU4904" s="4"/>
    </row>
    <row r="4905" spans="69:73" x14ac:dyDescent="0.35">
      <c r="BQ4905" s="9"/>
      <c r="BR4905" s="9"/>
      <c r="BS4905" s="9"/>
      <c r="BT4905" s="4"/>
      <c r="BU4905" s="4"/>
    </row>
    <row r="4906" spans="69:73" x14ac:dyDescent="0.35">
      <c r="BQ4906" s="9"/>
      <c r="BR4906" s="9"/>
      <c r="BS4906" s="9"/>
      <c r="BT4906" s="4"/>
      <c r="BU4906" s="4"/>
    </row>
    <row r="4907" spans="69:73" x14ac:dyDescent="0.35">
      <c r="BQ4907" s="9"/>
      <c r="BR4907" s="9"/>
      <c r="BS4907" s="9"/>
      <c r="BT4907" s="4"/>
      <c r="BU4907" s="4"/>
    </row>
    <row r="4908" spans="69:73" x14ac:dyDescent="0.35">
      <c r="BQ4908" s="9"/>
      <c r="BR4908" s="9"/>
      <c r="BS4908" s="9"/>
      <c r="BT4908" s="4"/>
      <c r="BU4908" s="4"/>
    </row>
    <row r="4909" spans="69:73" x14ac:dyDescent="0.35">
      <c r="BQ4909" s="9"/>
      <c r="BR4909" s="9"/>
      <c r="BS4909" s="9"/>
      <c r="BT4909" s="4"/>
      <c r="BU4909" s="4"/>
    </row>
    <row r="4910" spans="69:73" x14ac:dyDescent="0.35">
      <c r="BQ4910" s="9"/>
      <c r="BR4910" s="9"/>
      <c r="BS4910" s="9"/>
      <c r="BT4910" s="4"/>
      <c r="BU4910" s="4"/>
    </row>
    <row r="4911" spans="69:73" x14ac:dyDescent="0.35">
      <c r="BQ4911" s="9"/>
      <c r="BR4911" s="9"/>
      <c r="BS4911" s="9"/>
      <c r="BT4911" s="4"/>
      <c r="BU4911" s="4"/>
    </row>
    <row r="4912" spans="69:73" x14ac:dyDescent="0.35">
      <c r="BQ4912" s="9"/>
      <c r="BR4912" s="9"/>
      <c r="BS4912" s="9"/>
      <c r="BT4912" s="4"/>
      <c r="BU4912" s="4"/>
    </row>
    <row r="4913" spans="69:73" x14ac:dyDescent="0.35">
      <c r="BQ4913" s="9"/>
      <c r="BR4913" s="9"/>
      <c r="BS4913" s="9"/>
      <c r="BT4913" s="4"/>
      <c r="BU4913" s="4"/>
    </row>
    <row r="4914" spans="69:73" x14ac:dyDescent="0.35">
      <c r="BQ4914" s="9"/>
      <c r="BR4914" s="9"/>
      <c r="BS4914" s="9"/>
      <c r="BT4914" s="4"/>
      <c r="BU4914" s="4"/>
    </row>
    <row r="4915" spans="69:73" x14ac:dyDescent="0.35">
      <c r="BQ4915" s="9"/>
      <c r="BR4915" s="9"/>
      <c r="BS4915" s="9"/>
      <c r="BT4915" s="4"/>
      <c r="BU4915" s="4"/>
    </row>
    <row r="4916" spans="69:73" x14ac:dyDescent="0.35">
      <c r="BQ4916" s="9"/>
      <c r="BR4916" s="9"/>
      <c r="BS4916" s="9"/>
      <c r="BT4916" s="4"/>
      <c r="BU4916" s="4"/>
    </row>
    <row r="4917" spans="69:73" x14ac:dyDescent="0.35">
      <c r="BQ4917" s="9"/>
      <c r="BR4917" s="9"/>
      <c r="BS4917" s="9"/>
      <c r="BT4917" s="4"/>
      <c r="BU4917" s="4"/>
    </row>
    <row r="4918" spans="69:73" x14ac:dyDescent="0.35">
      <c r="BQ4918" s="9"/>
      <c r="BR4918" s="9"/>
      <c r="BS4918" s="9"/>
      <c r="BT4918" s="4"/>
      <c r="BU4918" s="4"/>
    </row>
    <row r="4919" spans="69:73" x14ac:dyDescent="0.35">
      <c r="BQ4919" s="9"/>
      <c r="BR4919" s="9"/>
      <c r="BS4919" s="9"/>
      <c r="BT4919" s="4"/>
      <c r="BU4919" s="4"/>
    </row>
    <row r="4920" spans="69:73" x14ac:dyDescent="0.35">
      <c r="BQ4920" s="9"/>
      <c r="BR4920" s="9"/>
      <c r="BS4920" s="9"/>
      <c r="BT4920" s="4"/>
      <c r="BU4920" s="4"/>
    </row>
    <row r="4921" spans="69:73" x14ac:dyDescent="0.35">
      <c r="BQ4921" s="9"/>
      <c r="BR4921" s="9"/>
      <c r="BS4921" s="9"/>
      <c r="BT4921" s="4"/>
      <c r="BU4921" s="4"/>
    </row>
    <row r="4922" spans="69:73" x14ac:dyDescent="0.35">
      <c r="BQ4922" s="9"/>
      <c r="BR4922" s="9"/>
      <c r="BS4922" s="9"/>
      <c r="BT4922" s="4"/>
      <c r="BU4922" s="4"/>
    </row>
    <row r="4923" spans="69:73" x14ac:dyDescent="0.35">
      <c r="BQ4923" s="9"/>
      <c r="BR4923" s="9"/>
      <c r="BS4923" s="9"/>
      <c r="BT4923" s="4"/>
      <c r="BU4923" s="4"/>
    </row>
    <row r="4924" spans="69:73" x14ac:dyDescent="0.35">
      <c r="BQ4924" s="9"/>
      <c r="BR4924" s="9"/>
      <c r="BS4924" s="9"/>
      <c r="BT4924" s="4"/>
      <c r="BU4924" s="4"/>
    </row>
    <row r="4925" spans="69:73" x14ac:dyDescent="0.35">
      <c r="BQ4925" s="9"/>
      <c r="BR4925" s="9"/>
      <c r="BS4925" s="9"/>
      <c r="BT4925" s="4"/>
      <c r="BU4925" s="4"/>
    </row>
    <row r="4926" spans="69:73" x14ac:dyDescent="0.35">
      <c r="BQ4926" s="9"/>
      <c r="BR4926" s="9"/>
      <c r="BS4926" s="9"/>
      <c r="BT4926" s="4"/>
      <c r="BU4926" s="4"/>
    </row>
    <row r="4927" spans="69:73" x14ac:dyDescent="0.35">
      <c r="BQ4927" s="9"/>
      <c r="BR4927" s="9"/>
      <c r="BS4927" s="9"/>
      <c r="BT4927" s="4"/>
      <c r="BU4927" s="4"/>
    </row>
    <row r="4928" spans="69:73" x14ac:dyDescent="0.35">
      <c r="BQ4928" s="9"/>
      <c r="BR4928" s="9"/>
      <c r="BS4928" s="9"/>
      <c r="BT4928" s="4"/>
      <c r="BU4928" s="4"/>
    </row>
    <row r="4929" spans="69:73" x14ac:dyDescent="0.35">
      <c r="BQ4929" s="9"/>
      <c r="BR4929" s="9"/>
      <c r="BS4929" s="9"/>
      <c r="BT4929" s="4"/>
      <c r="BU4929" s="4"/>
    </row>
    <row r="4930" spans="69:73" x14ac:dyDescent="0.35">
      <c r="BQ4930" s="9"/>
      <c r="BR4930" s="9"/>
      <c r="BS4930" s="9"/>
      <c r="BT4930" s="4"/>
      <c r="BU4930" s="4"/>
    </row>
    <row r="4931" spans="69:73" x14ac:dyDescent="0.35">
      <c r="BQ4931" s="9"/>
      <c r="BR4931" s="9"/>
      <c r="BS4931" s="9"/>
      <c r="BT4931" s="4"/>
      <c r="BU4931" s="4"/>
    </row>
    <row r="4932" spans="69:73" x14ac:dyDescent="0.35">
      <c r="BQ4932" s="9"/>
      <c r="BR4932" s="9"/>
      <c r="BS4932" s="9"/>
      <c r="BT4932" s="4"/>
      <c r="BU4932" s="4"/>
    </row>
    <row r="4933" spans="69:73" x14ac:dyDescent="0.35">
      <c r="BQ4933" s="9"/>
      <c r="BR4933" s="9"/>
      <c r="BS4933" s="9"/>
      <c r="BT4933" s="4"/>
      <c r="BU4933" s="4"/>
    </row>
    <row r="4934" spans="69:73" x14ac:dyDescent="0.35">
      <c r="BQ4934" s="9"/>
      <c r="BR4934" s="9"/>
      <c r="BS4934" s="9"/>
      <c r="BT4934" s="4"/>
      <c r="BU4934" s="4"/>
    </row>
    <row r="4935" spans="69:73" x14ac:dyDescent="0.35">
      <c r="BQ4935" s="9"/>
      <c r="BR4935" s="9"/>
      <c r="BS4935" s="9"/>
      <c r="BT4935" s="4"/>
      <c r="BU4935" s="4"/>
    </row>
    <row r="4936" spans="69:73" x14ac:dyDescent="0.35">
      <c r="BQ4936" s="9"/>
      <c r="BR4936" s="9"/>
      <c r="BS4936" s="9"/>
      <c r="BT4936" s="4"/>
      <c r="BU4936" s="4"/>
    </row>
    <row r="4937" spans="69:73" x14ac:dyDescent="0.35">
      <c r="BQ4937" s="9"/>
      <c r="BR4937" s="9"/>
      <c r="BS4937" s="9"/>
      <c r="BT4937" s="4"/>
      <c r="BU4937" s="4"/>
    </row>
    <row r="4938" spans="69:73" x14ac:dyDescent="0.35">
      <c r="BQ4938" s="9"/>
      <c r="BR4938" s="9"/>
      <c r="BS4938" s="9"/>
      <c r="BT4938" s="4"/>
      <c r="BU4938" s="4"/>
    </row>
    <row r="4939" spans="69:73" x14ac:dyDescent="0.35">
      <c r="BQ4939" s="9"/>
      <c r="BR4939" s="9"/>
      <c r="BS4939" s="9"/>
      <c r="BT4939" s="4"/>
      <c r="BU4939" s="4"/>
    </row>
    <row r="4940" spans="69:73" x14ac:dyDescent="0.35">
      <c r="BQ4940" s="9"/>
      <c r="BR4940" s="9"/>
      <c r="BS4940" s="9"/>
      <c r="BT4940" s="4"/>
      <c r="BU4940" s="4"/>
    </row>
    <row r="4941" spans="69:73" x14ac:dyDescent="0.35">
      <c r="BQ4941" s="9"/>
      <c r="BR4941" s="9"/>
      <c r="BS4941" s="9"/>
      <c r="BT4941" s="4"/>
      <c r="BU4941" s="4"/>
    </row>
    <row r="4942" spans="69:73" x14ac:dyDescent="0.35">
      <c r="BQ4942" s="9"/>
      <c r="BR4942" s="9"/>
      <c r="BS4942" s="9"/>
      <c r="BT4942" s="4"/>
      <c r="BU4942" s="4"/>
    </row>
    <row r="4943" spans="69:73" x14ac:dyDescent="0.35">
      <c r="BQ4943" s="9"/>
      <c r="BR4943" s="9"/>
      <c r="BS4943" s="9"/>
      <c r="BT4943" s="4"/>
      <c r="BU4943" s="4"/>
    </row>
    <row r="4944" spans="69:73" x14ac:dyDescent="0.35">
      <c r="BQ4944" s="9"/>
      <c r="BR4944" s="9"/>
      <c r="BS4944" s="9"/>
      <c r="BT4944" s="4"/>
      <c r="BU4944" s="4"/>
    </row>
    <row r="4945" spans="69:73" x14ac:dyDescent="0.35">
      <c r="BQ4945" s="9"/>
      <c r="BR4945" s="9"/>
      <c r="BS4945" s="9"/>
      <c r="BT4945" s="4"/>
      <c r="BU4945" s="4"/>
    </row>
    <row r="4946" spans="69:73" x14ac:dyDescent="0.35">
      <c r="BQ4946" s="9"/>
      <c r="BR4946" s="9"/>
      <c r="BS4946" s="9"/>
      <c r="BT4946" s="4"/>
      <c r="BU4946" s="4"/>
    </row>
    <row r="4947" spans="69:73" x14ac:dyDescent="0.35">
      <c r="BQ4947" s="9"/>
      <c r="BR4947" s="9"/>
      <c r="BS4947" s="9"/>
      <c r="BT4947" s="4"/>
      <c r="BU4947" s="4"/>
    </row>
    <row r="4948" spans="69:73" x14ac:dyDescent="0.35">
      <c r="BQ4948" s="9"/>
      <c r="BR4948" s="9"/>
      <c r="BS4948" s="9"/>
      <c r="BT4948" s="4"/>
      <c r="BU4948" s="4"/>
    </row>
    <row r="4949" spans="69:73" x14ac:dyDescent="0.35">
      <c r="BQ4949" s="9"/>
      <c r="BR4949" s="9"/>
      <c r="BS4949" s="9"/>
      <c r="BT4949" s="4"/>
      <c r="BU4949" s="4"/>
    </row>
    <row r="4950" spans="69:73" x14ac:dyDescent="0.35">
      <c r="BQ4950" s="9"/>
      <c r="BR4950" s="9"/>
      <c r="BS4950" s="9"/>
      <c r="BT4950" s="4"/>
      <c r="BU4950" s="4"/>
    </row>
    <row r="4951" spans="69:73" x14ac:dyDescent="0.35">
      <c r="BQ4951" s="9"/>
      <c r="BR4951" s="9"/>
      <c r="BS4951" s="9"/>
      <c r="BT4951" s="4"/>
      <c r="BU4951" s="4"/>
    </row>
    <row r="4952" spans="69:73" x14ac:dyDescent="0.35">
      <c r="BQ4952" s="9"/>
      <c r="BR4952" s="9"/>
      <c r="BS4952" s="9"/>
      <c r="BT4952" s="4"/>
      <c r="BU4952" s="4"/>
    </row>
    <row r="4953" spans="69:73" x14ac:dyDescent="0.35">
      <c r="BQ4953" s="9"/>
      <c r="BR4953" s="9"/>
      <c r="BS4953" s="9"/>
      <c r="BT4953" s="4"/>
      <c r="BU4953" s="4"/>
    </row>
    <row r="4954" spans="69:73" x14ac:dyDescent="0.35">
      <c r="BQ4954" s="9"/>
      <c r="BR4954" s="9"/>
      <c r="BS4954" s="9"/>
      <c r="BT4954" s="4"/>
      <c r="BU4954" s="4"/>
    </row>
    <row r="4955" spans="69:73" x14ac:dyDescent="0.35">
      <c r="BQ4955" s="9"/>
      <c r="BR4955" s="9"/>
      <c r="BS4955" s="9"/>
      <c r="BT4955" s="4"/>
      <c r="BU4955" s="4"/>
    </row>
    <row r="4956" spans="69:73" x14ac:dyDescent="0.35">
      <c r="BQ4956" s="9"/>
      <c r="BR4956" s="9"/>
      <c r="BS4956" s="9"/>
      <c r="BT4956" s="4"/>
      <c r="BU4956" s="4"/>
    </row>
    <row r="4957" spans="69:73" x14ac:dyDescent="0.35">
      <c r="BQ4957" s="9"/>
      <c r="BR4957" s="9"/>
      <c r="BS4957" s="9"/>
      <c r="BT4957" s="4"/>
      <c r="BU4957" s="4"/>
    </row>
    <row r="4958" spans="69:73" x14ac:dyDescent="0.35">
      <c r="BQ4958" s="9"/>
      <c r="BR4958" s="9"/>
      <c r="BS4958" s="9"/>
      <c r="BT4958" s="4"/>
      <c r="BU4958" s="4"/>
    </row>
    <row r="4959" spans="69:73" x14ac:dyDescent="0.35">
      <c r="BQ4959" s="9"/>
      <c r="BR4959" s="9"/>
      <c r="BS4959" s="9"/>
      <c r="BT4959" s="4"/>
      <c r="BU4959" s="4"/>
    </row>
    <row r="4960" spans="69:73" x14ac:dyDescent="0.35">
      <c r="BQ4960" s="9"/>
      <c r="BR4960" s="9"/>
      <c r="BS4960" s="9"/>
      <c r="BT4960" s="4"/>
      <c r="BU4960" s="4"/>
    </row>
    <row r="4961" spans="69:73" x14ac:dyDescent="0.35">
      <c r="BQ4961" s="9"/>
      <c r="BR4961" s="9"/>
      <c r="BS4961" s="9"/>
      <c r="BT4961" s="4"/>
      <c r="BU4961" s="4"/>
    </row>
    <row r="4962" spans="69:73" x14ac:dyDescent="0.35">
      <c r="BQ4962" s="9"/>
      <c r="BR4962" s="9"/>
      <c r="BS4962" s="9"/>
      <c r="BT4962" s="4"/>
      <c r="BU4962" s="4"/>
    </row>
    <row r="4963" spans="69:73" x14ac:dyDescent="0.35">
      <c r="BQ4963" s="9"/>
      <c r="BR4963" s="9"/>
      <c r="BS4963" s="9"/>
      <c r="BT4963" s="4"/>
      <c r="BU4963" s="4"/>
    </row>
    <row r="4964" spans="69:73" x14ac:dyDescent="0.35">
      <c r="BQ4964" s="9"/>
      <c r="BR4964" s="9"/>
      <c r="BS4964" s="9"/>
      <c r="BT4964" s="4"/>
      <c r="BU4964" s="4"/>
    </row>
    <row r="4965" spans="69:73" x14ac:dyDescent="0.35">
      <c r="BQ4965" s="9"/>
      <c r="BR4965" s="9"/>
      <c r="BS4965" s="9"/>
      <c r="BT4965" s="4"/>
      <c r="BU4965" s="4"/>
    </row>
    <row r="4966" spans="69:73" x14ac:dyDescent="0.35">
      <c r="BQ4966" s="9"/>
      <c r="BR4966" s="9"/>
      <c r="BS4966" s="9"/>
      <c r="BT4966" s="4"/>
      <c r="BU4966" s="4"/>
    </row>
    <row r="4967" spans="69:73" x14ac:dyDescent="0.35">
      <c r="BQ4967" s="9"/>
      <c r="BR4967" s="9"/>
      <c r="BS4967" s="9"/>
      <c r="BT4967" s="4"/>
      <c r="BU4967" s="4"/>
    </row>
    <row r="4968" spans="69:73" x14ac:dyDescent="0.35">
      <c r="BQ4968" s="9"/>
      <c r="BR4968" s="9"/>
      <c r="BS4968" s="9"/>
      <c r="BT4968" s="4"/>
      <c r="BU4968" s="4"/>
    </row>
    <row r="4969" spans="69:73" x14ac:dyDescent="0.35">
      <c r="BQ4969" s="9"/>
      <c r="BR4969" s="9"/>
      <c r="BS4969" s="9"/>
      <c r="BT4969" s="4"/>
      <c r="BU4969" s="4"/>
    </row>
    <row r="4970" spans="69:73" x14ac:dyDescent="0.35">
      <c r="BQ4970" s="9"/>
      <c r="BR4970" s="9"/>
      <c r="BS4970" s="9"/>
      <c r="BT4970" s="4"/>
      <c r="BU4970" s="4"/>
    </row>
    <row r="4971" spans="69:73" x14ac:dyDescent="0.35">
      <c r="BQ4971" s="9"/>
      <c r="BR4971" s="9"/>
      <c r="BS4971" s="9"/>
      <c r="BT4971" s="4"/>
      <c r="BU4971" s="4"/>
    </row>
    <row r="4972" spans="69:73" x14ac:dyDescent="0.35">
      <c r="BQ4972" s="9"/>
      <c r="BR4972" s="9"/>
      <c r="BS4972" s="9"/>
      <c r="BT4972" s="4"/>
      <c r="BU4972" s="4"/>
    </row>
    <row r="4973" spans="69:73" x14ac:dyDescent="0.35">
      <c r="BQ4973" s="9"/>
      <c r="BR4973" s="9"/>
      <c r="BS4973" s="9"/>
      <c r="BT4973" s="4"/>
      <c r="BU4973" s="4"/>
    </row>
    <row r="4974" spans="69:73" x14ac:dyDescent="0.35">
      <c r="BQ4974" s="9"/>
      <c r="BR4974" s="9"/>
      <c r="BS4974" s="9"/>
      <c r="BT4974" s="4"/>
      <c r="BU4974" s="4"/>
    </row>
    <row r="4975" spans="69:73" x14ac:dyDescent="0.35">
      <c r="BQ4975" s="9"/>
      <c r="BR4975" s="9"/>
      <c r="BS4975" s="9"/>
      <c r="BT4975" s="4"/>
      <c r="BU4975" s="4"/>
    </row>
    <row r="4976" spans="69:73" x14ac:dyDescent="0.35">
      <c r="BQ4976" s="9"/>
      <c r="BR4976" s="9"/>
      <c r="BS4976" s="9"/>
      <c r="BT4976" s="4"/>
      <c r="BU4976" s="4"/>
    </row>
    <row r="4977" spans="69:73" x14ac:dyDescent="0.35">
      <c r="BQ4977" s="9"/>
      <c r="BR4977" s="9"/>
      <c r="BS4977" s="9"/>
      <c r="BT4977" s="4"/>
      <c r="BU4977" s="4"/>
    </row>
    <row r="4978" spans="69:73" x14ac:dyDescent="0.35">
      <c r="BQ4978" s="9"/>
      <c r="BR4978" s="9"/>
      <c r="BS4978" s="9"/>
      <c r="BT4978" s="4"/>
      <c r="BU4978" s="4"/>
    </row>
    <row r="4979" spans="69:73" x14ac:dyDescent="0.35">
      <c r="BQ4979" s="9"/>
      <c r="BR4979" s="9"/>
      <c r="BS4979" s="9"/>
      <c r="BT4979" s="4"/>
      <c r="BU4979" s="4"/>
    </row>
    <row r="4980" spans="69:73" x14ac:dyDescent="0.35">
      <c r="BQ4980" s="9"/>
      <c r="BR4980" s="9"/>
      <c r="BS4980" s="9"/>
      <c r="BT4980" s="4"/>
      <c r="BU4980" s="4"/>
    </row>
    <row r="4981" spans="69:73" x14ac:dyDescent="0.35">
      <c r="BQ4981" s="9"/>
      <c r="BR4981" s="9"/>
      <c r="BS4981" s="9"/>
      <c r="BT4981" s="4"/>
      <c r="BU4981" s="4"/>
    </row>
    <row r="4982" spans="69:73" x14ac:dyDescent="0.35">
      <c r="BQ4982" s="9"/>
      <c r="BR4982" s="9"/>
      <c r="BS4982" s="9"/>
      <c r="BT4982" s="4"/>
      <c r="BU4982" s="4"/>
    </row>
    <row r="4983" spans="69:73" x14ac:dyDescent="0.35">
      <c r="BQ4983" s="9"/>
      <c r="BR4983" s="9"/>
      <c r="BS4983" s="9"/>
      <c r="BT4983" s="4"/>
      <c r="BU4983" s="4"/>
    </row>
    <row r="4984" spans="69:73" x14ac:dyDescent="0.35">
      <c r="BQ4984" s="9"/>
      <c r="BR4984" s="9"/>
      <c r="BS4984" s="9"/>
      <c r="BT4984" s="4"/>
      <c r="BU4984" s="4"/>
    </row>
    <row r="4985" spans="69:73" x14ac:dyDescent="0.35">
      <c r="BQ4985" s="9"/>
      <c r="BR4985" s="9"/>
      <c r="BS4985" s="9"/>
      <c r="BT4985" s="4"/>
      <c r="BU4985" s="4"/>
    </row>
    <row r="4986" spans="69:73" x14ac:dyDescent="0.35">
      <c r="BQ4986" s="9"/>
      <c r="BR4986" s="9"/>
      <c r="BS4986" s="9"/>
      <c r="BT4986" s="4"/>
      <c r="BU4986" s="4"/>
    </row>
    <row r="4987" spans="69:73" x14ac:dyDescent="0.35">
      <c r="BQ4987" s="9"/>
      <c r="BR4987" s="9"/>
      <c r="BS4987" s="9"/>
      <c r="BT4987" s="4"/>
      <c r="BU4987" s="4"/>
    </row>
    <row r="4988" spans="69:73" x14ac:dyDescent="0.35">
      <c r="BQ4988" s="9"/>
      <c r="BR4988" s="9"/>
      <c r="BS4988" s="9"/>
      <c r="BT4988" s="4"/>
      <c r="BU4988" s="4"/>
    </row>
    <row r="4989" spans="69:73" x14ac:dyDescent="0.35">
      <c r="BQ4989" s="9"/>
      <c r="BR4989" s="9"/>
      <c r="BS4989" s="9"/>
      <c r="BT4989" s="4"/>
      <c r="BU4989" s="4"/>
    </row>
    <row r="4990" spans="69:73" x14ac:dyDescent="0.35">
      <c r="BQ4990" s="9"/>
      <c r="BR4990" s="9"/>
      <c r="BS4990" s="9"/>
      <c r="BT4990" s="4"/>
      <c r="BU4990" s="4"/>
    </row>
    <row r="4991" spans="69:73" x14ac:dyDescent="0.35">
      <c r="BQ4991" s="9"/>
      <c r="BR4991" s="9"/>
      <c r="BS4991" s="9"/>
      <c r="BT4991" s="4"/>
      <c r="BU4991" s="4"/>
    </row>
    <row r="4992" spans="69:73" x14ac:dyDescent="0.35">
      <c r="BQ4992" s="9"/>
      <c r="BR4992" s="9"/>
      <c r="BS4992" s="9"/>
      <c r="BT4992" s="4"/>
      <c r="BU4992" s="4"/>
    </row>
    <row r="4993" spans="69:73" x14ac:dyDescent="0.35">
      <c r="BQ4993" s="9"/>
      <c r="BR4993" s="9"/>
      <c r="BS4993" s="9"/>
      <c r="BT4993" s="4"/>
      <c r="BU4993" s="4"/>
    </row>
    <row r="4994" spans="69:73" x14ac:dyDescent="0.35">
      <c r="BQ4994" s="9"/>
      <c r="BR4994" s="9"/>
      <c r="BS4994" s="9"/>
      <c r="BT4994" s="4"/>
      <c r="BU4994" s="4"/>
    </row>
    <row r="4995" spans="69:73" x14ac:dyDescent="0.35">
      <c r="BQ4995" s="9"/>
      <c r="BR4995" s="9"/>
      <c r="BS4995" s="9"/>
      <c r="BT4995" s="4"/>
      <c r="BU4995" s="4"/>
    </row>
    <row r="4996" spans="69:73" x14ac:dyDescent="0.35">
      <c r="BQ4996" s="9"/>
      <c r="BR4996" s="9"/>
      <c r="BS4996" s="9"/>
      <c r="BT4996" s="4"/>
      <c r="BU4996" s="4"/>
    </row>
    <row r="4997" spans="69:73" x14ac:dyDescent="0.35">
      <c r="BQ4997" s="9"/>
      <c r="BR4997" s="9"/>
      <c r="BS4997" s="9"/>
      <c r="BT4997" s="4"/>
      <c r="BU4997" s="4"/>
    </row>
    <row r="4998" spans="69:73" x14ac:dyDescent="0.35">
      <c r="BQ4998" s="9"/>
      <c r="BR4998" s="9"/>
      <c r="BS4998" s="9"/>
      <c r="BT4998" s="4"/>
      <c r="BU4998" s="4"/>
    </row>
    <row r="4999" spans="69:73" x14ac:dyDescent="0.35">
      <c r="BQ4999" s="9"/>
      <c r="BR4999" s="9"/>
      <c r="BS4999" s="9"/>
      <c r="BT4999" s="4"/>
      <c r="BU4999" s="4"/>
    </row>
    <row r="5000" spans="69:73" x14ac:dyDescent="0.35">
      <c r="BQ5000" s="9"/>
      <c r="BR5000" s="9"/>
      <c r="BS5000" s="9"/>
      <c r="BT5000" s="4"/>
      <c r="BU5000" s="4"/>
    </row>
    <row r="5001" spans="69:73" x14ac:dyDescent="0.35">
      <c r="BQ5001" s="9"/>
      <c r="BR5001" s="9"/>
      <c r="BS5001" s="9"/>
      <c r="BT5001" s="4"/>
      <c r="BU5001" s="4"/>
    </row>
    <row r="5002" spans="69:73" x14ac:dyDescent="0.35">
      <c r="BQ5002" s="9"/>
      <c r="BR5002" s="9"/>
      <c r="BS5002" s="9"/>
      <c r="BT5002" s="4"/>
      <c r="BU5002" s="4"/>
    </row>
    <row r="5003" spans="69:73" x14ac:dyDescent="0.35">
      <c r="BQ5003" s="9"/>
      <c r="BR5003" s="9"/>
      <c r="BS5003" s="9"/>
      <c r="BT5003" s="4"/>
      <c r="BU5003" s="4"/>
    </row>
    <row r="5004" spans="69:73" x14ac:dyDescent="0.35">
      <c r="BQ5004" s="9"/>
      <c r="BR5004" s="9"/>
      <c r="BS5004" s="9"/>
      <c r="BT5004" s="4"/>
      <c r="BU5004" s="4"/>
    </row>
    <row r="5005" spans="69:73" x14ac:dyDescent="0.35">
      <c r="BQ5005" s="9"/>
      <c r="BR5005" s="9"/>
      <c r="BS5005" s="9"/>
      <c r="BT5005" s="4"/>
      <c r="BU5005" s="4"/>
    </row>
    <row r="5006" spans="69:73" x14ac:dyDescent="0.35">
      <c r="BQ5006" s="9"/>
      <c r="BR5006" s="9"/>
      <c r="BS5006" s="9"/>
      <c r="BT5006" s="4"/>
      <c r="BU5006" s="4"/>
    </row>
    <row r="5007" spans="69:73" x14ac:dyDescent="0.35">
      <c r="BQ5007" s="9"/>
      <c r="BR5007" s="9"/>
      <c r="BS5007" s="9"/>
      <c r="BT5007" s="4"/>
      <c r="BU5007" s="4"/>
    </row>
    <row r="5008" spans="69:73" x14ac:dyDescent="0.35">
      <c r="BQ5008" s="9"/>
      <c r="BR5008" s="9"/>
      <c r="BS5008" s="9"/>
      <c r="BT5008" s="4"/>
      <c r="BU5008" s="4"/>
    </row>
    <row r="5009" spans="69:73" x14ac:dyDescent="0.35">
      <c r="BQ5009" s="9"/>
      <c r="BR5009" s="9"/>
      <c r="BS5009" s="9"/>
      <c r="BT5009" s="4"/>
      <c r="BU5009" s="4"/>
    </row>
    <row r="5010" spans="69:73" x14ac:dyDescent="0.35">
      <c r="BQ5010" s="9"/>
      <c r="BR5010" s="9"/>
      <c r="BS5010" s="9"/>
      <c r="BT5010" s="4"/>
      <c r="BU5010" s="4"/>
    </row>
    <row r="5011" spans="69:73" x14ac:dyDescent="0.35">
      <c r="BQ5011" s="9"/>
      <c r="BR5011" s="9"/>
      <c r="BS5011" s="9"/>
      <c r="BT5011" s="4"/>
      <c r="BU5011" s="4"/>
    </row>
    <row r="5012" spans="69:73" x14ac:dyDescent="0.35">
      <c r="BQ5012" s="9"/>
      <c r="BR5012" s="9"/>
      <c r="BS5012" s="9"/>
      <c r="BT5012" s="4"/>
      <c r="BU5012" s="4"/>
    </row>
    <row r="5013" spans="69:73" x14ac:dyDescent="0.35">
      <c r="BQ5013" s="9"/>
      <c r="BR5013" s="9"/>
      <c r="BS5013" s="9"/>
      <c r="BT5013" s="4"/>
      <c r="BU5013" s="4"/>
    </row>
    <row r="5014" spans="69:73" x14ac:dyDescent="0.35">
      <c r="BQ5014" s="9"/>
      <c r="BR5014" s="9"/>
      <c r="BS5014" s="9"/>
      <c r="BT5014" s="4"/>
      <c r="BU5014" s="4"/>
    </row>
    <row r="5015" spans="69:73" x14ac:dyDescent="0.35">
      <c r="BQ5015" s="9"/>
      <c r="BR5015" s="9"/>
      <c r="BS5015" s="9"/>
      <c r="BT5015" s="4"/>
      <c r="BU5015" s="4"/>
    </row>
    <row r="5016" spans="69:73" x14ac:dyDescent="0.35">
      <c r="BQ5016" s="9"/>
      <c r="BR5016" s="9"/>
      <c r="BS5016" s="9"/>
      <c r="BT5016" s="4"/>
      <c r="BU5016" s="4"/>
    </row>
    <row r="5017" spans="69:73" x14ac:dyDescent="0.35">
      <c r="BQ5017" s="9"/>
      <c r="BR5017" s="9"/>
      <c r="BS5017" s="9"/>
      <c r="BT5017" s="4"/>
      <c r="BU5017" s="4"/>
    </row>
    <row r="5018" spans="69:73" x14ac:dyDescent="0.35">
      <c r="BQ5018" s="9"/>
      <c r="BR5018" s="9"/>
      <c r="BS5018" s="9"/>
      <c r="BT5018" s="4"/>
      <c r="BU5018" s="4"/>
    </row>
    <row r="5019" spans="69:73" x14ac:dyDescent="0.35">
      <c r="BQ5019" s="9"/>
      <c r="BR5019" s="9"/>
      <c r="BS5019" s="9"/>
      <c r="BT5019" s="4"/>
      <c r="BU5019" s="4"/>
    </row>
    <row r="5020" spans="69:73" x14ac:dyDescent="0.35">
      <c r="BQ5020" s="9"/>
      <c r="BR5020" s="9"/>
      <c r="BS5020" s="9"/>
      <c r="BT5020" s="4"/>
      <c r="BU5020" s="4"/>
    </row>
    <row r="5021" spans="69:73" x14ac:dyDescent="0.35">
      <c r="BQ5021" s="9"/>
      <c r="BR5021" s="9"/>
      <c r="BS5021" s="9"/>
      <c r="BT5021" s="4"/>
      <c r="BU5021" s="4"/>
    </row>
    <row r="5022" spans="69:73" x14ac:dyDescent="0.35">
      <c r="BQ5022" s="9"/>
      <c r="BR5022" s="9"/>
      <c r="BS5022" s="9"/>
      <c r="BT5022" s="4"/>
      <c r="BU5022" s="4"/>
    </row>
    <row r="5023" spans="69:73" x14ac:dyDescent="0.35">
      <c r="BQ5023" s="9"/>
      <c r="BR5023" s="9"/>
      <c r="BS5023" s="9"/>
      <c r="BT5023" s="4"/>
      <c r="BU5023" s="4"/>
    </row>
    <row r="5024" spans="69:73" x14ac:dyDescent="0.35">
      <c r="BQ5024" s="9"/>
      <c r="BR5024" s="9"/>
      <c r="BS5024" s="9"/>
      <c r="BT5024" s="4"/>
      <c r="BU5024" s="4"/>
    </row>
    <row r="5025" spans="69:73" x14ac:dyDescent="0.35">
      <c r="BQ5025" s="9"/>
      <c r="BR5025" s="9"/>
      <c r="BS5025" s="9"/>
      <c r="BT5025" s="4"/>
      <c r="BU5025" s="4"/>
    </row>
    <row r="5026" spans="69:73" x14ac:dyDescent="0.35">
      <c r="BQ5026" s="9"/>
      <c r="BR5026" s="9"/>
      <c r="BS5026" s="9"/>
      <c r="BT5026" s="4"/>
      <c r="BU5026" s="4"/>
    </row>
    <row r="5027" spans="69:73" x14ac:dyDescent="0.35">
      <c r="BQ5027" s="9"/>
      <c r="BR5027" s="9"/>
      <c r="BS5027" s="9"/>
      <c r="BT5027" s="4"/>
      <c r="BU5027" s="4"/>
    </row>
    <row r="5028" spans="69:73" x14ac:dyDescent="0.35">
      <c r="BQ5028" s="9"/>
      <c r="BR5028" s="9"/>
      <c r="BS5028" s="9"/>
      <c r="BT5028" s="4"/>
      <c r="BU5028" s="4"/>
    </row>
    <row r="5029" spans="69:73" x14ac:dyDescent="0.35">
      <c r="BQ5029" s="9"/>
      <c r="BR5029" s="9"/>
      <c r="BS5029" s="9"/>
      <c r="BT5029" s="4"/>
      <c r="BU5029" s="4"/>
    </row>
    <row r="5030" spans="69:73" x14ac:dyDescent="0.35">
      <c r="BQ5030" s="9"/>
      <c r="BR5030" s="9"/>
      <c r="BS5030" s="9"/>
      <c r="BT5030" s="4"/>
      <c r="BU5030" s="4"/>
    </row>
    <row r="5031" spans="69:73" x14ac:dyDescent="0.35">
      <c r="BQ5031" s="9"/>
      <c r="BR5031" s="9"/>
      <c r="BS5031" s="9"/>
      <c r="BT5031" s="4"/>
      <c r="BU5031" s="4"/>
    </row>
    <row r="5032" spans="69:73" x14ac:dyDescent="0.35">
      <c r="BQ5032" s="9"/>
      <c r="BR5032" s="9"/>
      <c r="BS5032" s="9"/>
      <c r="BT5032" s="4"/>
      <c r="BU5032" s="4"/>
    </row>
    <row r="5033" spans="69:73" x14ac:dyDescent="0.35">
      <c r="BQ5033" s="9"/>
      <c r="BR5033" s="9"/>
      <c r="BS5033" s="9"/>
      <c r="BT5033" s="4"/>
      <c r="BU5033" s="4"/>
    </row>
    <row r="5034" spans="69:73" x14ac:dyDescent="0.35">
      <c r="BQ5034" s="9"/>
      <c r="BR5034" s="9"/>
      <c r="BS5034" s="9"/>
      <c r="BT5034" s="4"/>
      <c r="BU5034" s="4"/>
    </row>
    <row r="5035" spans="69:73" x14ac:dyDescent="0.35">
      <c r="BQ5035" s="9"/>
      <c r="BR5035" s="9"/>
      <c r="BS5035" s="9"/>
      <c r="BT5035" s="4"/>
      <c r="BU5035" s="4"/>
    </row>
    <row r="5036" spans="69:73" x14ac:dyDescent="0.35">
      <c r="BQ5036" s="9"/>
      <c r="BR5036" s="9"/>
      <c r="BS5036" s="9"/>
      <c r="BT5036" s="4"/>
      <c r="BU5036" s="4"/>
    </row>
    <row r="5037" spans="69:73" x14ac:dyDescent="0.35">
      <c r="BQ5037" s="9"/>
      <c r="BR5037" s="9"/>
      <c r="BS5037" s="9"/>
      <c r="BT5037" s="4"/>
      <c r="BU5037" s="4"/>
    </row>
    <row r="5038" spans="69:73" x14ac:dyDescent="0.35">
      <c r="BQ5038" s="9"/>
      <c r="BR5038" s="9"/>
      <c r="BS5038" s="9"/>
      <c r="BT5038" s="4"/>
      <c r="BU5038" s="4"/>
    </row>
    <row r="5039" spans="69:73" x14ac:dyDescent="0.35">
      <c r="BQ5039" s="9"/>
      <c r="BR5039" s="9"/>
      <c r="BS5039" s="9"/>
      <c r="BT5039" s="4"/>
      <c r="BU5039" s="4"/>
    </row>
    <row r="5040" spans="69:73" x14ac:dyDescent="0.35">
      <c r="BQ5040" s="9"/>
      <c r="BR5040" s="9"/>
      <c r="BS5040" s="9"/>
      <c r="BT5040" s="4"/>
      <c r="BU5040" s="4"/>
    </row>
    <row r="5041" spans="69:73" x14ac:dyDescent="0.35">
      <c r="BQ5041" s="9"/>
      <c r="BR5041" s="9"/>
      <c r="BS5041" s="9"/>
      <c r="BT5041" s="4"/>
      <c r="BU5041" s="4"/>
    </row>
    <row r="5042" spans="69:73" x14ac:dyDescent="0.35">
      <c r="BQ5042" s="9"/>
      <c r="BR5042" s="9"/>
      <c r="BS5042" s="9"/>
      <c r="BT5042" s="4"/>
      <c r="BU5042" s="4"/>
    </row>
    <row r="5043" spans="69:73" x14ac:dyDescent="0.35">
      <c r="BQ5043" s="9"/>
      <c r="BR5043" s="9"/>
      <c r="BS5043" s="9"/>
      <c r="BT5043" s="4"/>
      <c r="BU5043" s="4"/>
    </row>
    <row r="5044" spans="69:73" x14ac:dyDescent="0.35">
      <c r="BQ5044" s="9"/>
      <c r="BR5044" s="9"/>
      <c r="BS5044" s="9"/>
      <c r="BT5044" s="4"/>
      <c r="BU5044" s="4"/>
    </row>
    <row r="5045" spans="69:73" x14ac:dyDescent="0.35">
      <c r="BQ5045" s="9"/>
      <c r="BR5045" s="9"/>
      <c r="BS5045" s="9"/>
      <c r="BT5045" s="4"/>
      <c r="BU5045" s="4"/>
    </row>
    <row r="5046" spans="69:73" x14ac:dyDescent="0.35">
      <c r="BQ5046" s="9"/>
      <c r="BR5046" s="9"/>
      <c r="BS5046" s="9"/>
      <c r="BT5046" s="4"/>
      <c r="BU5046" s="4"/>
    </row>
    <row r="5047" spans="69:73" x14ac:dyDescent="0.35">
      <c r="BQ5047" s="9"/>
      <c r="BR5047" s="9"/>
      <c r="BS5047" s="9"/>
      <c r="BT5047" s="4"/>
      <c r="BU5047" s="4"/>
    </row>
    <row r="5048" spans="69:73" x14ac:dyDescent="0.35">
      <c r="BQ5048" s="9"/>
      <c r="BR5048" s="9"/>
      <c r="BS5048" s="9"/>
      <c r="BT5048" s="4"/>
      <c r="BU5048" s="4"/>
    </row>
    <row r="5049" spans="69:73" x14ac:dyDescent="0.35">
      <c r="BQ5049" s="9"/>
      <c r="BR5049" s="9"/>
      <c r="BS5049" s="9"/>
      <c r="BT5049" s="4"/>
      <c r="BU5049" s="4"/>
    </row>
    <row r="5050" spans="69:73" x14ac:dyDescent="0.35">
      <c r="BQ5050" s="9"/>
      <c r="BR5050" s="9"/>
      <c r="BS5050" s="9"/>
      <c r="BT5050" s="4"/>
      <c r="BU5050" s="4"/>
    </row>
    <row r="5051" spans="69:73" x14ac:dyDescent="0.35">
      <c r="BQ5051" s="9"/>
      <c r="BR5051" s="9"/>
      <c r="BS5051" s="9"/>
      <c r="BT5051" s="4"/>
      <c r="BU5051" s="4"/>
    </row>
    <row r="5052" spans="69:73" x14ac:dyDescent="0.35">
      <c r="BQ5052" s="9"/>
      <c r="BR5052" s="9"/>
      <c r="BS5052" s="9"/>
      <c r="BT5052" s="4"/>
      <c r="BU5052" s="4"/>
    </row>
    <row r="5053" spans="69:73" x14ac:dyDescent="0.35">
      <c r="BQ5053" s="9"/>
      <c r="BR5053" s="9"/>
      <c r="BS5053" s="9"/>
      <c r="BT5053" s="4"/>
      <c r="BU5053" s="4"/>
    </row>
    <row r="5054" spans="69:73" x14ac:dyDescent="0.35">
      <c r="BQ5054" s="9"/>
      <c r="BR5054" s="9"/>
      <c r="BS5054" s="9"/>
      <c r="BT5054" s="4"/>
      <c r="BU5054" s="4"/>
    </row>
    <row r="5055" spans="69:73" x14ac:dyDescent="0.35">
      <c r="BQ5055" s="9"/>
      <c r="BR5055" s="9"/>
      <c r="BS5055" s="9"/>
      <c r="BT5055" s="4"/>
      <c r="BU5055" s="4"/>
    </row>
    <row r="5056" spans="69:73" x14ac:dyDescent="0.35">
      <c r="BQ5056" s="9"/>
      <c r="BR5056" s="9"/>
      <c r="BS5056" s="9"/>
      <c r="BT5056" s="4"/>
      <c r="BU5056" s="4"/>
    </row>
    <row r="5057" spans="69:73" x14ac:dyDescent="0.35">
      <c r="BQ5057" s="9"/>
      <c r="BR5057" s="9"/>
      <c r="BS5057" s="9"/>
      <c r="BT5057" s="4"/>
      <c r="BU5057" s="4"/>
    </row>
    <row r="5058" spans="69:73" x14ac:dyDescent="0.35">
      <c r="BQ5058" s="9"/>
      <c r="BR5058" s="9"/>
      <c r="BS5058" s="9"/>
      <c r="BT5058" s="4"/>
      <c r="BU5058" s="4"/>
    </row>
    <row r="5059" spans="69:73" x14ac:dyDescent="0.35">
      <c r="BQ5059" s="9"/>
      <c r="BR5059" s="9"/>
      <c r="BS5059" s="9"/>
      <c r="BT5059" s="4"/>
      <c r="BU5059" s="4"/>
    </row>
    <row r="5060" spans="69:73" x14ac:dyDescent="0.35">
      <c r="BQ5060" s="9"/>
      <c r="BR5060" s="9"/>
      <c r="BS5060" s="9"/>
      <c r="BT5060" s="4"/>
      <c r="BU5060" s="4"/>
    </row>
    <row r="5061" spans="69:73" x14ac:dyDescent="0.35">
      <c r="BQ5061" s="9"/>
      <c r="BR5061" s="9"/>
      <c r="BS5061" s="9"/>
      <c r="BT5061" s="4"/>
      <c r="BU5061" s="4"/>
    </row>
    <row r="5062" spans="69:73" x14ac:dyDescent="0.35">
      <c r="BQ5062" s="9"/>
      <c r="BR5062" s="9"/>
      <c r="BS5062" s="9"/>
      <c r="BT5062" s="4"/>
      <c r="BU5062" s="4"/>
    </row>
    <row r="5063" spans="69:73" x14ac:dyDescent="0.35">
      <c r="BQ5063" s="9"/>
      <c r="BR5063" s="9"/>
      <c r="BS5063" s="9"/>
      <c r="BT5063" s="4"/>
      <c r="BU5063" s="4"/>
    </row>
    <row r="5064" spans="69:73" x14ac:dyDescent="0.35">
      <c r="BQ5064" s="9"/>
      <c r="BR5064" s="9"/>
      <c r="BS5064" s="9"/>
      <c r="BT5064" s="4"/>
      <c r="BU5064" s="4"/>
    </row>
    <row r="5065" spans="69:73" x14ac:dyDescent="0.35">
      <c r="BQ5065" s="9"/>
      <c r="BR5065" s="9"/>
      <c r="BS5065" s="9"/>
      <c r="BT5065" s="4"/>
      <c r="BU5065" s="4"/>
    </row>
    <row r="5066" spans="69:73" x14ac:dyDescent="0.35">
      <c r="BQ5066" s="9"/>
      <c r="BR5066" s="9"/>
      <c r="BS5066" s="9"/>
      <c r="BT5066" s="4"/>
      <c r="BU5066" s="4"/>
    </row>
    <row r="5067" spans="69:73" x14ac:dyDescent="0.35">
      <c r="BQ5067" s="9"/>
      <c r="BR5067" s="9"/>
      <c r="BS5067" s="9"/>
      <c r="BT5067" s="4"/>
      <c r="BU5067" s="4"/>
    </row>
    <row r="5068" spans="69:73" x14ac:dyDescent="0.35">
      <c r="BQ5068" s="9"/>
      <c r="BR5068" s="9"/>
      <c r="BS5068" s="9"/>
      <c r="BT5068" s="4"/>
      <c r="BU5068" s="4"/>
    </row>
    <row r="5069" spans="69:73" x14ac:dyDescent="0.35">
      <c r="BQ5069" s="9"/>
      <c r="BR5069" s="9"/>
      <c r="BS5069" s="9"/>
      <c r="BT5069" s="4"/>
      <c r="BU5069" s="4"/>
    </row>
    <row r="5070" spans="69:73" x14ac:dyDescent="0.35">
      <c r="BQ5070" s="9"/>
      <c r="BR5070" s="9"/>
      <c r="BS5070" s="9"/>
      <c r="BT5070" s="4"/>
      <c r="BU5070" s="4"/>
    </row>
    <row r="5071" spans="69:73" x14ac:dyDescent="0.35">
      <c r="BQ5071" s="9"/>
      <c r="BR5071" s="9"/>
      <c r="BS5071" s="9"/>
      <c r="BT5071" s="4"/>
      <c r="BU5071" s="4"/>
    </row>
    <row r="5072" spans="69:73" x14ac:dyDescent="0.35">
      <c r="BQ5072" s="9"/>
      <c r="BR5072" s="9"/>
      <c r="BS5072" s="9"/>
      <c r="BT5072" s="4"/>
      <c r="BU5072" s="4"/>
    </row>
    <row r="5073" spans="69:73" x14ac:dyDescent="0.35">
      <c r="BQ5073" s="9"/>
      <c r="BR5073" s="9"/>
      <c r="BS5073" s="9"/>
      <c r="BT5073" s="4"/>
      <c r="BU5073" s="4"/>
    </row>
    <row r="5074" spans="69:73" x14ac:dyDescent="0.35">
      <c r="BQ5074" s="9"/>
      <c r="BR5074" s="9"/>
      <c r="BS5074" s="9"/>
      <c r="BT5074" s="4"/>
      <c r="BU5074" s="4"/>
    </row>
    <row r="5075" spans="69:73" x14ac:dyDescent="0.35">
      <c r="BQ5075" s="9"/>
      <c r="BR5075" s="9"/>
      <c r="BS5075" s="9"/>
      <c r="BT5075" s="4"/>
      <c r="BU5075" s="4"/>
    </row>
    <row r="5076" spans="69:73" x14ac:dyDescent="0.35">
      <c r="BQ5076" s="9"/>
      <c r="BR5076" s="9"/>
      <c r="BS5076" s="9"/>
      <c r="BT5076" s="4"/>
      <c r="BU5076" s="4"/>
    </row>
    <row r="5077" spans="69:73" x14ac:dyDescent="0.35">
      <c r="BQ5077" s="9"/>
      <c r="BR5077" s="9"/>
      <c r="BS5077" s="9"/>
      <c r="BT5077" s="4"/>
      <c r="BU5077" s="4"/>
    </row>
    <row r="5078" spans="69:73" x14ac:dyDescent="0.35">
      <c r="BQ5078" s="9"/>
      <c r="BR5078" s="9"/>
      <c r="BS5078" s="9"/>
      <c r="BT5078" s="4"/>
      <c r="BU5078" s="4"/>
    </row>
    <row r="5079" spans="69:73" x14ac:dyDescent="0.35">
      <c r="BQ5079" s="9"/>
      <c r="BR5079" s="9"/>
      <c r="BS5079" s="9"/>
      <c r="BT5079" s="4"/>
      <c r="BU5079" s="4"/>
    </row>
    <row r="5080" spans="69:73" x14ac:dyDescent="0.35">
      <c r="BQ5080" s="9"/>
      <c r="BR5080" s="9"/>
      <c r="BS5080" s="9"/>
      <c r="BT5080" s="4"/>
      <c r="BU5080" s="4"/>
    </row>
    <row r="5081" spans="69:73" x14ac:dyDescent="0.35">
      <c r="BQ5081" s="9"/>
      <c r="BR5081" s="9"/>
      <c r="BS5081" s="9"/>
      <c r="BT5081" s="4"/>
      <c r="BU5081" s="4"/>
    </row>
    <row r="5082" spans="69:73" x14ac:dyDescent="0.35">
      <c r="BQ5082" s="9"/>
      <c r="BR5082" s="9"/>
      <c r="BS5082" s="9"/>
      <c r="BT5082" s="4"/>
      <c r="BU5082" s="4"/>
    </row>
    <row r="5083" spans="69:73" x14ac:dyDescent="0.35">
      <c r="BQ5083" s="9"/>
      <c r="BR5083" s="9"/>
      <c r="BS5083" s="9"/>
      <c r="BT5083" s="4"/>
      <c r="BU5083" s="4"/>
    </row>
    <row r="5084" spans="69:73" x14ac:dyDescent="0.35">
      <c r="BQ5084" s="9"/>
      <c r="BR5084" s="9"/>
      <c r="BS5084" s="9"/>
      <c r="BT5084" s="4"/>
      <c r="BU5084" s="4"/>
    </row>
    <row r="5085" spans="69:73" x14ac:dyDescent="0.35">
      <c r="BQ5085" s="9"/>
      <c r="BR5085" s="9"/>
      <c r="BS5085" s="9"/>
      <c r="BT5085" s="4"/>
      <c r="BU5085" s="4"/>
    </row>
    <row r="5086" spans="69:73" x14ac:dyDescent="0.35">
      <c r="BQ5086" s="9"/>
      <c r="BR5086" s="9"/>
      <c r="BS5086" s="9"/>
      <c r="BT5086" s="4"/>
      <c r="BU5086" s="4"/>
    </row>
    <row r="5087" spans="69:73" x14ac:dyDescent="0.35">
      <c r="BQ5087" s="9"/>
      <c r="BR5087" s="9"/>
      <c r="BS5087" s="9"/>
      <c r="BT5087" s="4"/>
      <c r="BU5087" s="4"/>
    </row>
    <row r="5088" spans="69:73" x14ac:dyDescent="0.35">
      <c r="BQ5088" s="9"/>
      <c r="BR5088" s="9"/>
      <c r="BS5088" s="9"/>
      <c r="BT5088" s="4"/>
      <c r="BU5088" s="4"/>
    </row>
    <row r="5089" spans="69:73" x14ac:dyDescent="0.35">
      <c r="BQ5089" s="9"/>
      <c r="BR5089" s="9"/>
      <c r="BS5089" s="9"/>
      <c r="BT5089" s="4"/>
      <c r="BU5089" s="4"/>
    </row>
    <row r="5090" spans="69:73" x14ac:dyDescent="0.35">
      <c r="BQ5090" s="9"/>
      <c r="BR5090" s="9"/>
      <c r="BS5090" s="9"/>
      <c r="BT5090" s="4"/>
      <c r="BU5090" s="4"/>
    </row>
    <row r="5091" spans="69:73" x14ac:dyDescent="0.35">
      <c r="BQ5091" s="9"/>
      <c r="BR5091" s="9"/>
      <c r="BS5091" s="9"/>
      <c r="BT5091" s="4"/>
      <c r="BU5091" s="4"/>
    </row>
    <row r="5092" spans="69:73" x14ac:dyDescent="0.35">
      <c r="BQ5092" s="9"/>
      <c r="BR5092" s="9"/>
      <c r="BS5092" s="9"/>
      <c r="BT5092" s="4"/>
      <c r="BU5092" s="4"/>
    </row>
    <row r="5093" spans="69:73" x14ac:dyDescent="0.35">
      <c r="BQ5093" s="9"/>
      <c r="BR5093" s="9"/>
      <c r="BS5093" s="9"/>
      <c r="BT5093" s="4"/>
      <c r="BU5093" s="4"/>
    </row>
    <row r="5094" spans="69:73" x14ac:dyDescent="0.35">
      <c r="BQ5094" s="9"/>
      <c r="BR5094" s="9"/>
      <c r="BS5094" s="9"/>
      <c r="BT5094" s="4"/>
      <c r="BU5094" s="4"/>
    </row>
    <row r="5095" spans="69:73" x14ac:dyDescent="0.35">
      <c r="BQ5095" s="9"/>
      <c r="BR5095" s="9"/>
      <c r="BS5095" s="9"/>
      <c r="BT5095" s="4"/>
      <c r="BU5095" s="4"/>
    </row>
    <row r="5096" spans="69:73" x14ac:dyDescent="0.35">
      <c r="BQ5096" s="9"/>
      <c r="BR5096" s="9"/>
      <c r="BS5096" s="9"/>
      <c r="BT5096" s="4"/>
      <c r="BU5096" s="4"/>
    </row>
    <row r="5097" spans="69:73" x14ac:dyDescent="0.35">
      <c r="BQ5097" s="9"/>
      <c r="BR5097" s="9"/>
      <c r="BS5097" s="9"/>
      <c r="BT5097" s="4"/>
      <c r="BU5097" s="4"/>
    </row>
    <row r="5098" spans="69:73" x14ac:dyDescent="0.35">
      <c r="BQ5098" s="9"/>
      <c r="BR5098" s="9"/>
      <c r="BS5098" s="9"/>
      <c r="BT5098" s="4"/>
      <c r="BU5098" s="4"/>
    </row>
    <row r="5099" spans="69:73" x14ac:dyDescent="0.35">
      <c r="BQ5099" s="9"/>
      <c r="BR5099" s="9"/>
      <c r="BS5099" s="9"/>
      <c r="BT5099" s="4"/>
      <c r="BU5099" s="4"/>
    </row>
    <row r="5100" spans="69:73" x14ac:dyDescent="0.35">
      <c r="BQ5100" s="9"/>
      <c r="BR5100" s="9"/>
      <c r="BS5100" s="9"/>
      <c r="BT5100" s="4"/>
      <c r="BU5100" s="4"/>
    </row>
    <row r="5101" spans="69:73" x14ac:dyDescent="0.35">
      <c r="BQ5101" s="9"/>
      <c r="BR5101" s="9"/>
      <c r="BS5101" s="9"/>
      <c r="BT5101" s="4"/>
      <c r="BU5101" s="4"/>
    </row>
    <row r="5102" spans="69:73" x14ac:dyDescent="0.35">
      <c r="BQ5102" s="9"/>
      <c r="BR5102" s="9"/>
      <c r="BS5102" s="9"/>
      <c r="BT5102" s="4"/>
      <c r="BU5102" s="4"/>
    </row>
    <row r="5103" spans="69:73" x14ac:dyDescent="0.35">
      <c r="BQ5103" s="9"/>
      <c r="BR5103" s="9"/>
      <c r="BS5103" s="9"/>
      <c r="BT5103" s="4"/>
      <c r="BU5103" s="4"/>
    </row>
    <row r="5104" spans="69:73" x14ac:dyDescent="0.35">
      <c r="BQ5104" s="9"/>
      <c r="BR5104" s="9"/>
      <c r="BS5104" s="9"/>
      <c r="BT5104" s="4"/>
      <c r="BU5104" s="4"/>
    </row>
    <row r="5105" spans="69:73" x14ac:dyDescent="0.35">
      <c r="BQ5105" s="9"/>
      <c r="BR5105" s="9"/>
      <c r="BS5105" s="9"/>
      <c r="BT5105" s="4"/>
      <c r="BU5105" s="4"/>
    </row>
    <row r="5106" spans="69:73" x14ac:dyDescent="0.35">
      <c r="BQ5106" s="9"/>
      <c r="BR5106" s="9"/>
      <c r="BS5106" s="9"/>
      <c r="BT5106" s="4"/>
      <c r="BU5106" s="4"/>
    </row>
    <row r="5107" spans="69:73" x14ac:dyDescent="0.35">
      <c r="BQ5107" s="9"/>
      <c r="BR5107" s="9"/>
      <c r="BS5107" s="9"/>
      <c r="BT5107" s="4"/>
      <c r="BU5107" s="4"/>
    </row>
    <row r="5108" spans="69:73" x14ac:dyDescent="0.35">
      <c r="BQ5108" s="9"/>
      <c r="BR5108" s="9"/>
      <c r="BS5108" s="9"/>
      <c r="BT5108" s="4"/>
      <c r="BU5108" s="4"/>
    </row>
    <row r="5109" spans="69:73" x14ac:dyDescent="0.35">
      <c r="BQ5109" s="9"/>
      <c r="BR5109" s="9"/>
      <c r="BS5109" s="9"/>
      <c r="BT5109" s="4"/>
      <c r="BU5109" s="4"/>
    </row>
    <row r="5110" spans="69:73" x14ac:dyDescent="0.35">
      <c r="BQ5110" s="9"/>
      <c r="BR5110" s="9"/>
      <c r="BS5110" s="9"/>
      <c r="BT5110" s="4"/>
      <c r="BU5110" s="4"/>
    </row>
    <row r="5111" spans="69:73" x14ac:dyDescent="0.35">
      <c r="BQ5111" s="9"/>
      <c r="BR5111" s="9"/>
      <c r="BS5111" s="9"/>
      <c r="BT5111" s="4"/>
      <c r="BU5111" s="4"/>
    </row>
    <row r="5112" spans="69:73" x14ac:dyDescent="0.35">
      <c r="BQ5112" s="9"/>
      <c r="BR5112" s="9"/>
      <c r="BS5112" s="9"/>
      <c r="BT5112" s="4"/>
      <c r="BU5112" s="4"/>
    </row>
    <row r="5113" spans="69:73" x14ac:dyDescent="0.35">
      <c r="BQ5113" s="9"/>
      <c r="BR5113" s="9"/>
      <c r="BS5113" s="9"/>
      <c r="BT5113" s="4"/>
      <c r="BU5113" s="4"/>
    </row>
    <row r="5114" spans="69:73" x14ac:dyDescent="0.35">
      <c r="BQ5114" s="9"/>
      <c r="BR5114" s="9"/>
      <c r="BS5114" s="9"/>
      <c r="BT5114" s="4"/>
      <c r="BU5114" s="4"/>
    </row>
    <row r="5115" spans="69:73" x14ac:dyDescent="0.35">
      <c r="BQ5115" s="9"/>
      <c r="BR5115" s="9"/>
      <c r="BS5115" s="9"/>
      <c r="BT5115" s="4"/>
      <c r="BU5115" s="4"/>
    </row>
    <row r="5116" spans="69:73" x14ac:dyDescent="0.35">
      <c r="BQ5116" s="9"/>
      <c r="BR5116" s="9"/>
      <c r="BS5116" s="9"/>
      <c r="BT5116" s="4"/>
      <c r="BU5116" s="4"/>
    </row>
    <row r="5117" spans="69:73" x14ac:dyDescent="0.35">
      <c r="BQ5117" s="9"/>
      <c r="BR5117" s="9"/>
      <c r="BS5117" s="9"/>
      <c r="BT5117" s="4"/>
      <c r="BU5117" s="4"/>
    </row>
    <row r="5118" spans="69:73" x14ac:dyDescent="0.35">
      <c r="BQ5118" s="9"/>
      <c r="BR5118" s="9"/>
      <c r="BS5118" s="9"/>
      <c r="BT5118" s="4"/>
      <c r="BU5118" s="4"/>
    </row>
    <row r="5119" spans="69:73" x14ac:dyDescent="0.35">
      <c r="BQ5119" s="9"/>
      <c r="BR5119" s="9"/>
      <c r="BS5119" s="9"/>
      <c r="BT5119" s="4"/>
      <c r="BU5119" s="4"/>
    </row>
    <row r="5120" spans="69:73" x14ac:dyDescent="0.35">
      <c r="BQ5120" s="9"/>
      <c r="BR5120" s="9"/>
      <c r="BS5120" s="9"/>
      <c r="BT5120" s="4"/>
      <c r="BU5120" s="4"/>
    </row>
    <row r="5121" spans="69:73" x14ac:dyDescent="0.35">
      <c r="BQ5121" s="9"/>
      <c r="BR5121" s="9"/>
      <c r="BS5121" s="9"/>
      <c r="BT5121" s="4"/>
      <c r="BU5121" s="4"/>
    </row>
    <row r="5122" spans="69:73" x14ac:dyDescent="0.35">
      <c r="BQ5122" s="9"/>
      <c r="BR5122" s="9"/>
      <c r="BS5122" s="9"/>
      <c r="BT5122" s="4"/>
      <c r="BU5122" s="4"/>
    </row>
    <row r="5123" spans="69:73" x14ac:dyDescent="0.35">
      <c r="BQ5123" s="9"/>
      <c r="BR5123" s="9"/>
      <c r="BS5123" s="9"/>
      <c r="BT5123" s="4"/>
      <c r="BU5123" s="4"/>
    </row>
    <row r="5124" spans="69:73" x14ac:dyDescent="0.35">
      <c r="BQ5124" s="9"/>
      <c r="BR5124" s="9"/>
      <c r="BS5124" s="9"/>
      <c r="BT5124" s="4"/>
      <c r="BU5124" s="4"/>
    </row>
    <row r="5125" spans="69:73" x14ac:dyDescent="0.35">
      <c r="BQ5125" s="9"/>
      <c r="BR5125" s="9"/>
      <c r="BS5125" s="9"/>
      <c r="BT5125" s="4"/>
      <c r="BU5125" s="4"/>
    </row>
    <row r="5126" spans="69:73" x14ac:dyDescent="0.35">
      <c r="BQ5126" s="9"/>
      <c r="BR5126" s="9"/>
      <c r="BS5126" s="9"/>
      <c r="BT5126" s="4"/>
      <c r="BU5126" s="4"/>
    </row>
    <row r="5127" spans="69:73" x14ac:dyDescent="0.35">
      <c r="BQ5127" s="9"/>
      <c r="BR5127" s="9"/>
      <c r="BS5127" s="9"/>
      <c r="BT5127" s="4"/>
      <c r="BU5127" s="4"/>
    </row>
    <row r="5128" spans="69:73" x14ac:dyDescent="0.35">
      <c r="BQ5128" s="9"/>
      <c r="BR5128" s="9"/>
      <c r="BS5128" s="9"/>
      <c r="BT5128" s="4"/>
      <c r="BU5128" s="4"/>
    </row>
    <row r="5129" spans="69:73" x14ac:dyDescent="0.35">
      <c r="BQ5129" s="9"/>
      <c r="BR5129" s="9"/>
      <c r="BS5129" s="9"/>
      <c r="BT5129" s="4"/>
      <c r="BU5129" s="4"/>
    </row>
    <row r="5130" spans="69:73" x14ac:dyDescent="0.35">
      <c r="BQ5130" s="9"/>
      <c r="BR5130" s="9"/>
      <c r="BS5130" s="9"/>
      <c r="BT5130" s="4"/>
      <c r="BU5130" s="4"/>
    </row>
    <row r="5131" spans="69:73" x14ac:dyDescent="0.35">
      <c r="BQ5131" s="9"/>
      <c r="BR5131" s="9"/>
      <c r="BS5131" s="9"/>
      <c r="BT5131" s="4"/>
      <c r="BU5131" s="4"/>
    </row>
    <row r="5132" spans="69:73" x14ac:dyDescent="0.35">
      <c r="BQ5132" s="9"/>
      <c r="BR5132" s="9"/>
      <c r="BS5132" s="9"/>
      <c r="BT5132" s="4"/>
      <c r="BU5132" s="4"/>
    </row>
    <row r="5133" spans="69:73" x14ac:dyDescent="0.35">
      <c r="BQ5133" s="9"/>
      <c r="BR5133" s="9"/>
      <c r="BS5133" s="9"/>
      <c r="BT5133" s="4"/>
      <c r="BU5133" s="4"/>
    </row>
    <row r="5134" spans="69:73" x14ac:dyDescent="0.35">
      <c r="BQ5134" s="9"/>
      <c r="BR5134" s="9"/>
      <c r="BS5134" s="9"/>
      <c r="BT5134" s="4"/>
      <c r="BU5134" s="4"/>
    </row>
    <row r="5135" spans="69:73" x14ac:dyDescent="0.35">
      <c r="BQ5135" s="9"/>
      <c r="BR5135" s="9"/>
      <c r="BS5135" s="9"/>
      <c r="BT5135" s="4"/>
      <c r="BU5135" s="4"/>
    </row>
    <row r="5136" spans="69:73" x14ac:dyDescent="0.35">
      <c r="BQ5136" s="9"/>
      <c r="BR5136" s="9"/>
      <c r="BS5136" s="9"/>
      <c r="BT5136" s="4"/>
      <c r="BU5136" s="4"/>
    </row>
    <row r="5137" spans="69:73" x14ac:dyDescent="0.35">
      <c r="BQ5137" s="9"/>
      <c r="BR5137" s="9"/>
      <c r="BS5137" s="9"/>
      <c r="BT5137" s="4"/>
      <c r="BU5137" s="4"/>
    </row>
    <row r="5138" spans="69:73" x14ac:dyDescent="0.35">
      <c r="BQ5138" s="9"/>
      <c r="BR5138" s="9"/>
      <c r="BS5138" s="9"/>
      <c r="BT5138" s="4"/>
      <c r="BU5138" s="4"/>
    </row>
    <row r="5139" spans="69:73" x14ac:dyDescent="0.35">
      <c r="BQ5139" s="9"/>
      <c r="BR5139" s="9"/>
      <c r="BS5139" s="9"/>
      <c r="BT5139" s="4"/>
      <c r="BU5139" s="4"/>
    </row>
    <row r="5140" spans="69:73" x14ac:dyDescent="0.35">
      <c r="BQ5140" s="9"/>
      <c r="BR5140" s="9"/>
      <c r="BS5140" s="9"/>
      <c r="BT5140" s="4"/>
      <c r="BU5140" s="4"/>
    </row>
    <row r="5141" spans="69:73" x14ac:dyDescent="0.35">
      <c r="BQ5141" s="9"/>
      <c r="BR5141" s="9"/>
      <c r="BS5141" s="9"/>
      <c r="BT5141" s="4"/>
      <c r="BU5141" s="4"/>
    </row>
    <row r="5142" spans="69:73" x14ac:dyDescent="0.35">
      <c r="BQ5142" s="9"/>
      <c r="BR5142" s="9"/>
      <c r="BS5142" s="9"/>
      <c r="BT5142" s="4"/>
      <c r="BU5142" s="4"/>
    </row>
    <row r="5143" spans="69:73" x14ac:dyDescent="0.35">
      <c r="BQ5143" s="9"/>
      <c r="BR5143" s="9"/>
      <c r="BS5143" s="9"/>
      <c r="BT5143" s="4"/>
      <c r="BU5143" s="4"/>
    </row>
    <row r="5144" spans="69:73" x14ac:dyDescent="0.35">
      <c r="BQ5144" s="9"/>
      <c r="BR5144" s="9"/>
      <c r="BS5144" s="9"/>
      <c r="BT5144" s="4"/>
      <c r="BU5144" s="4"/>
    </row>
    <row r="5145" spans="69:73" x14ac:dyDescent="0.35">
      <c r="BQ5145" s="9"/>
      <c r="BR5145" s="9"/>
      <c r="BS5145" s="9"/>
      <c r="BT5145" s="4"/>
      <c r="BU5145" s="4"/>
    </row>
    <row r="5146" spans="69:73" x14ac:dyDescent="0.35">
      <c r="BQ5146" s="9"/>
      <c r="BR5146" s="9"/>
      <c r="BS5146" s="9"/>
      <c r="BT5146" s="4"/>
      <c r="BU5146" s="4"/>
    </row>
    <row r="5147" spans="69:73" x14ac:dyDescent="0.35">
      <c r="BQ5147" s="9"/>
      <c r="BR5147" s="9"/>
      <c r="BS5147" s="9"/>
      <c r="BT5147" s="4"/>
      <c r="BU5147" s="4"/>
    </row>
    <row r="5148" spans="69:73" x14ac:dyDescent="0.35">
      <c r="BQ5148" s="9"/>
      <c r="BR5148" s="9"/>
      <c r="BS5148" s="9"/>
      <c r="BT5148" s="4"/>
      <c r="BU5148" s="4"/>
    </row>
    <row r="5149" spans="69:73" x14ac:dyDescent="0.35">
      <c r="BQ5149" s="9"/>
      <c r="BR5149" s="9"/>
      <c r="BS5149" s="9"/>
      <c r="BT5149" s="4"/>
      <c r="BU5149" s="4"/>
    </row>
    <row r="5150" spans="69:73" x14ac:dyDescent="0.35">
      <c r="BQ5150" s="9"/>
      <c r="BR5150" s="9"/>
      <c r="BS5150" s="9"/>
      <c r="BT5150" s="4"/>
      <c r="BU5150" s="4"/>
    </row>
    <row r="5151" spans="69:73" x14ac:dyDescent="0.35">
      <c r="BQ5151" s="9"/>
      <c r="BR5151" s="9"/>
      <c r="BS5151" s="9"/>
      <c r="BT5151" s="4"/>
      <c r="BU5151" s="4"/>
    </row>
    <row r="5152" spans="69:73" x14ac:dyDescent="0.35">
      <c r="BQ5152" s="9"/>
      <c r="BR5152" s="9"/>
      <c r="BS5152" s="9"/>
      <c r="BT5152" s="4"/>
      <c r="BU5152" s="4"/>
    </row>
    <row r="5153" spans="69:73" x14ac:dyDescent="0.35">
      <c r="BQ5153" s="9"/>
      <c r="BR5153" s="9"/>
      <c r="BS5153" s="9"/>
      <c r="BT5153" s="4"/>
      <c r="BU5153" s="4"/>
    </row>
    <row r="5154" spans="69:73" x14ac:dyDescent="0.35">
      <c r="BQ5154" s="9"/>
      <c r="BR5154" s="9"/>
      <c r="BS5154" s="9"/>
      <c r="BT5154" s="4"/>
      <c r="BU5154" s="4"/>
    </row>
    <row r="5155" spans="69:73" x14ac:dyDescent="0.35">
      <c r="BQ5155" s="9"/>
      <c r="BR5155" s="9"/>
      <c r="BS5155" s="9"/>
      <c r="BT5155" s="4"/>
      <c r="BU5155" s="4"/>
    </row>
    <row r="5156" spans="69:73" x14ac:dyDescent="0.35">
      <c r="BQ5156" s="9"/>
      <c r="BR5156" s="9"/>
      <c r="BS5156" s="9"/>
      <c r="BT5156" s="4"/>
      <c r="BU5156" s="4"/>
    </row>
    <row r="5157" spans="69:73" x14ac:dyDescent="0.35">
      <c r="BQ5157" s="9"/>
      <c r="BR5157" s="9"/>
      <c r="BS5157" s="9"/>
      <c r="BT5157" s="4"/>
      <c r="BU5157" s="4"/>
    </row>
    <row r="5158" spans="69:73" x14ac:dyDescent="0.35">
      <c r="BQ5158" s="9"/>
      <c r="BR5158" s="9"/>
      <c r="BS5158" s="9"/>
      <c r="BT5158" s="4"/>
      <c r="BU5158" s="4"/>
    </row>
    <row r="5159" spans="69:73" x14ac:dyDescent="0.35">
      <c r="BQ5159" s="9"/>
      <c r="BR5159" s="9"/>
      <c r="BS5159" s="9"/>
      <c r="BT5159" s="4"/>
      <c r="BU5159" s="4"/>
    </row>
    <row r="5160" spans="69:73" x14ac:dyDescent="0.35">
      <c r="BQ5160" s="9"/>
      <c r="BR5160" s="9"/>
      <c r="BS5160" s="9"/>
      <c r="BT5160" s="4"/>
      <c r="BU5160" s="4"/>
    </row>
    <row r="5161" spans="69:73" x14ac:dyDescent="0.35">
      <c r="BQ5161" s="9"/>
      <c r="BR5161" s="9"/>
      <c r="BS5161" s="9"/>
      <c r="BT5161" s="4"/>
      <c r="BU5161" s="4"/>
    </row>
    <row r="5162" spans="69:73" x14ac:dyDescent="0.35">
      <c r="BQ5162" s="9"/>
      <c r="BR5162" s="9"/>
      <c r="BS5162" s="9"/>
      <c r="BT5162" s="4"/>
      <c r="BU5162" s="4"/>
    </row>
    <row r="5163" spans="69:73" x14ac:dyDescent="0.35">
      <c r="BQ5163" s="9"/>
      <c r="BR5163" s="9"/>
      <c r="BS5163" s="9"/>
      <c r="BT5163" s="4"/>
      <c r="BU5163" s="4"/>
    </row>
    <row r="5164" spans="69:73" x14ac:dyDescent="0.35">
      <c r="BQ5164" s="9"/>
      <c r="BR5164" s="9"/>
      <c r="BS5164" s="9"/>
      <c r="BT5164" s="4"/>
      <c r="BU5164" s="4"/>
    </row>
    <row r="5165" spans="69:73" x14ac:dyDescent="0.35">
      <c r="BQ5165" s="9"/>
      <c r="BR5165" s="9"/>
      <c r="BS5165" s="9"/>
      <c r="BT5165" s="4"/>
      <c r="BU5165" s="4"/>
    </row>
    <row r="5166" spans="69:73" x14ac:dyDescent="0.35">
      <c r="BQ5166" s="9"/>
      <c r="BR5166" s="9"/>
      <c r="BS5166" s="9"/>
      <c r="BT5166" s="4"/>
      <c r="BU5166" s="4"/>
    </row>
    <row r="5167" spans="69:73" x14ac:dyDescent="0.35">
      <c r="BQ5167" s="9"/>
      <c r="BR5167" s="9"/>
      <c r="BS5167" s="9"/>
      <c r="BT5167" s="4"/>
      <c r="BU5167" s="4"/>
    </row>
    <row r="5168" spans="69:73" x14ac:dyDescent="0.35">
      <c r="BQ5168" s="9"/>
      <c r="BR5168" s="9"/>
      <c r="BS5168" s="9"/>
      <c r="BT5168" s="4"/>
      <c r="BU5168" s="4"/>
    </row>
    <row r="5169" spans="69:73" x14ac:dyDescent="0.35">
      <c r="BQ5169" s="9"/>
      <c r="BR5169" s="9"/>
      <c r="BS5169" s="9"/>
      <c r="BT5169" s="4"/>
      <c r="BU5169" s="4"/>
    </row>
    <row r="5170" spans="69:73" x14ac:dyDescent="0.35">
      <c r="BQ5170" s="9"/>
      <c r="BR5170" s="9"/>
      <c r="BS5170" s="9"/>
      <c r="BT5170" s="4"/>
      <c r="BU5170" s="4"/>
    </row>
    <row r="5171" spans="69:73" x14ac:dyDescent="0.35">
      <c r="BQ5171" s="9"/>
      <c r="BR5171" s="9"/>
      <c r="BS5171" s="9"/>
      <c r="BT5171" s="4"/>
      <c r="BU5171" s="4"/>
    </row>
    <row r="5172" spans="69:73" x14ac:dyDescent="0.35">
      <c r="BQ5172" s="9"/>
      <c r="BR5172" s="9"/>
      <c r="BS5172" s="9"/>
      <c r="BT5172" s="4"/>
      <c r="BU5172" s="4"/>
    </row>
    <row r="5173" spans="69:73" x14ac:dyDescent="0.35">
      <c r="BQ5173" s="9"/>
      <c r="BR5173" s="9"/>
      <c r="BS5173" s="9"/>
      <c r="BT5173" s="4"/>
      <c r="BU5173" s="4"/>
    </row>
    <row r="5174" spans="69:73" x14ac:dyDescent="0.35">
      <c r="BQ5174" s="9"/>
      <c r="BR5174" s="9"/>
      <c r="BS5174" s="9"/>
      <c r="BT5174" s="4"/>
      <c r="BU5174" s="4"/>
    </row>
    <row r="5175" spans="69:73" x14ac:dyDescent="0.35">
      <c r="BQ5175" s="9"/>
      <c r="BR5175" s="9"/>
      <c r="BS5175" s="9"/>
      <c r="BT5175" s="4"/>
      <c r="BU5175" s="4"/>
    </row>
    <row r="5176" spans="69:73" x14ac:dyDescent="0.35">
      <c r="BQ5176" s="9"/>
      <c r="BR5176" s="9"/>
      <c r="BS5176" s="9"/>
      <c r="BT5176" s="4"/>
      <c r="BU5176" s="4"/>
    </row>
    <row r="5177" spans="69:73" x14ac:dyDescent="0.35">
      <c r="BQ5177" s="9"/>
      <c r="BR5177" s="9"/>
      <c r="BS5177" s="9"/>
      <c r="BT5177" s="4"/>
      <c r="BU5177" s="4"/>
    </row>
    <row r="5178" spans="69:73" x14ac:dyDescent="0.35">
      <c r="BQ5178" s="9"/>
      <c r="BR5178" s="9"/>
      <c r="BS5178" s="9"/>
      <c r="BT5178" s="4"/>
      <c r="BU5178" s="4"/>
    </row>
    <row r="5179" spans="69:73" x14ac:dyDescent="0.35">
      <c r="BQ5179" s="9"/>
      <c r="BR5179" s="9"/>
      <c r="BS5179" s="9"/>
      <c r="BT5179" s="4"/>
      <c r="BU5179" s="4"/>
    </row>
    <row r="5180" spans="69:73" x14ac:dyDescent="0.35">
      <c r="BQ5180" s="9"/>
      <c r="BR5180" s="9"/>
      <c r="BS5180" s="9"/>
      <c r="BT5180" s="4"/>
      <c r="BU5180" s="4"/>
    </row>
    <row r="5181" spans="69:73" x14ac:dyDescent="0.35">
      <c r="BQ5181" s="9"/>
      <c r="BR5181" s="9"/>
      <c r="BS5181" s="9"/>
      <c r="BT5181" s="4"/>
      <c r="BU5181" s="4"/>
    </row>
    <row r="5182" spans="69:73" x14ac:dyDescent="0.35">
      <c r="BQ5182" s="9"/>
      <c r="BR5182" s="9"/>
      <c r="BS5182" s="9"/>
      <c r="BT5182" s="4"/>
      <c r="BU5182" s="4"/>
    </row>
    <row r="5183" spans="69:73" x14ac:dyDescent="0.35">
      <c r="BQ5183" s="9"/>
      <c r="BR5183" s="9"/>
      <c r="BS5183" s="9"/>
      <c r="BT5183" s="4"/>
      <c r="BU5183" s="4"/>
    </row>
    <row r="5184" spans="69:73" x14ac:dyDescent="0.35">
      <c r="BQ5184" s="9"/>
      <c r="BR5184" s="9"/>
      <c r="BS5184" s="9"/>
      <c r="BT5184" s="4"/>
      <c r="BU5184" s="4"/>
    </row>
    <row r="5185" spans="69:73" x14ac:dyDescent="0.35">
      <c r="BQ5185" s="9"/>
      <c r="BR5185" s="9"/>
      <c r="BS5185" s="9"/>
      <c r="BT5185" s="4"/>
      <c r="BU5185" s="4"/>
    </row>
    <row r="5186" spans="69:73" x14ac:dyDescent="0.35">
      <c r="BQ5186" s="9"/>
      <c r="BR5186" s="9"/>
      <c r="BS5186" s="9"/>
      <c r="BT5186" s="4"/>
      <c r="BU5186" s="4"/>
    </row>
    <row r="5187" spans="69:73" x14ac:dyDescent="0.35">
      <c r="BQ5187" s="9"/>
      <c r="BR5187" s="9"/>
      <c r="BS5187" s="9"/>
      <c r="BT5187" s="4"/>
      <c r="BU5187" s="4"/>
    </row>
    <row r="5188" spans="69:73" x14ac:dyDescent="0.35">
      <c r="BQ5188" s="9"/>
      <c r="BR5188" s="9"/>
      <c r="BS5188" s="9"/>
      <c r="BT5188" s="4"/>
      <c r="BU5188" s="4"/>
    </row>
    <row r="5189" spans="69:73" x14ac:dyDescent="0.35">
      <c r="BQ5189" s="9"/>
      <c r="BR5189" s="9"/>
      <c r="BS5189" s="9"/>
      <c r="BT5189" s="4"/>
      <c r="BU5189" s="4"/>
    </row>
    <row r="5190" spans="69:73" x14ac:dyDescent="0.35">
      <c r="BQ5190" s="9"/>
      <c r="BR5190" s="9"/>
      <c r="BS5190" s="9"/>
      <c r="BT5190" s="4"/>
      <c r="BU5190" s="4"/>
    </row>
    <row r="5191" spans="69:73" x14ac:dyDescent="0.35">
      <c r="BQ5191" s="9"/>
      <c r="BR5191" s="9"/>
      <c r="BS5191" s="9"/>
      <c r="BT5191" s="4"/>
      <c r="BU5191" s="4"/>
    </row>
    <row r="5192" spans="69:73" x14ac:dyDescent="0.35">
      <c r="BQ5192" s="9"/>
      <c r="BR5192" s="9"/>
      <c r="BS5192" s="9"/>
      <c r="BT5192" s="4"/>
      <c r="BU5192" s="4"/>
    </row>
    <row r="5193" spans="69:73" x14ac:dyDescent="0.35">
      <c r="BQ5193" s="9"/>
      <c r="BR5193" s="9"/>
      <c r="BS5193" s="9"/>
      <c r="BT5193" s="4"/>
      <c r="BU5193" s="4"/>
    </row>
    <row r="5194" spans="69:73" x14ac:dyDescent="0.35">
      <c r="BQ5194" s="9"/>
      <c r="BR5194" s="9"/>
      <c r="BS5194" s="9"/>
      <c r="BT5194" s="4"/>
      <c r="BU5194" s="4"/>
    </row>
    <row r="5195" spans="69:73" x14ac:dyDescent="0.35">
      <c r="BQ5195" s="9"/>
      <c r="BR5195" s="9"/>
      <c r="BS5195" s="9"/>
      <c r="BT5195" s="4"/>
      <c r="BU5195" s="4"/>
    </row>
    <row r="5196" spans="69:73" x14ac:dyDescent="0.35">
      <c r="BQ5196" s="9"/>
      <c r="BR5196" s="9"/>
      <c r="BS5196" s="9"/>
      <c r="BT5196" s="4"/>
      <c r="BU5196" s="4"/>
    </row>
    <row r="5197" spans="69:73" x14ac:dyDescent="0.35">
      <c r="BQ5197" s="9"/>
      <c r="BR5197" s="9"/>
      <c r="BS5197" s="9"/>
      <c r="BT5197" s="4"/>
      <c r="BU5197" s="4"/>
    </row>
    <row r="5198" spans="69:73" x14ac:dyDescent="0.35">
      <c r="BQ5198" s="9"/>
      <c r="BR5198" s="9"/>
      <c r="BS5198" s="9"/>
      <c r="BT5198" s="4"/>
      <c r="BU5198" s="4"/>
    </row>
    <row r="5199" spans="69:73" x14ac:dyDescent="0.35">
      <c r="BQ5199" s="9"/>
      <c r="BR5199" s="9"/>
      <c r="BS5199" s="9"/>
      <c r="BT5199" s="4"/>
      <c r="BU5199" s="4"/>
    </row>
    <row r="5200" spans="69:73" x14ac:dyDescent="0.35">
      <c r="BQ5200" s="9"/>
      <c r="BR5200" s="9"/>
      <c r="BS5200" s="9"/>
      <c r="BT5200" s="4"/>
      <c r="BU5200" s="4"/>
    </row>
    <row r="5201" spans="69:73" x14ac:dyDescent="0.35">
      <c r="BQ5201" s="9"/>
      <c r="BR5201" s="9"/>
      <c r="BS5201" s="9"/>
      <c r="BT5201" s="4"/>
      <c r="BU5201" s="4"/>
    </row>
    <row r="5202" spans="69:73" x14ac:dyDescent="0.35">
      <c r="BQ5202" s="9"/>
      <c r="BR5202" s="9"/>
      <c r="BS5202" s="9"/>
      <c r="BT5202" s="4"/>
      <c r="BU5202" s="4"/>
    </row>
    <row r="5203" spans="69:73" x14ac:dyDescent="0.35">
      <c r="BQ5203" s="9"/>
      <c r="BR5203" s="9"/>
      <c r="BS5203" s="9"/>
      <c r="BT5203" s="4"/>
      <c r="BU5203" s="4"/>
    </row>
    <row r="5204" spans="69:73" x14ac:dyDescent="0.35">
      <c r="BQ5204" s="9"/>
      <c r="BR5204" s="9"/>
      <c r="BS5204" s="9"/>
      <c r="BT5204" s="4"/>
      <c r="BU5204" s="4"/>
    </row>
    <row r="5205" spans="69:73" x14ac:dyDescent="0.35">
      <c r="BQ5205" s="9"/>
      <c r="BR5205" s="9"/>
      <c r="BS5205" s="9"/>
      <c r="BT5205" s="4"/>
      <c r="BU5205" s="4"/>
    </row>
    <row r="5206" spans="69:73" x14ac:dyDescent="0.35">
      <c r="BQ5206" s="9"/>
      <c r="BR5206" s="9"/>
      <c r="BS5206" s="9"/>
      <c r="BT5206" s="4"/>
      <c r="BU5206" s="4"/>
    </row>
    <row r="5207" spans="69:73" x14ac:dyDescent="0.35">
      <c r="BQ5207" s="9"/>
      <c r="BR5207" s="9"/>
      <c r="BS5207" s="9"/>
      <c r="BT5207" s="4"/>
      <c r="BU5207" s="4"/>
    </row>
    <row r="5208" spans="69:73" x14ac:dyDescent="0.35">
      <c r="BQ5208" s="9"/>
      <c r="BR5208" s="9"/>
      <c r="BS5208" s="9"/>
      <c r="BT5208" s="4"/>
      <c r="BU5208" s="4"/>
    </row>
    <row r="5209" spans="69:73" x14ac:dyDescent="0.35">
      <c r="BQ5209" s="9"/>
      <c r="BR5209" s="9"/>
      <c r="BS5209" s="9"/>
      <c r="BT5209" s="4"/>
      <c r="BU5209" s="4"/>
    </row>
    <row r="5210" spans="69:73" x14ac:dyDescent="0.35">
      <c r="BQ5210" s="9"/>
      <c r="BR5210" s="9"/>
      <c r="BS5210" s="9"/>
      <c r="BT5210" s="4"/>
      <c r="BU5210" s="4"/>
    </row>
    <row r="5211" spans="69:73" x14ac:dyDescent="0.35">
      <c r="BQ5211" s="9"/>
      <c r="BR5211" s="9"/>
      <c r="BS5211" s="9"/>
      <c r="BT5211" s="4"/>
      <c r="BU5211" s="4"/>
    </row>
    <row r="5212" spans="69:73" x14ac:dyDescent="0.35">
      <c r="BQ5212" s="9"/>
      <c r="BR5212" s="9"/>
      <c r="BS5212" s="9"/>
      <c r="BT5212" s="4"/>
      <c r="BU5212" s="4"/>
    </row>
    <row r="5213" spans="69:73" x14ac:dyDescent="0.35">
      <c r="BQ5213" s="9"/>
      <c r="BR5213" s="9"/>
      <c r="BS5213" s="9"/>
      <c r="BT5213" s="4"/>
      <c r="BU5213" s="4"/>
    </row>
    <row r="5214" spans="69:73" x14ac:dyDescent="0.35">
      <c r="BQ5214" s="9"/>
      <c r="BR5214" s="9"/>
      <c r="BS5214" s="9"/>
      <c r="BT5214" s="4"/>
      <c r="BU5214" s="4"/>
    </row>
    <row r="5215" spans="69:73" x14ac:dyDescent="0.35">
      <c r="BQ5215" s="9"/>
      <c r="BR5215" s="9"/>
      <c r="BS5215" s="9"/>
      <c r="BT5215" s="4"/>
      <c r="BU5215" s="4"/>
    </row>
    <row r="5216" spans="69:73" x14ac:dyDescent="0.35">
      <c r="BQ5216" s="9"/>
      <c r="BR5216" s="9"/>
      <c r="BS5216" s="9"/>
      <c r="BT5216" s="4"/>
      <c r="BU5216" s="4"/>
    </row>
    <row r="5217" spans="69:73" x14ac:dyDescent="0.35">
      <c r="BQ5217" s="9"/>
      <c r="BR5217" s="9"/>
      <c r="BS5217" s="9"/>
      <c r="BT5217" s="4"/>
      <c r="BU5217" s="4"/>
    </row>
    <row r="5218" spans="69:73" x14ac:dyDescent="0.35">
      <c r="BQ5218" s="9"/>
      <c r="BR5218" s="9"/>
      <c r="BS5218" s="9"/>
      <c r="BT5218" s="4"/>
      <c r="BU5218" s="4"/>
    </row>
    <row r="5219" spans="69:73" x14ac:dyDescent="0.35">
      <c r="BQ5219" s="9"/>
      <c r="BR5219" s="9"/>
      <c r="BS5219" s="9"/>
      <c r="BT5219" s="4"/>
      <c r="BU5219" s="4"/>
    </row>
    <row r="5220" spans="69:73" x14ac:dyDescent="0.35">
      <c r="BQ5220" s="9"/>
      <c r="BR5220" s="9"/>
      <c r="BS5220" s="9"/>
      <c r="BT5220" s="4"/>
      <c r="BU5220" s="4"/>
    </row>
    <row r="5221" spans="69:73" x14ac:dyDescent="0.35">
      <c r="BQ5221" s="9"/>
      <c r="BR5221" s="9"/>
      <c r="BS5221" s="9"/>
      <c r="BT5221" s="4"/>
      <c r="BU5221" s="4"/>
    </row>
    <row r="5222" spans="69:73" x14ac:dyDescent="0.35">
      <c r="BQ5222" s="9"/>
      <c r="BR5222" s="9"/>
      <c r="BS5222" s="9"/>
      <c r="BT5222" s="4"/>
      <c r="BU5222" s="4"/>
    </row>
    <row r="5223" spans="69:73" x14ac:dyDescent="0.35">
      <c r="BQ5223" s="9"/>
      <c r="BR5223" s="9"/>
      <c r="BS5223" s="9"/>
      <c r="BT5223" s="4"/>
      <c r="BU5223" s="4"/>
    </row>
    <row r="5224" spans="69:73" x14ac:dyDescent="0.35">
      <c r="BQ5224" s="9"/>
      <c r="BR5224" s="9"/>
      <c r="BS5224" s="9"/>
      <c r="BT5224" s="4"/>
      <c r="BU5224" s="4"/>
    </row>
    <row r="5225" spans="69:73" x14ac:dyDescent="0.35">
      <c r="BQ5225" s="9"/>
      <c r="BR5225" s="9"/>
      <c r="BS5225" s="9"/>
      <c r="BT5225" s="4"/>
      <c r="BU5225" s="4"/>
    </row>
    <row r="5226" spans="69:73" x14ac:dyDescent="0.35">
      <c r="BQ5226" s="9"/>
      <c r="BR5226" s="9"/>
      <c r="BS5226" s="9"/>
      <c r="BT5226" s="4"/>
      <c r="BU5226" s="4"/>
    </row>
    <row r="5227" spans="69:73" x14ac:dyDescent="0.35">
      <c r="BQ5227" s="9"/>
      <c r="BR5227" s="9"/>
      <c r="BS5227" s="9"/>
      <c r="BT5227" s="4"/>
      <c r="BU5227" s="4"/>
    </row>
    <row r="5228" spans="69:73" x14ac:dyDescent="0.35">
      <c r="BQ5228" s="9"/>
      <c r="BR5228" s="9"/>
      <c r="BS5228" s="9"/>
      <c r="BT5228" s="4"/>
      <c r="BU5228" s="4"/>
    </row>
    <row r="5229" spans="69:73" x14ac:dyDescent="0.35">
      <c r="BQ5229" s="9"/>
      <c r="BR5229" s="9"/>
      <c r="BS5229" s="9"/>
      <c r="BT5229" s="4"/>
      <c r="BU5229" s="4"/>
    </row>
    <row r="5230" spans="69:73" x14ac:dyDescent="0.35">
      <c r="BQ5230" s="9"/>
      <c r="BR5230" s="9"/>
      <c r="BS5230" s="9"/>
      <c r="BT5230" s="4"/>
      <c r="BU5230" s="4"/>
    </row>
    <row r="5231" spans="69:73" x14ac:dyDescent="0.35">
      <c r="BQ5231" s="9"/>
      <c r="BR5231" s="9"/>
      <c r="BS5231" s="9"/>
      <c r="BT5231" s="4"/>
      <c r="BU5231" s="4"/>
    </row>
    <row r="5232" spans="69:73" x14ac:dyDescent="0.35">
      <c r="BQ5232" s="9"/>
      <c r="BR5232" s="9"/>
      <c r="BS5232" s="9"/>
      <c r="BT5232" s="4"/>
      <c r="BU5232" s="4"/>
    </row>
    <row r="5233" spans="69:73" x14ac:dyDescent="0.35">
      <c r="BQ5233" s="9"/>
      <c r="BR5233" s="9"/>
      <c r="BS5233" s="9"/>
      <c r="BT5233" s="4"/>
      <c r="BU5233" s="4"/>
    </row>
    <row r="5234" spans="69:73" x14ac:dyDescent="0.35">
      <c r="BQ5234" s="9"/>
      <c r="BR5234" s="9"/>
      <c r="BS5234" s="9"/>
      <c r="BT5234" s="4"/>
      <c r="BU5234" s="4"/>
    </row>
    <row r="5235" spans="69:73" x14ac:dyDescent="0.35">
      <c r="BQ5235" s="9"/>
      <c r="BR5235" s="9"/>
      <c r="BS5235" s="9"/>
      <c r="BT5235" s="4"/>
      <c r="BU5235" s="4"/>
    </row>
    <row r="5236" spans="69:73" x14ac:dyDescent="0.35">
      <c r="BQ5236" s="9"/>
      <c r="BR5236" s="9"/>
      <c r="BS5236" s="9"/>
      <c r="BT5236" s="4"/>
      <c r="BU5236" s="4"/>
    </row>
    <row r="5237" spans="69:73" x14ac:dyDescent="0.35">
      <c r="BQ5237" s="9"/>
      <c r="BR5237" s="9"/>
      <c r="BS5237" s="9"/>
      <c r="BT5237" s="4"/>
      <c r="BU5237" s="4"/>
    </row>
    <row r="5238" spans="69:73" x14ac:dyDescent="0.35">
      <c r="BQ5238" s="9"/>
      <c r="BR5238" s="9"/>
      <c r="BS5238" s="9"/>
      <c r="BT5238" s="4"/>
      <c r="BU5238" s="4"/>
    </row>
    <row r="5239" spans="69:73" x14ac:dyDescent="0.35">
      <c r="BQ5239" s="9"/>
      <c r="BR5239" s="9"/>
      <c r="BS5239" s="9"/>
      <c r="BT5239" s="4"/>
      <c r="BU5239" s="4"/>
    </row>
    <row r="5240" spans="69:73" x14ac:dyDescent="0.35">
      <c r="BQ5240" s="9"/>
      <c r="BR5240" s="9"/>
      <c r="BS5240" s="9"/>
      <c r="BT5240" s="4"/>
      <c r="BU5240" s="4"/>
    </row>
    <row r="5241" spans="69:73" x14ac:dyDescent="0.35">
      <c r="BQ5241" s="9"/>
      <c r="BR5241" s="9"/>
      <c r="BS5241" s="9"/>
      <c r="BT5241" s="4"/>
      <c r="BU5241" s="4"/>
    </row>
    <row r="5242" spans="69:73" x14ac:dyDescent="0.35">
      <c r="BQ5242" s="9"/>
      <c r="BR5242" s="9"/>
      <c r="BS5242" s="9"/>
      <c r="BT5242" s="4"/>
      <c r="BU5242" s="4"/>
    </row>
    <row r="5243" spans="69:73" x14ac:dyDescent="0.35">
      <c r="BQ5243" s="9"/>
      <c r="BR5243" s="9"/>
      <c r="BS5243" s="9"/>
      <c r="BT5243" s="4"/>
      <c r="BU5243" s="4"/>
    </row>
    <row r="5244" spans="69:73" x14ac:dyDescent="0.35">
      <c r="BQ5244" s="9"/>
      <c r="BR5244" s="9"/>
      <c r="BS5244" s="9"/>
      <c r="BT5244" s="4"/>
      <c r="BU5244" s="4"/>
    </row>
    <row r="5245" spans="69:73" x14ac:dyDescent="0.35">
      <c r="BT5245" s="4"/>
      <c r="BU5245" s="4"/>
    </row>
    <row r="5246" spans="69:73" x14ac:dyDescent="0.35">
      <c r="BT5246" s="4"/>
      <c r="BU5246" s="4"/>
    </row>
    <row r="5247" spans="69:73" x14ac:dyDescent="0.35">
      <c r="BT5247" s="4"/>
      <c r="BU5247" s="4"/>
    </row>
    <row r="5248" spans="69:73" x14ac:dyDescent="0.35">
      <c r="BT5248" s="4"/>
      <c r="BU5248" s="4"/>
    </row>
    <row r="5249" spans="72:73" x14ac:dyDescent="0.35">
      <c r="BT5249" s="4"/>
      <c r="BU5249" s="4"/>
    </row>
    <row r="5250" spans="72:73" x14ac:dyDescent="0.35">
      <c r="BT5250" s="4"/>
      <c r="BU5250" s="4"/>
    </row>
    <row r="5251" spans="72:73" x14ac:dyDescent="0.35">
      <c r="BT5251" s="4"/>
      <c r="BU5251" s="4"/>
    </row>
    <row r="5252" spans="72:73" x14ac:dyDescent="0.35">
      <c r="BT5252" s="4"/>
      <c r="BU5252" s="4"/>
    </row>
    <row r="5253" spans="72:73" x14ac:dyDescent="0.35">
      <c r="BT5253" s="4"/>
      <c r="BU5253" s="4"/>
    </row>
    <row r="5254" spans="72:73" x14ac:dyDescent="0.35">
      <c r="BT5254" s="4"/>
      <c r="BU5254" s="4"/>
    </row>
    <row r="5255" spans="72:73" x14ac:dyDescent="0.35">
      <c r="BT5255" s="4"/>
      <c r="BU5255" s="4"/>
    </row>
    <row r="5256" spans="72:73" x14ac:dyDescent="0.35">
      <c r="BT5256" s="4"/>
      <c r="BU5256" s="4"/>
    </row>
  </sheetData>
  <sheetProtection algorithmName="SHA-512" hashValue="LUUYZGbELeuJFEaNYixn121xgwllBOyUri2EwmbPe9Z3q9oTd47S7XkewjihxvQpEh7WsDvLivVzvV6+XAf9yQ==" saltValue="R4CATRFaSjAedcqCRaSNfg==" spinCount="100000" sheet="1" objects="1" scenarios="1"/>
  <autoFilter ref="A5:BQ37"/>
  <mergeCells count="329">
    <mergeCell ref="BR26:BR28"/>
    <mergeCell ref="BR29:BR30"/>
    <mergeCell ref="BQ29:BQ30"/>
    <mergeCell ref="AD6:AD8"/>
    <mergeCell ref="AD9:AD12"/>
    <mergeCell ref="AD13:AD14"/>
    <mergeCell ref="AD15:AD19"/>
    <mergeCell ref="AD20:AD25"/>
    <mergeCell ref="AD26:AD32"/>
    <mergeCell ref="BQ6:BQ7"/>
    <mergeCell ref="BQ9:BQ12"/>
    <mergeCell ref="BQ13:BQ14"/>
    <mergeCell ref="BQ23:BQ25"/>
    <mergeCell ref="BQ26:BQ28"/>
    <mergeCell ref="AI13:AI14"/>
    <mergeCell ref="AG17:AG19"/>
    <mergeCell ref="AH17:AH19"/>
    <mergeCell ref="AI17:AI19"/>
    <mergeCell ref="AG23:AG25"/>
    <mergeCell ref="AH23:AH25"/>
    <mergeCell ref="BI6:BI8"/>
    <mergeCell ref="BF6:BF8"/>
    <mergeCell ref="BL6:BL8"/>
    <mergeCell ref="BD6:BD7"/>
    <mergeCell ref="H20:H23"/>
    <mergeCell ref="I20:I23"/>
    <mergeCell ref="J20:J23"/>
    <mergeCell ref="K20:K23"/>
    <mergeCell ref="B33:B36"/>
    <mergeCell ref="AI29:AI30"/>
    <mergeCell ref="AF33:AF36"/>
    <mergeCell ref="B9:B12"/>
    <mergeCell ref="B13:B14"/>
    <mergeCell ref="B15:B19"/>
    <mergeCell ref="E13:E14"/>
    <mergeCell ref="S33:S36"/>
    <mergeCell ref="B26:B32"/>
    <mergeCell ref="C26:C32"/>
    <mergeCell ref="D26:D32"/>
    <mergeCell ref="E26:E32"/>
    <mergeCell ref="F26:F32"/>
    <mergeCell ref="G26:G32"/>
    <mergeCell ref="F15:F19"/>
    <mergeCell ref="E15:E19"/>
    <mergeCell ref="D15:D19"/>
    <mergeCell ref="AC15:AC17"/>
    <mergeCell ref="AC20:AC23"/>
    <mergeCell ref="AC28:AC29"/>
    <mergeCell ref="F33:F36"/>
    <mergeCell ref="E33:E36"/>
    <mergeCell ref="D33:D36"/>
    <mergeCell ref="C33:C36"/>
    <mergeCell ref="F21:F25"/>
    <mergeCell ref="E21:E25"/>
    <mergeCell ref="D21:D25"/>
    <mergeCell ref="C21:C25"/>
    <mergeCell ref="G20:G25"/>
    <mergeCell ref="L20:L23"/>
    <mergeCell ref="B21:B25"/>
    <mergeCell ref="AW33:AW36"/>
    <mergeCell ref="AX33:AX36"/>
    <mergeCell ref="AY33:AY36"/>
    <mergeCell ref="AZ33:AZ36"/>
    <mergeCell ref="AG29:AG30"/>
    <mergeCell ref="AH29:AH30"/>
    <mergeCell ref="I28:I29"/>
    <mergeCell ref="J28:J29"/>
    <mergeCell ref="K28:K29"/>
    <mergeCell ref="L28:L29"/>
    <mergeCell ref="AF29:AF30"/>
    <mergeCell ref="AW29:AW30"/>
    <mergeCell ref="AX29:AX30"/>
    <mergeCell ref="AY29:AY30"/>
    <mergeCell ref="AZ29:AZ30"/>
    <mergeCell ref="AF26:AF28"/>
    <mergeCell ref="AW26:AW28"/>
    <mergeCell ref="AX26:AX28"/>
    <mergeCell ref="AY26:AY28"/>
    <mergeCell ref="AZ26:AZ28"/>
    <mergeCell ref="AG26:AG28"/>
    <mergeCell ref="G33:G36"/>
    <mergeCell ref="R20:R23"/>
    <mergeCell ref="S26:S32"/>
    <mergeCell ref="N28:N29"/>
    <mergeCell ref="R15:R17"/>
    <mergeCell ref="R28:R29"/>
    <mergeCell ref="S15:S19"/>
    <mergeCell ref="S20:S25"/>
    <mergeCell ref="O26:O32"/>
    <mergeCell ref="N15:N17"/>
    <mergeCell ref="V28:V29"/>
    <mergeCell ref="AX23:AX25"/>
    <mergeCell ref="AY23:AY25"/>
    <mergeCell ref="AZ23:AZ25"/>
    <mergeCell ref="BE26:BE28"/>
    <mergeCell ref="BD29:BD30"/>
    <mergeCell ref="BC17:BC19"/>
    <mergeCell ref="BC23:BC25"/>
    <mergeCell ref="BC26:BC28"/>
    <mergeCell ref="BC29:BC30"/>
    <mergeCell ref="AW23:AW25"/>
    <mergeCell ref="W26:W32"/>
    <mergeCell ref="BE29:BE30"/>
    <mergeCell ref="AI26:AI28"/>
    <mergeCell ref="AW17:AW19"/>
    <mergeCell ref="AX17:AX19"/>
    <mergeCell ref="AY17:AY19"/>
    <mergeCell ref="AZ17:AZ19"/>
    <mergeCell ref="BE17:BE19"/>
    <mergeCell ref="BD17:BD19"/>
    <mergeCell ref="BD23:BD25"/>
    <mergeCell ref="BE23:BE25"/>
    <mergeCell ref="Y20:Y23"/>
    <mergeCell ref="Y28:Y29"/>
    <mergeCell ref="W6:W8"/>
    <mergeCell ref="AX6:AX7"/>
    <mergeCell ref="AY6:AY7"/>
    <mergeCell ref="V15:V17"/>
    <mergeCell ref="V20:V23"/>
    <mergeCell ref="C15:C19"/>
    <mergeCell ref="D9:D12"/>
    <mergeCell ref="AF17:AF19"/>
    <mergeCell ref="O15:O19"/>
    <mergeCell ref="O20:O25"/>
    <mergeCell ref="W15:W19"/>
    <mergeCell ref="W20:W25"/>
    <mergeCell ref="G15:G19"/>
    <mergeCell ref="H15:H17"/>
    <mergeCell ref="I15:I17"/>
    <mergeCell ref="J15:J17"/>
    <mergeCell ref="K15:K17"/>
    <mergeCell ref="L15:L17"/>
    <mergeCell ref="O13:O14"/>
    <mergeCell ref="G13:G14"/>
    <mergeCell ref="W9:W12"/>
    <mergeCell ref="W13:W14"/>
    <mergeCell ref="C13:C14"/>
    <mergeCell ref="F13:F14"/>
    <mergeCell ref="BE9:BE12"/>
    <mergeCell ref="AZ9:AZ12"/>
    <mergeCell ref="BC9:BC12"/>
    <mergeCell ref="BC13:BC14"/>
    <mergeCell ref="BE6:BE7"/>
    <mergeCell ref="Z6:Z8"/>
    <mergeCell ref="Z13:Z14"/>
    <mergeCell ref="Z15:Z19"/>
    <mergeCell ref="Z20:Z25"/>
    <mergeCell ref="BC6:BC8"/>
    <mergeCell ref="AY13:AY14"/>
    <mergeCell ref="AG13:AG14"/>
    <mergeCell ref="AH13:AH14"/>
    <mergeCell ref="AF23:AF25"/>
    <mergeCell ref="AF13:AF14"/>
    <mergeCell ref="AV9:AV12"/>
    <mergeCell ref="AG9:AG12"/>
    <mergeCell ref="AH9:AH12"/>
    <mergeCell ref="Z9:Z12"/>
    <mergeCell ref="AY9:AY12"/>
    <mergeCell ref="D13:D14"/>
    <mergeCell ref="E9:E12"/>
    <mergeCell ref="G9:G12"/>
    <mergeCell ref="AF9:AF12"/>
    <mergeCell ref="C9:C12"/>
    <mergeCell ref="S9:S12"/>
    <mergeCell ref="AI9:AI12"/>
    <mergeCell ref="AU9:AU12"/>
    <mergeCell ref="S13:S14"/>
    <mergeCell ref="Y15:Y17"/>
    <mergeCell ref="AZ13:AZ14"/>
    <mergeCell ref="O33:O36"/>
    <mergeCell ref="BP6:BP7"/>
    <mergeCell ref="BP9:BP12"/>
    <mergeCell ref="BP13:BP14"/>
    <mergeCell ref="BP17:BP19"/>
    <mergeCell ref="BP23:BP25"/>
    <mergeCell ref="BP26:BP28"/>
    <mergeCell ref="BP29:BP30"/>
    <mergeCell ref="BP33:BP36"/>
    <mergeCell ref="BA6:BA7"/>
    <mergeCell ref="BB6:BB7"/>
    <mergeCell ref="BA9:BA12"/>
    <mergeCell ref="BB9:BB12"/>
    <mergeCell ref="BA13:BA14"/>
    <mergeCell ref="BB13:BB14"/>
    <mergeCell ref="BA17:BA19"/>
    <mergeCell ref="BB17:BB19"/>
    <mergeCell ref="BA23:BA25"/>
    <mergeCell ref="BJ9:BJ12"/>
    <mergeCell ref="BK9:BK12"/>
    <mergeCell ref="BF9:BF12"/>
    <mergeCell ref="BF13:BF14"/>
    <mergeCell ref="BI15:BI19"/>
    <mergeCell ref="W33:W36"/>
    <mergeCell ref="BG33:BG36"/>
    <mergeCell ref="BH33:BH36"/>
    <mergeCell ref="AD33:AD36"/>
    <mergeCell ref="BG26:BG28"/>
    <mergeCell ref="BH26:BH28"/>
    <mergeCell ref="BG29:BG30"/>
    <mergeCell ref="AW9:AW12"/>
    <mergeCell ref="AX9:AX12"/>
    <mergeCell ref="AH26:AH28"/>
    <mergeCell ref="AW13:AW14"/>
    <mergeCell ref="AX13:AX14"/>
    <mergeCell ref="AI23:AI25"/>
    <mergeCell ref="BH9:BH12"/>
    <mergeCell ref="BG13:BG14"/>
    <mergeCell ref="BH13:BH14"/>
    <mergeCell ref="BG17:BG19"/>
    <mergeCell ref="BH17:BH19"/>
    <mergeCell ref="BG23:BG25"/>
    <mergeCell ref="Z26:Z32"/>
    <mergeCell ref="BB33:BB36"/>
    <mergeCell ref="BI33:BI36"/>
    <mergeCell ref="BA33:BA36"/>
    <mergeCell ref="BF33:BF36"/>
    <mergeCell ref="BB23:BB25"/>
    <mergeCell ref="BA26:BA28"/>
    <mergeCell ref="BB26:BB28"/>
    <mergeCell ref="BA29:BA30"/>
    <mergeCell ref="BB29:BB30"/>
    <mergeCell ref="AG33:AG36"/>
    <mergeCell ref="AH33:AH36"/>
    <mergeCell ref="AI33:AI36"/>
    <mergeCell ref="BC33:BC36"/>
    <mergeCell ref="BD33:BD36"/>
    <mergeCell ref="BE33:BE36"/>
    <mergeCell ref="BD26:BD28"/>
    <mergeCell ref="BI26:BI32"/>
    <mergeCell ref="BI20:BI25"/>
    <mergeCell ref="BH29:BH30"/>
    <mergeCell ref="BH23:BH25"/>
    <mergeCell ref="BL26:BL32"/>
    <mergeCell ref="BK29:BK30"/>
    <mergeCell ref="BJ33:BJ36"/>
    <mergeCell ref="BK33:BK36"/>
    <mergeCell ref="BL33:BL36"/>
    <mergeCell ref="BJ23:BJ25"/>
    <mergeCell ref="BK23:BK25"/>
    <mergeCell ref="BJ26:BJ28"/>
    <mergeCell ref="BK26:BK28"/>
    <mergeCell ref="BN26:BN28"/>
    <mergeCell ref="BM29:BM30"/>
    <mergeCell ref="BN29:BN30"/>
    <mergeCell ref="BL9:BL12"/>
    <mergeCell ref="BJ13:BJ14"/>
    <mergeCell ref="BO26:BO32"/>
    <mergeCell ref="BO33:BO36"/>
    <mergeCell ref="BN33:BN36"/>
    <mergeCell ref="BM33:BM36"/>
    <mergeCell ref="BM9:BM12"/>
    <mergeCell ref="BM13:BM14"/>
    <mergeCell ref="BN13:BN14"/>
    <mergeCell ref="BN9:BN12"/>
    <mergeCell ref="BJ17:BJ19"/>
    <mergeCell ref="BK17:BK19"/>
    <mergeCell ref="BK13:BK14"/>
    <mergeCell ref="BQ33:BQ36"/>
    <mergeCell ref="Z33:Z36"/>
    <mergeCell ref="BU26:BU28"/>
    <mergeCell ref="BT6:BT7"/>
    <mergeCell ref="BT17:BT19"/>
    <mergeCell ref="BT23:BT25"/>
    <mergeCell ref="BT26:BT28"/>
    <mergeCell ref="BF15:BF19"/>
    <mergeCell ref="BF20:BF25"/>
    <mergeCell ref="BF26:BF32"/>
    <mergeCell ref="BL13:BL14"/>
    <mergeCell ref="BT29:BT30"/>
    <mergeCell ref="BS6:BS7"/>
    <mergeCell ref="BS17:BS19"/>
    <mergeCell ref="BS23:BS25"/>
    <mergeCell ref="BS26:BS28"/>
    <mergeCell ref="BS29:BS30"/>
    <mergeCell ref="BG6:BG7"/>
    <mergeCell ref="BH6:BH7"/>
    <mergeCell ref="BG9:BG12"/>
    <mergeCell ref="BJ29:BJ30"/>
    <mergeCell ref="BU29:BU30"/>
    <mergeCell ref="BM26:BM28"/>
    <mergeCell ref="BU17:BU19"/>
    <mergeCell ref="B1:BU3"/>
    <mergeCell ref="BU6:BU7"/>
    <mergeCell ref="F9:F12"/>
    <mergeCell ref="BI9:BI12"/>
    <mergeCell ref="S6:S8"/>
    <mergeCell ref="O6:O8"/>
    <mergeCell ref="O9:O12"/>
    <mergeCell ref="AZ6:AZ7"/>
    <mergeCell ref="AU6:AU7"/>
    <mergeCell ref="AV6:AV7"/>
    <mergeCell ref="C6:C8"/>
    <mergeCell ref="AF6:AF7"/>
    <mergeCell ref="B6:B8"/>
    <mergeCell ref="AG6:AG7"/>
    <mergeCell ref="AH6:AH7"/>
    <mergeCell ref="AI6:AI7"/>
    <mergeCell ref="D6:D8"/>
    <mergeCell ref="B4:BQ4"/>
    <mergeCell ref="G6:G8"/>
    <mergeCell ref="H6:H7"/>
    <mergeCell ref="AW6:AW7"/>
    <mergeCell ref="BS4:BU4"/>
    <mergeCell ref="BM6:BM7"/>
    <mergeCell ref="BN6:BN7"/>
    <mergeCell ref="BU23:BU25"/>
    <mergeCell ref="BQ17:BQ19"/>
    <mergeCell ref="BR6:BR7"/>
    <mergeCell ref="BR17:BR19"/>
    <mergeCell ref="BR23:BR25"/>
    <mergeCell ref="BO6:BO8"/>
    <mergeCell ref="E6:E8"/>
    <mergeCell ref="F6:F8"/>
    <mergeCell ref="BO13:BO14"/>
    <mergeCell ref="BO15:BO19"/>
    <mergeCell ref="BM17:BM19"/>
    <mergeCell ref="BN17:BN19"/>
    <mergeCell ref="BM23:BM25"/>
    <mergeCell ref="BN23:BN25"/>
    <mergeCell ref="BO20:BO25"/>
    <mergeCell ref="BO9:BO12"/>
    <mergeCell ref="BL15:BL19"/>
    <mergeCell ref="BL20:BL25"/>
    <mergeCell ref="BI13:BI14"/>
    <mergeCell ref="BD9:BD12"/>
    <mergeCell ref="BD13:BD14"/>
    <mergeCell ref="BE13:BE14"/>
    <mergeCell ref="BJ6:BJ7"/>
    <mergeCell ref="BK6:B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Gráficos</vt:lpstr>
      </vt:variant>
      <vt:variant>
        <vt:i4>1</vt:i4>
      </vt:variant>
    </vt:vector>
  </HeadingPairs>
  <TitlesOfParts>
    <vt:vector size="3" baseType="lpstr">
      <vt:lpstr>PLAN 2021</vt:lpstr>
      <vt:lpstr>Hoja1</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2020-08-25T20:44:35Z</dcterms:created>
  <dcterms:modified xsi:type="dcterms:W3CDTF">2021-07-12T15:38:11Z</dcterms:modified>
</cp:coreProperties>
</file>