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IDER\2022\Julio\Informes de ley 1712 de 2014\"/>
    </mc:Choice>
  </mc:AlternateContent>
  <bookViews>
    <workbookView xWindow="0" yWindow="0" windowWidth="20400" windowHeight="6750"/>
  </bookViews>
  <sheets>
    <sheet name="ADJUDICADO" sheetId="1" r:id="rId1"/>
  </sheets>
  <definedNames>
    <definedName name="_xlnm._FilterDatabase" localSheetId="0" hidden="1">ADJUDICADO!$A$2:$AM$59</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T3" i="1" l="1"/>
  <c r="U3" i="1"/>
  <c r="U5" i="1"/>
  <c r="E96" i="1"/>
  <c r="E93" i="1"/>
  <c r="F93" i="1" s="1"/>
  <c r="E101" i="1"/>
  <c r="F100" i="1"/>
  <c r="E103" i="1"/>
  <c r="F103" i="1" s="1"/>
  <c r="E102" i="1"/>
  <c r="E100" i="1"/>
  <c r="E99" i="1"/>
  <c r="E98" i="1"/>
  <c r="E97" i="1"/>
  <c r="G22" i="1"/>
  <c r="F97" i="1" l="1"/>
  <c r="E95" i="1"/>
  <c r="F89" i="1"/>
  <c r="G89" i="1"/>
  <c r="D89" i="1"/>
  <c r="AQ59" i="1" l="1"/>
  <c r="E79" i="1" s="1"/>
  <c r="AS59" i="1"/>
  <c r="E80" i="1" s="1"/>
  <c r="AU59" i="1"/>
  <c r="E81" i="1" s="1"/>
  <c r="AW59" i="1"/>
  <c r="E82" i="1" s="1"/>
  <c r="AY59" i="1"/>
  <c r="E83" i="1" s="1"/>
  <c r="BA59" i="1"/>
  <c r="E85" i="1" s="1"/>
  <c r="BC59" i="1"/>
  <c r="E86" i="1" s="1"/>
  <c r="BD59" i="1"/>
  <c r="E71" i="1" s="1"/>
  <c r="BE59" i="1"/>
  <c r="E87" i="1" s="1"/>
  <c r="BF59" i="1"/>
  <c r="E72" i="1" s="1"/>
  <c r="BG59" i="1"/>
  <c r="E88" i="1" s="1"/>
  <c r="AO59" i="1"/>
  <c r="E78" i="1" s="1"/>
  <c r="AT57" i="1"/>
  <c r="BH11" i="1"/>
  <c r="BH59" i="1" s="1"/>
  <c r="E73" i="1" s="1"/>
  <c r="D67" i="1" l="1"/>
  <c r="D73" i="1"/>
  <c r="E89" i="1"/>
  <c r="D65" i="1"/>
  <c r="D71" i="1"/>
  <c r="D66" i="1"/>
  <c r="D72" i="1"/>
  <c r="D63" i="1"/>
  <c r="D68" i="1"/>
  <c r="D64" i="1"/>
  <c r="D70" i="1"/>
  <c r="AJ55" i="1"/>
  <c r="AJ54" i="1"/>
  <c r="AJ53" i="1"/>
  <c r="AJ52" i="1"/>
  <c r="AJ48" i="1"/>
  <c r="AJ49" i="1"/>
  <c r="AJ50" i="1"/>
  <c r="AJ47" i="1"/>
  <c r="AJ46" i="1"/>
  <c r="T46" i="1"/>
  <c r="D74" i="1" l="1"/>
  <c r="AC58" i="1"/>
  <c r="T57" i="1"/>
  <c r="AC57" i="1"/>
  <c r="AJ44" i="1"/>
  <c r="AJ45" i="1"/>
  <c r="AK43" i="1"/>
  <c r="AJ43" i="1"/>
  <c r="AJ41" i="1"/>
  <c r="AJ42" i="1"/>
  <c r="AJ40" i="1"/>
  <c r="T40" i="1"/>
  <c r="AJ39" i="1"/>
  <c r="AJ38" i="1"/>
  <c r="AJ35" i="1"/>
  <c r="AJ36" i="1"/>
  <c r="AJ37" i="1"/>
  <c r="AJ34" i="1"/>
  <c r="AJ33" i="1"/>
  <c r="AJ32" i="1"/>
  <c r="AJ31" i="1"/>
  <c r="AJ30" i="1"/>
  <c r="AJ29" i="1"/>
  <c r="AJ26" i="1"/>
  <c r="AJ28" i="1"/>
  <c r="AJ27" i="1"/>
  <c r="T11" i="1" l="1"/>
  <c r="AJ24" i="1"/>
  <c r="AJ23" i="1"/>
  <c r="G52" i="1"/>
  <c r="AT52" i="1" s="1"/>
  <c r="G48" i="1"/>
  <c r="G44" i="1"/>
  <c r="AV44" i="1" s="1"/>
  <c r="G46" i="1"/>
  <c r="AV46" i="1" s="1"/>
  <c r="G40" i="1"/>
  <c r="AP40" i="1" s="1"/>
  <c r="G38" i="1"/>
  <c r="AP38" i="1" s="1"/>
  <c r="G26" i="1"/>
  <c r="AX26" i="1" s="1"/>
  <c r="AX22" i="1"/>
  <c r="G13" i="1"/>
  <c r="G20" i="1"/>
  <c r="AX20" i="1" s="1"/>
  <c r="G18" i="1"/>
  <c r="AR18" i="1" s="1"/>
  <c r="G19" i="1"/>
  <c r="AR19" i="1" s="1"/>
  <c r="G17" i="1"/>
  <c r="AX17" i="1" s="1"/>
  <c r="G10" i="1"/>
  <c r="G5" i="1"/>
  <c r="AJ21" i="1"/>
  <c r="AJ20" i="1"/>
  <c r="AJ15" i="1"/>
  <c r="AJ13" i="1"/>
  <c r="AJ10" i="1"/>
  <c r="AJ9" i="1"/>
  <c r="AJ8" i="1"/>
  <c r="AJ7" i="1"/>
  <c r="AJ6" i="1"/>
  <c r="AJ5" i="1"/>
  <c r="AJ4" i="1"/>
  <c r="AJ3" i="1"/>
  <c r="AC29" i="1"/>
  <c r="AC27" i="1"/>
  <c r="AC49" i="1"/>
  <c r="AC50" i="1"/>
  <c r="AC51" i="1"/>
  <c r="AC54" i="1"/>
  <c r="AC14" i="1"/>
  <c r="AC15" i="1"/>
  <c r="AC16" i="1"/>
  <c r="AC52" i="1"/>
  <c r="T52" i="1"/>
  <c r="AC48" i="1"/>
  <c r="T48" i="1"/>
  <c r="AC46" i="1"/>
  <c r="AC44" i="1"/>
  <c r="T44" i="1"/>
  <c r="AC40" i="1"/>
  <c r="AC38" i="1"/>
  <c r="T38" i="1"/>
  <c r="T35" i="1"/>
  <c r="AC26" i="1"/>
  <c r="T26" i="1"/>
  <c r="T25" i="1"/>
  <c r="T23" i="1"/>
  <c r="AC22" i="1"/>
  <c r="T22" i="1"/>
  <c r="AC20" i="1"/>
  <c r="T20" i="1"/>
  <c r="AC19" i="1"/>
  <c r="T19" i="1"/>
  <c r="AC18" i="1"/>
  <c r="T18" i="1"/>
  <c r="AC17" i="1"/>
  <c r="T17" i="1"/>
  <c r="AC13" i="1"/>
  <c r="T13" i="1"/>
  <c r="AB10" i="1"/>
  <c r="AC10" i="1" s="1"/>
  <c r="T10" i="1"/>
  <c r="F3" i="1"/>
  <c r="E94" i="1" l="1"/>
  <c r="F94" i="1"/>
  <c r="F104" i="1" s="1"/>
  <c r="AC3" i="1"/>
  <c r="AP59" i="1"/>
  <c r="E63" i="1" s="1"/>
  <c r="AV59" i="1"/>
  <c r="E66" i="1" s="1"/>
  <c r="U48" i="1"/>
  <c r="AT48" i="1"/>
  <c r="AT59" i="1" s="1"/>
  <c r="E65" i="1" s="1"/>
  <c r="U10" i="1"/>
  <c r="BB10" i="1"/>
  <c r="BB59" i="1" s="1"/>
  <c r="E70" i="1" s="1"/>
  <c r="U13" i="1"/>
  <c r="AX13" i="1"/>
  <c r="AX59" i="1" s="1"/>
  <c r="E67" i="1" s="1"/>
  <c r="AR59" i="1"/>
  <c r="E64" i="1" s="1"/>
  <c r="AZ3" i="1"/>
  <c r="AZ59" i="1" s="1"/>
  <c r="E69" i="1" s="1"/>
  <c r="G3" i="1"/>
  <c r="E68" i="1" s="1"/>
  <c r="E74" i="1" l="1"/>
  <c r="G59" i="1"/>
</calcChain>
</file>

<file path=xl/sharedStrings.xml><?xml version="1.0" encoding="utf-8"?>
<sst xmlns="http://schemas.openxmlformats.org/spreadsheetml/2006/main" count="619" uniqueCount="324">
  <si>
    <t>NO.</t>
  </si>
  <si>
    <t>ÁREA</t>
  </si>
  <si>
    <t>NÚMERO DE CONTRATO/PROCESO DE SELECCIÓN</t>
  </si>
  <si>
    <t>CONTRATISTA</t>
  </si>
  <si>
    <t>OBJETO</t>
  </si>
  <si>
    <t>VALOR CONTRATADO</t>
  </si>
  <si>
    <t>TIPO DE HERRAMIENTA DE CONTRATACIÓN</t>
  </si>
  <si>
    <t>MODALIDAD DE SELECCIÓN</t>
  </si>
  <si>
    <t>SUPERVISOR / RESPONSABLE</t>
  </si>
  <si>
    <t xml:space="preserve">Link </t>
  </si>
  <si>
    <t>Rep. Legal</t>
  </si>
  <si>
    <t>DIRECCIÓN</t>
  </si>
  <si>
    <t>TELEFONO</t>
  </si>
  <si>
    <t>EMAIL</t>
  </si>
  <si>
    <t>NÚMERO DE OFERENTES</t>
  </si>
  <si>
    <t>DIFERENCIA</t>
  </si>
  <si>
    <t>INFRAESTRUCTURA</t>
  </si>
  <si>
    <t>COMISIONISTAS FINANCIEROS AGROPECUARIOS SA / NIT: 805023598 - 1</t>
  </si>
  <si>
    <t>BOLSA MERCANTIL</t>
  </si>
  <si>
    <t>SELECCIÓN ABREVIADA CARACTERÍSTICAS TÉCNICAS UNIFORMES</t>
  </si>
  <si>
    <t>OSCAR CHAVEZ RUEDA, Cc.: 16209400</t>
  </si>
  <si>
    <t>CALLE 64NTE # 5B - 146 OF R-01 CENTRO EMPRESA, Cali. Valle del Cauca</t>
  </si>
  <si>
    <t>contador@comfinagro.com.co</t>
  </si>
  <si>
    <t>N/A</t>
  </si>
  <si>
    <t>DIRECTORA ADMINISTRATIVA Y FINANCIERA</t>
  </si>
  <si>
    <t>375-2022 / CD-IDER-001-2022_2</t>
  </si>
  <si>
    <t>PRIXMASOL S.A.S. / NIT: 900662991 - 9</t>
  </si>
  <si>
    <t>Prestación de Servicios mediante la modalidad de Software como Servicio (SaaS), para la puesta en servicio y el acceso a la plataforma SAFE WEB, que permite el registro, seguimiento y control de la contabilidad, presupuesto, tesorería, órdenes de pago, nómina, contratación y trazabilidad de cuentas, de acuerdo con la propuesta y las especificaciones técnicas.</t>
  </si>
  <si>
    <t>SECOP II</t>
  </si>
  <si>
    <t>YADIRA SEGUNDA MACKENZIE CONSTANTE, Cc.: 32.817.591</t>
  </si>
  <si>
    <t>CRA 45 #69-73 AP 12A LAS ACACIAS, Barranquilla. Atlántico</t>
  </si>
  <si>
    <t>NOTIFICACIONES@PRIXMASOL.COM</t>
  </si>
  <si>
    <t>OC 87290</t>
  </si>
  <si>
    <t>UNION TEMPORAL ATV - UT Especiales Colombia / NIT: 901443770-2</t>
  </si>
  <si>
    <t>Arrendamientos</t>
  </si>
  <si>
    <t>INVERSION</t>
  </si>
  <si>
    <t xml:space="preserve">TIENDA VIRTUAL </t>
  </si>
  <si>
    <t>https://colombiacompra.gov.co/tienda-virtual-del-estado-colombiano/ordenes-compra/87290</t>
  </si>
  <si>
    <t>Didier Ochoa Aristizabal, Cc.: 71772022</t>
  </si>
  <si>
    <t>CALLE 24B #75-35, BOGOTA. CUNDINAMARCA</t>
  </si>
  <si>
    <t>comercialzonacentro@astransportes.net</t>
  </si>
  <si>
    <t>Recreacion Comunitaria y Aprovechamiento del tiempo libre, como mecanismo de cohesion e Integracion social en el Distrito de Cartagena de Indias</t>
  </si>
  <si>
    <t>Tasa Pro Deporte y Recreacion</t>
  </si>
  <si>
    <t>Mejoramiento de los estilos de Vida mediante la promosicion masiva de una vida activa de la ciudadania en el Distrito de cartagena de Indias</t>
  </si>
  <si>
    <t>Remuneracion servicios tecnicos</t>
  </si>
  <si>
    <t>FUNCIONAMIENTO</t>
  </si>
  <si>
    <t>ICAT 3%</t>
  </si>
  <si>
    <t>Implementacion del observatorio de ciencias aplicadasal deporte, la recreacion, la actividad fisica y el aprovechamiento del tiempo libre en el Distrito de Cartagena de Indias</t>
  </si>
  <si>
    <t>SGP Deportes</t>
  </si>
  <si>
    <t>COMPAÑIA DE TELEVISION CARTAGENA DE INDIAS S.A. / NIT: 830501248</t>
  </si>
  <si>
    <t>SELECCIÓN ABREVIADA MENOR CUANTIA</t>
  </si>
  <si>
    <t>DIRECTOR FOMENTO DEPORTIVO</t>
  </si>
  <si>
    <t>OC 88953</t>
  </si>
  <si>
    <t>RUBRO</t>
  </si>
  <si>
    <t>FUENTE</t>
  </si>
  <si>
    <t>RECURSO</t>
  </si>
  <si>
    <t>JEFE ÁREA DE INFRAESTRUCTURA</t>
  </si>
  <si>
    <t>PRESUPUESTO / VALOR CDP</t>
  </si>
  <si>
    <t>LINK EXPEDIENTE DIGITAL</t>
  </si>
  <si>
    <t>https://drive.google.com/drive/folders/1tiCg7se4FQnBtJI-vWq1NWewd8z-W9-5?usp=sharing</t>
  </si>
  <si>
    <t>DISTRACOM / Nit: 811009788</t>
  </si>
  <si>
    <t>Marco Londoño Sierra, Cc.: 70062176</t>
  </si>
  <si>
    <t>CALLE 7 No. 24-20,  Cereté. Córdoba</t>
  </si>
  <si>
    <t>gestioncontratos2@distracom.com.co</t>
  </si>
  <si>
    <t>OC 89276</t>
  </si>
  <si>
    <t>PANAMERICANA LIBRERÍA Y PAPELERÍA S.A. / Nit: 830037946</t>
  </si>
  <si>
    <t xml:space="preserve">Carlos  Alberto  Franco Rios, Cc.: 17052933  </t>
  </si>
  <si>
    <t xml:space="preserve">Cll. 64 No.93-95
Bogotá, Cundinamarca
</t>
  </si>
  <si>
    <t xml:space="preserve"> (1) 2916900
(320) 9174327</t>
  </si>
  <si>
    <t>gobiernovirtual@panamericana.com.co</t>
  </si>
  <si>
    <t>DIR ADMINISTRATIVA Y FINANCIERA</t>
  </si>
  <si>
    <t>Adquisición de elementos y papelería para el desarrollo de las actividades administrativas del IDER para la vigencia 2022</t>
  </si>
  <si>
    <t>https://drive.google.com/drive/folders/1zHN6yMRQDLWhZVrG_ZUvrRqi0y-xHnEs?usp=sharing</t>
  </si>
  <si>
    <t>Otros bienes transportables (excepto
productos metálicos, maquinaria y
equipo)</t>
  </si>
  <si>
    <t>OC 89369</t>
  </si>
  <si>
    <t>Adquisición de elementos de cafetería para el IDER</t>
  </si>
  <si>
    <t>https://drive.google.com/drive/folders/1QRBvyTeS0Kb8RX3onSdSw5CGFD0HCaaS?usp=sharing</t>
  </si>
  <si>
    <t>Otros</t>
  </si>
  <si>
    <t>https://drive.google.com/drive/folders/1K7qs-FZe_wfZNSBSZqkN4cxOXRbCzQjP?usp=sharing</t>
  </si>
  <si>
    <t>https://drive.google.com/drive/folders/1AxBYwedKRiODzvbdD6Ec6Rog_PFUYWlG?usp=sharing</t>
  </si>
  <si>
    <t>379-2022 / SA-BM-IDER-001-2022</t>
  </si>
  <si>
    <t>https://drive.google.com/drive/folders/1DkQAJEbhywEdN5gR4mnMlF9q5jd9YUfu?usp=sharing</t>
  </si>
  <si>
    <t>https://drive.google.com/drive/folders/1GdgJm4wI-MMJNQeMX0dn_fr7WP5rqCTm?usp=sharing</t>
  </si>
  <si>
    <t>HANNI BALADI RODRIGUEZ, Cc.: 1047418441</t>
  </si>
  <si>
    <t>BOSQUE DIAG 21 N 54 93, Cartagena. Bolívar</t>
  </si>
  <si>
    <t>contabilidad@canalcartagena.com</t>
  </si>
  <si>
    <t>Licitación Pública</t>
  </si>
  <si>
    <t>Contratación Directa</t>
  </si>
  <si>
    <t>Subasta Inversa</t>
  </si>
  <si>
    <t>Concurso de Mérito</t>
  </si>
  <si>
    <t>OC 89998</t>
  </si>
  <si>
    <t>AV CALLE . 24 # 51-40 OFC 512, Bogotá, Cundinamarca</t>
  </si>
  <si>
    <t>utestudios049@gmail.com</t>
  </si>
  <si>
    <t>IVAN ALONSO PARDO AVILA, Cc.: 79.952.890</t>
  </si>
  <si>
    <t>https://drive.google.com/drive/folders/1TsYDPxd6iTeqRhL5h1St5riNEVkhG-bd?usp=sharing</t>
  </si>
  <si>
    <t>JULIANA MARCELA LUNA CHAVES, Cc.: 52789684</t>
  </si>
  <si>
    <t>servicioalcliente@cooviam.com</t>
  </si>
  <si>
    <t>CR 27 73 46. Bogotá, Cundinamarca</t>
  </si>
  <si>
    <t>CDP</t>
  </si>
  <si>
    <t>FECHA DE TERMINACION</t>
  </si>
  <si>
    <t>PLAZO ESTIMADO DE EJECUCIÓN EN DIAS</t>
  </si>
  <si>
    <t>JOTA EVOLUCION SAS / Nit: 901268323</t>
  </si>
  <si>
    <t>381-2022 / INV-PUB-IDER-02-2022</t>
  </si>
  <si>
    <t>jotaevolucionemossas@gmail.com</t>
  </si>
  <si>
    <t>Transversal 138 No 137-86, Bogotá, Cundinamarca</t>
  </si>
  <si>
    <t>JOSE ALEJANDRO GOMEX PARRA, Cc.: 93413128</t>
  </si>
  <si>
    <t>https://drive.google.com/drive/folders/1Z9HZUrvrWeBRKKAooMpNls2rkKuXyG1d?usp=sharing</t>
  </si>
  <si>
    <t>OC 90970</t>
  </si>
  <si>
    <t>KEY MARKET SAS EN REORGANIZACION / Nit: 830073623</t>
  </si>
  <si>
    <t>https://drive.google.com/drive/folders/1b1I6NlbV9JtbwVqqYPUwEfP4kn2Q0TcB?usp=sharing</t>
  </si>
  <si>
    <t>AUT MEDELLIN TER TERRESTRE DE CARGA KM 3 5 COSTADO SUR BG 7 MD 3 ET 1</t>
  </si>
  <si>
    <t>ecaro@keymarket.com.co</t>
  </si>
  <si>
    <t>JUAN MOSQUERA BURGOS, Cc.: 79051038</t>
  </si>
  <si>
    <t>OC 90983</t>
  </si>
  <si>
    <t>https://www.colombiacompra.gov.co/tienda-virtual-del-estado-colombiano/ordenes-compra/90983</t>
  </si>
  <si>
    <t>https://www.colombiacompra.gov.co/tienda-virtual-del-estado-colombiano/ordenes-compra/90970</t>
  </si>
  <si>
    <t>https://www.colombiacompra.gov.co/tienda-virtual-del-estado-colombiano/ordenes-compra/88953</t>
  </si>
  <si>
    <t>https://www.colombiacompra.gov.co/tienda-virtual-del-estado-colombiano/ordenes-compra/89276</t>
  </si>
  <si>
    <t>https://www.colombiacompra.gov.co/tienda-virtual-del-estado-colombiano/ordenes-compra/89369</t>
  </si>
  <si>
    <t>https://www.colombiacompra.gov.co/tienda-virtual-del-estado-colombiano/ordenes-compra/89998</t>
  </si>
  <si>
    <t>BAZURTO CC BAZURTICO LC 8 Y 9</t>
  </si>
  <si>
    <t>contabilidad@veneplast.com.co</t>
  </si>
  <si>
    <t>HUMBERTO JOSE ALVAREZ QUINTERO, Cc.: 9287573</t>
  </si>
  <si>
    <t>https://drive.google.com/drive/folders/1th4lPU8hdnuzW_OL7ih5N8Rks3LTgS5O?usp=sharing</t>
  </si>
  <si>
    <t>colombiacompra@creardecolombia.com.co</t>
  </si>
  <si>
    <t>Prestación del servicio de vigilancia y seguridad privada para diferentes escenarios deportivos que están bajo la administración del Instituto Distrital de Deporte y Recreación - IDER,</t>
  </si>
  <si>
    <t>Prestación del servicio de transporte terrestre automotor especial de pasajeros para el desarrollo de las actividades administrativas del IDER y la ejecución de los objetivos de los proyectos de inversión aprobados por el distrito de Cartagena para la vigencia 2022’</t>
  </si>
  <si>
    <t>Suministro de combustible para la conservación, mantenimiento y mejoramiento de los escenarios deportivos de la ciudad como estrategia de preservación del patrimonio material del Distrito de Cartagena de indias, vigencia 2022</t>
  </si>
  <si>
    <t>Suministro de elementos de ferretería para la conservación, mantenimiento y mejoramiento de los escenarios deportivos de la ciudad como estrategia de preservación del patrimonio material del distrito de Cartagena de indias, vigencia 2022</t>
  </si>
  <si>
    <t>Adquisición de equipos para el mantenimiento de los escenarios deportivos del distrito, en el marco del proyecto de inversión denominado «conservación, mantenimiento y mejoramiento de los escenarios deportivos de la ciudad como estrategia de preservación del patrimonio material del distrito de Cartagena de Indias</t>
  </si>
  <si>
    <t>Adquisición de tintas y toners para el desarrollo de las actividades del IDER</t>
  </si>
  <si>
    <t>UT estudios 049 / Nit: 901539681</t>
  </si>
  <si>
    <t>VENEPLAST LTDA / Nit: 900019737</t>
  </si>
  <si>
    <t>https://community.secop.gov.co/Public/Tendering/OpportunityDetail/Index?noticeUID=CO1.NTC.2884806&amp;isFromPublicArea=True&amp;isModal=False</t>
  </si>
  <si>
    <t xml:space="preserve">OPERACIÓN DE BOLSA NO. 48905359  </t>
  </si>
  <si>
    <t>UNION TEMPORAL SEGURIDAD IDER CS 2022 NIT: 901585807-5</t>
  </si>
  <si>
    <t>En BMC</t>
  </si>
  <si>
    <t>https://community.secop.gov.co/Public/Tendering/OpportunityDetail/Index?noticeUID=CO1.NTC.2735942&amp;isFromPublicArea=True&amp;isModal=False</t>
  </si>
  <si>
    <t>OC 91487</t>
  </si>
  <si>
    <t>https://www.colombiacompra.gov.co/tienda-virtual-del-estado-colombiano/ordenes-compra/91487</t>
  </si>
  <si>
    <t>https://drive.google.com/drive/folders/1QiZlzPRtxgMscbWj7ffYsCCYDxd1UZR_?usp=sharing</t>
  </si>
  <si>
    <t>OC 91804</t>
  </si>
  <si>
    <t>NEX COMPUTER S.A.S / Nit: 830110570-1</t>
  </si>
  <si>
    <t>El INSTITUTO DISTRITAL DE DEPORTE Y RECREACIÓN - IDER, está interesado en adquirir equipos de cómputo y periféricos con el objetivo de coadyuvar con el cumplimiento de las actividades requeridas para el cumplimiento de los objetivos y metas de sus proyectos de inversión</t>
  </si>
  <si>
    <t>https://www.colombiacompra.gov.co/tienda-virtual-del-estado-colombiano/ordenes-compra/91804</t>
  </si>
  <si>
    <t>EDNA PATRICIA NIETO RUEDA, Cc.: 52099112</t>
  </si>
  <si>
    <t>AUTOP MEDELLIN KM 3.5 CENTRO EMPRESARIAL METROPOLITANO LC B 5. COTA, CUNDINAMARCA.</t>
  </si>
  <si>
    <t>(601) 552-0777
(323) 290-9409</t>
  </si>
  <si>
    <t>JURIDICO@NEX.COM.CO</t>
  </si>
  <si>
    <t>https://drive.google.com/drive/folders/1iRKZNm5XXomuvFjMTHhdhP5yLoQxkt-N?usp=sharing</t>
  </si>
  <si>
    <t>OC 91805</t>
  </si>
  <si>
    <t>El INSTITUTO DISTRITAL DE DEPORTE Y RECREACIÓN - IDER, está interesado en adquirir equipos de cómputo y periféricos con el objetivo de coadyuvar con el cumplimiento de las actividades requeridas para el cumplimiento de los objetivos y metas</t>
  </si>
  <si>
    <t>Maquinaria de informática y sus partes, piezas y accesorios</t>
  </si>
  <si>
    <t>https://www.colombiacompra.gov.co/tienda-virtual-del-estado-colombiano/ordenes-compra/91805</t>
  </si>
  <si>
    <t>https://drive.google.com/drive/folders/1izOCHEqbkFbKC1GfO3aBUMUSZQMwocNg?usp=sharing</t>
  </si>
  <si>
    <t>OC 91806</t>
  </si>
  <si>
    <t>GRUPO EMPRESARIAL CREAR DE COLOMBIA SAS / Nit: 900564459-1</t>
  </si>
  <si>
    <t>https://www.colombiacompra.gov.co/tienda-virtual-del-estado-colombiano/ordenes-compra/91806</t>
  </si>
  <si>
    <t>SULMAN LILIANA PARRA CASALLAS, Cc.: 53050527</t>
  </si>
  <si>
    <t>CR 14 A 71 A 59 TO B OF 207. Bogotá, Cundinamarca</t>
  </si>
  <si>
    <t>(601) 763-0176
(310) 494-4450
(301) 577-3693</t>
  </si>
  <si>
    <t>https://drive.google.com/drive/folders/1jL1eOCiM3L8crPFFqHx76ycVTsDViTib?usp=sharing</t>
  </si>
  <si>
    <t>OC 91853</t>
  </si>
  <si>
    <t>HARDWARE ASESORIAS SOFTWARE LTDA / Nit: 804000673-3</t>
  </si>
  <si>
    <t>En ese sentido, El INSTITUTO DISTRITAL DE DEPORTE Y RECREACIÓN - IDER, está interesado en adquirir equipos de cómputo y periféricos con el objetivo de coadyuvar con el cumplimiento de las actividades requeridas para el cumplimiento de los objetivos por lo cual requiere dotar al área administrativa con recursos que permitan optimizar sus funciones.</t>
  </si>
  <si>
    <t>https://www.colombiacompra.gov.co/tienda-virtual-del-estado-colombiano/ordenes-compra/91853</t>
  </si>
  <si>
    <t>RAMIRO HUMBERTO VERGARA RODRIGUEZ, Cc.: 91431735</t>
  </si>
  <si>
    <t>CR. 36 NO. 46-104. BUCARAMANGA, SANTANDER</t>
  </si>
  <si>
    <t>6471515
6471515
3134238649</t>
  </si>
  <si>
    <t>ramiro.vergara@hasltda.com</t>
  </si>
  <si>
    <t>https://drive.google.com/drive/folders/1lqA-qZ8-MmMo4U_F9GGzjkufLvyweymI?usp=sharing</t>
  </si>
  <si>
    <t>https://community.secop.gov.co/Public/Tendering/OpportunityDetail/Index?noticeUID=CO1.NTC.2933928&amp;isFromPublicArea=True&amp;isModal=False</t>
  </si>
  <si>
    <t>382-2022  /  INV-PUB-IDER-03-2022</t>
  </si>
  <si>
    <t>COLOMBIA CLOUD TI S.A.S. / Nit: 9011401243</t>
  </si>
  <si>
    <t>Servicio de rediseño, modernización y actualización del sitio web Institucional del IDER</t>
  </si>
  <si>
    <t>https://community.secop.gov.co/Public/Tendering/OpportunityDetail/Index?noticeUID=CO1.NTC.2956487&amp;isFromPublicArea=True&amp;isModal=False</t>
  </si>
  <si>
    <t>John Sebastian Mora Betancur, Cc.: 1073244892</t>
  </si>
  <si>
    <t>Carrera 5 #8a 58 to 11 ap 203. Mosquera, Cundinamarca</t>
  </si>
  <si>
    <t>(601) 8939160</t>
  </si>
  <si>
    <t>soporte@colombiacloud.net.co</t>
  </si>
  <si>
    <t>https://drive.google.com/drive/folders/1H72UmVvBe2DZSSpQiVsxw7LOm34aNIvz?usp=sharing</t>
  </si>
  <si>
    <t>PROFESIONALES AMBIENTALES DE COLOMBIA SAS / Nit: 900393756-1</t>
  </si>
  <si>
    <t>Suministro de químicos para piscina para la Conservación, Mantenimiento y Mejoramiento del Escenario Complejo Acuático Jaime González Jhonson del IDER de Cartagena de Indias, vigencia 2022</t>
  </si>
  <si>
    <t>SELECCIÓN ABREVIADA SUBASTA INVERTA</t>
  </si>
  <si>
    <t>https://community.secop.gov.co/Public/Tendering/OpportunityDetail/Index?noticeUID=CO1.NTC.2936086&amp;isFromPublicArea=True&amp;isModal=False</t>
  </si>
  <si>
    <t>MARTHA ELENA ARBOLEDA DE GONZALEZ, Cc.: 35325385</t>
  </si>
  <si>
    <t>Calle 22 G No. 98 A 35. Bogotá, Cundinamarca</t>
  </si>
  <si>
    <t>servicioalcliente@profesionalesambientales.com</t>
  </si>
  <si>
    <t>https://drive.google.com/drive/folders/1Vs421MFC4MEpZUiiM6a-VQZaP_OHBSTQ?usp=sharing</t>
  </si>
  <si>
    <t>385-2022 / SA-SI-IDER-002-2022</t>
  </si>
  <si>
    <t>GRUPO EMPRESARIAL HTM SAS / Nit: 901001623</t>
  </si>
  <si>
    <t>Suministro de agroquímicos para la Conservación, Mantenimiento y Mejoramiento de los Escenarios del Distrito de Cartagena de Indias, vigencia 2022</t>
  </si>
  <si>
    <t>https://community.secop.gov.co/Public/Tendering/OpportunityDetail/Index?noticeUID=CO1.NTC.2951746&amp;isFromPublicArea=True&amp;isModal=False</t>
  </si>
  <si>
    <t>DANIELA ROCIO CORCHO ESPITIA, Cc.: 1067961333</t>
  </si>
  <si>
    <t>CLL 63 N 10 35 LA CASTELLANA. Montería, Cordoba</t>
  </si>
  <si>
    <t>grupoempresarialhtm@gmail.com</t>
  </si>
  <si>
    <t>https://drive.google.com/drive/folders/1Xdm_knnIPtYDCLK_OYZxpn7sq1OZpXiE?usp=sharing</t>
  </si>
  <si>
    <t>380-2022 / SA-MC-IDER-001-2022</t>
  </si>
  <si>
    <t>“Prestación de servicios para la producción y emisión de programas y microprogramas de televisión del Instituto Distrital de Deporte y Recreación-IDER relacionados con los objetivos y estrategias que este desarrolla en virtud del cumplimiento de los proyectos de inversión contemplados en el plan de desarrollo salvemos juntos a Cartagena 2020-2023</t>
  </si>
  <si>
    <t>https://community.secop.gov.co/Public/Tendering/OpportunityDetail/Index?noticeUID=CO1.NTC.2908720&amp;isFromPublicArea=True&amp;isModal=False</t>
  </si>
  <si>
    <t>384-2022 / SA-MC-IDER-002-2022</t>
  </si>
  <si>
    <t>PORTES DE COLOMBIA SAS / Nit: 830006177</t>
  </si>
  <si>
    <t>Prestación del servicio de transporte terrestre de carga para el cumplimiento de actividades del área de recreación del Instituto Distrital de Deporte y Recreación-IDER</t>
  </si>
  <si>
    <t>https://community.secop.gov.co/Public/Tendering/OpportunityDetail/Index?noticeUID=CO1.NTC.2952111&amp;isFromPublicArea=True&amp;isModal=False</t>
  </si>
  <si>
    <t>ERNESTO MANCIPE ORTIZ, Cc.: 79345167</t>
  </si>
  <si>
    <t>CALLE 16F 97 66. Bogotá, Cundinamarca</t>
  </si>
  <si>
    <t>(601) 8267683</t>
  </si>
  <si>
    <t>contratacion@portesdecolombia.com</t>
  </si>
  <si>
    <t>https://drive.google.com/drive/folders/1ABKLkjRbwiUAByGPLgOBDGEEw0_o60zJ?usp=sharing</t>
  </si>
  <si>
    <t>RP</t>
  </si>
  <si>
    <t>RECREACIÓN</t>
  </si>
  <si>
    <t xml:space="preserve">Desarrollo de la Escuela de Iniciacion y formacion Deportiva EIFD en el distrito de Cartagena de Indias </t>
  </si>
  <si>
    <t>DEPORTE</t>
  </si>
  <si>
    <t>Fortalecimiento del Deporte Estudiantil Mediante la implementacion de los juegos intercolegiados y universitarios en el Distrito de Cartagena de Indias</t>
  </si>
  <si>
    <t>OBSERVATORIO</t>
  </si>
  <si>
    <t>FECHA DE INICIO</t>
  </si>
  <si>
    <t>FECHA DE ADJUDICACIÓN</t>
  </si>
  <si>
    <t>FECHA DE PUBLICACIÓN</t>
  </si>
  <si>
    <t>ASEGURADORA</t>
  </si>
  <si>
    <t>NÚMERO DE PÓLIZA</t>
  </si>
  <si>
    <t>GARANTÍA</t>
  </si>
  <si>
    <t>AMPARO DESDE</t>
  </si>
  <si>
    <t>AMPARO HASTA</t>
  </si>
  <si>
    <t>VIGENCIA</t>
  </si>
  <si>
    <t>FECHA DE APROBACIÓN</t>
  </si>
  <si>
    <t>SEGUROS DEL ESTADO SA</t>
  </si>
  <si>
    <t xml:space="preserve">15-44-101260736 </t>
  </si>
  <si>
    <t>Cumplimiento del contrato</t>
  </si>
  <si>
    <t>Pago de salarios</t>
  </si>
  <si>
    <t>VALOR</t>
  </si>
  <si>
    <t>14-40-101044452</t>
  </si>
  <si>
    <t>Predios Labores y Operaciones // Contratistas y Subcontratistas // Vehículos Propios y No Propios</t>
  </si>
  <si>
    <t>Renponsabilidad Civil Patronal // Daño Emergente y Lucro Cesante // Perjuicios Extrapatrimoniales // Otros Bienes del Asegurado</t>
  </si>
  <si>
    <t>14-44-101152284</t>
  </si>
  <si>
    <t>Calidad del Servicio</t>
  </si>
  <si>
    <t>SURAMERICANA</t>
  </si>
  <si>
    <t>3260329–3</t>
  </si>
  <si>
    <t>65-46-101027380</t>
  </si>
  <si>
    <t>21-44-101383056</t>
  </si>
  <si>
    <t xml:space="preserve">ACUERDO MARCO DE PRECIOS: IAD Transporte </t>
  </si>
  <si>
    <t>ACUERDO MARCO DE PRECIOS: CCE-715-1-AMP-2018 (2)</t>
  </si>
  <si>
    <t>MÍNIMA CUANTÍA</t>
  </si>
  <si>
    <t>GRANDES SUPERFICIES</t>
  </si>
  <si>
    <t>ACUERDO MARCO DE PRECIOS: Materiales de Construcción y Ferretería</t>
  </si>
  <si>
    <t>ACUERDO MARCO DE PRECIOS: Consumibles de Impresión</t>
  </si>
  <si>
    <t>INSTRUMENTO</t>
  </si>
  <si>
    <t>ACUERDO MARCO DE PRECIOS: ETP III</t>
  </si>
  <si>
    <t xml:space="preserve">INVITACION PÚBLICA </t>
  </si>
  <si>
    <t>CONTRATACION DIRECTA</t>
  </si>
  <si>
    <t>PROVEEDOR EXCLUSIVO</t>
  </si>
  <si>
    <t>VALOR X PROGRAMA</t>
  </si>
  <si>
    <t>ESTADO ACTUAL ($)</t>
  </si>
  <si>
    <t xml:space="preserve">COMPAÑIA MUNDIAL DE SEGUROS S.A. </t>
  </si>
  <si>
    <t>CG-1036121</t>
  </si>
  <si>
    <t>CAlidad de los elementos</t>
  </si>
  <si>
    <t>387-2022  /  CD-IDER-002-2022</t>
  </si>
  <si>
    <t xml:space="preserve">El comodante IDER entrega al comodatario INSTITUTO DEPARTAMENTAL DE DEPORTE Y RECREACIÓN -IDERBOL en calidad de préstamo de uso y goce gratuito las instalaciones del escenario deportivo COLISEO CUBIERTO BERNARDO CARABALLO para el desarrollo de actividades comunitarias deportivas y recreativas que realice el comodatario con la finalidad de Anuar refuerzos en el crecimiento y fortalecimiento del deporte , la recreación y aprovechamiento del tiempo libre, y con cargo a restituir la unidad deportiva que se mencionan a continuación: COLISEO CUBIERTO BERNARDO CARABALLO con referencia catastral N°010201870093000, ubicado en el paseo Bolívar en la CRA 17 No 34-56 , cuyos linderos son: el norte con la Cra 17 paseo Bolívar , el sur con el colegio la Salle, por el este con la urbanización la española y por el oeste con la Salle nueva del espinal. </t>
  </si>
  <si>
    <t>CONVENIO INTERADMINISTRATIVO</t>
  </si>
  <si>
    <t>Pedro Manuel Ali Ali</t>
  </si>
  <si>
    <t>Paseo Bolivar Cr 17 Casa del Deporte</t>
  </si>
  <si>
    <t>contratacioniderbol@gmail.com</t>
  </si>
  <si>
    <t>RCE</t>
  </si>
  <si>
    <t>https://drive.google.com/drive/folders/14ZvONdiIxCe6uX-KwBDHgLAEg85bDuHT?usp=sharing</t>
  </si>
  <si>
    <t>INSTITUTO DEPARTAMENTAL DE DEPORTE Y RECREACIÓN DE BOLIVAR - IDERBOL / Nit: 806005353</t>
  </si>
  <si>
    <t>14-46-101074352</t>
  </si>
  <si>
    <t>14-46-101074364</t>
  </si>
  <si>
    <t>33-46-101042834</t>
  </si>
  <si>
    <t>Calidad y correcto funcionamiento de los bienes</t>
  </si>
  <si>
    <t>CSC-100022235</t>
  </si>
  <si>
    <t>Calidad de los elementos</t>
  </si>
  <si>
    <t>15-46-101027611</t>
  </si>
  <si>
    <t>https://community.secop.gov.co/Public/Tendering/OpportunityDetail/Index?noticeUID=CO1.NTC.3024451&amp;isFromPublicArea=True&amp;isModal=False</t>
  </si>
  <si>
    <t>CSC-100022434</t>
  </si>
  <si>
    <t>CSC-100005395</t>
  </si>
  <si>
    <t>Predios Labores y Operaciones // Patronal // Contratistas y Subcontratistas // Vehículos Propios y No Propios</t>
  </si>
  <si>
    <t>383-2022 / SA-SI-IDER-001-2022</t>
  </si>
  <si>
    <t>4</t>
  </si>
  <si>
    <t>Aseguradora Solidaria de Colombia</t>
  </si>
  <si>
    <t>310-47-994000006225</t>
  </si>
  <si>
    <t>Calidad del Bien</t>
  </si>
  <si>
    <t>387-2022  /  SA-MC-IDER-004-2022</t>
  </si>
  <si>
    <t>AXA COLPATRIA SEGUROS S.A / Nit: 860002184</t>
  </si>
  <si>
    <t>Adquisición de pólizas de seguros para los bienes e inmuebles bajo administración del Instituto y de manejo global para los funcionarios de la Entidad</t>
  </si>
  <si>
    <t>https://community.secop.gov.co/Public/Tendering/OpportunityDetail/Index?noticeUID=CO1.NTC.2956380&amp;isFromPublicArea=True&amp;isModal=False</t>
  </si>
  <si>
    <t>MIGUEL EDUARDO VILLAMIZAR AGUIRRE, Cc.: 80201229</t>
  </si>
  <si>
    <t>CRA 7 No. 24-89 Torre Colpatria</t>
  </si>
  <si>
    <t>(601) 3364677</t>
  </si>
  <si>
    <t>miguel.villamizar@axacolpatria.co</t>
  </si>
  <si>
    <t>https://drive.google.com/drive/folders/1KLLw1RQAu8STy0Wg6Hk63VLFWij8QgLu?usp=sharing</t>
  </si>
  <si>
    <t>Seguros</t>
  </si>
  <si>
    <t>53-46-101008900</t>
  </si>
  <si>
    <t>COMPAÑIA ASEGURADORA DE FIANZAS S.A. CONFIANZA</t>
  </si>
  <si>
    <t>36-44-101054113</t>
  </si>
  <si>
    <t>36-40-101021044</t>
  </si>
  <si>
    <t>PDTE</t>
  </si>
  <si>
    <t xml:space="preserve">VALOR TOTAL CONTRATADO BIENES Y SERVICIOS </t>
  </si>
  <si>
    <t>Modalidad de Selección</t>
  </si>
  <si>
    <t xml:space="preserve">Mínima Cuantía </t>
  </si>
  <si>
    <t>Menor Cuantía</t>
  </si>
  <si>
    <t>Totales</t>
  </si>
  <si>
    <t>TVEC</t>
  </si>
  <si>
    <t>Selección Abreviada</t>
  </si>
  <si>
    <t>Bolsa</t>
  </si>
  <si>
    <t>Cant</t>
  </si>
  <si>
    <t>Valor Contratado</t>
  </si>
  <si>
    <t>Valor</t>
  </si>
  <si>
    <t>Convenio</t>
  </si>
  <si>
    <t>Convenios</t>
  </si>
  <si>
    <t>Adjudicado</t>
  </si>
  <si>
    <t>Bolsa / Comisionista</t>
  </si>
  <si>
    <t>Bolsa / Operación</t>
  </si>
  <si>
    <t>Desierto</t>
  </si>
  <si>
    <t>Descartado</t>
  </si>
  <si>
    <t>Inv Pública</t>
  </si>
  <si>
    <t>Estructuración / Publicado</t>
  </si>
  <si>
    <t>Área</t>
  </si>
  <si>
    <t>Conservación, Mantenimiento y Mejoramiento de los Escenarios Deportivos de la ciudad como estrategia de preservacion del patrimonio material del Distrito de Cartagena de Indias.</t>
  </si>
  <si>
    <t>Programa</t>
  </si>
  <si>
    <t>Fuente</t>
  </si>
  <si>
    <t>Ingresos Corriente de Libre Destinación</t>
  </si>
  <si>
    <t>Valor Total Contratado</t>
  </si>
  <si>
    <t>Valor Contratado x Fuente</t>
  </si>
  <si>
    <t>Consolidacion del sistema deportivo distrital mnediante una estrategia de estimulos y/o apoyos a las organizaciones deportivas y deportistas de altos logros Cartagena de Indias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</si>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</sst>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quot;$&quot;\ * #,##0.00_-;_-&quot;$&quot;\ * &quot;-&quot;??_-;_-@_-"/>
    <numFmt numFmtId="165" formatCode="_-&quot;$&quot;\ * #,##0.00_-;\-&quot;$&quot;\ * #,##0.00_-;_-&quot;$&quot;\ * &quot;-&quot;??_-;_-@"/>
    <numFmt numFmtId="166" formatCode="_-&quot;$ &quot;* #,##0.00_-;&quot;-$ &quot;* #,##0.00_-;_-&quot;$ &quot;* \-??_-;_-@_-"/>
    <numFmt numFmtId="167" formatCode="_-* #,##0.00_-;\-* #,##0.00_-;_-* \-??_-;_-@_-"/>
  </numFmts>
  <fonts count="21" x14ac:knownFonts="1">
    <font>
      <sz val="11"/>
      <color theme="1"/>
      <name val="Calibri"/>
      <scheme val="minor"/>
    </font>
    <font>
      <sz val="11"/>
      <color theme="1"/>
      <name val="Calibri"/>
      <family val="2"/>
      <scheme val="minor"/>
    </font>
    <font>
      <sz val="26"/>
      <color theme="1"/>
      <name val="Century Gothic"/>
    </font>
    <font>
      <sz val="14"/>
      <color rgb="FF000000"/>
      <name val="Century Gothic"/>
    </font>
    <font>
      <sz val="11"/>
      <color theme="1"/>
      <name val="Calibri"/>
    </font>
    <font>
      <sz val="11"/>
      <color theme="1"/>
      <name val="Calibri"/>
      <scheme val="minor"/>
    </font>
    <font>
      <sz val="14"/>
      <color rgb="FF000000"/>
      <name val="Century Gothic"/>
      <family val="2"/>
    </font>
    <font>
      <u/>
      <sz val="11"/>
      <color theme="10"/>
      <name val="Calibri"/>
      <scheme val="minor"/>
    </font>
    <font>
      <b/>
      <sz val="11"/>
      <color theme="1"/>
      <name val="Calibri"/>
      <family val="2"/>
      <scheme val="minor"/>
    </font>
    <font>
      <b/>
      <sz val="16"/>
      <color theme="1"/>
      <name val="Century Gothic"/>
      <family val="2"/>
    </font>
    <font>
      <b/>
      <sz val="16"/>
      <color rgb="FF000000"/>
      <name val="Century Gothic"/>
      <family val="2"/>
    </font>
    <font>
      <sz val="10"/>
      <name val="Arial"/>
      <family val="2"/>
      <charset val="1"/>
    </font>
    <font>
      <b/>
      <sz val="10"/>
      <color rgb="FF000000"/>
      <name val="Verdana"/>
      <family val="2"/>
      <charset val="1"/>
    </font>
    <font>
      <sz val="10"/>
      <color rgb="FF000000"/>
      <name val="Verdana"/>
      <family val="2"/>
      <charset val="1"/>
    </font>
    <font>
      <u/>
      <sz val="10"/>
      <color rgb="FF0563C1"/>
      <name val="Arial"/>
      <family val="2"/>
      <charset val="1"/>
    </font>
    <font>
      <b/>
      <sz val="14"/>
      <color rgb="FF000000"/>
      <name val="Century Gothic"/>
      <family val="2"/>
    </font>
    <font>
      <sz val="16"/>
      <color theme="1"/>
      <name val="Century Gothic"/>
      <family val="2"/>
    </font>
    <font>
      <u/>
      <sz val="11"/>
      <color theme="10"/>
      <name val="Calibri"/>
      <family val="2"/>
    </font>
    <font>
      <sz val="20"/>
      <color rgb="FF000000"/>
      <name val="Century Gothic"/>
      <family val="2"/>
    </font>
    <font>
      <b/>
      <sz val="14"/>
      <color theme="1"/>
      <name val="Century Gothic"/>
      <family val="2"/>
    </font>
    <font>
      <b/>
      <sz val="12"/>
      <color theme="1"/>
      <name val="Calibri"/>
      <family val="2"/>
      <scheme val="minor"/>
    </font>
  </fonts>
  <fills count="10">
    <fill>
      <patternFill patternType="none"/>
    </fill>
    <fill>
      <patternFill patternType="gray125"/>
    </fill>
    <fill>
      <patternFill patternType="solid">
        <fgColor rgb="FFFBE4D5"/>
        <bgColor rgb="FFFBE4D5"/>
      </patternFill>
    </fill>
    <fill>
      <patternFill patternType="solid">
        <fgColor theme="0"/>
        <bgColor indexed="64"/>
      </patternFill>
    </fill>
    <fill>
      <patternFill patternType="solid">
        <fgColor rgb="FFDBE5F1"/>
        <bgColor rgb="FFDDDDDD"/>
      </patternFill>
    </fill>
    <fill>
      <patternFill patternType="solid">
        <fgColor theme="2"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92D050"/>
        <bgColor indexed="64"/>
      </patternFill>
    </fill>
  </fills>
  <borders count="17">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164" fontId="5" fillId="0" borderId="0" applyFont="0" applyFill="0" applyBorder="0" applyAlignment="0" applyProtection="0"/>
    <xf numFmtId="0" fontId="7" fillId="0" borderId="0" applyNumberFormat="0" applyFill="0" applyBorder="0" applyAlignment="0" applyProtection="0"/>
    <xf numFmtId="0" fontId="11" fillId="0" borderId="1"/>
    <xf numFmtId="0" fontId="12" fillId="4" borderId="1" applyBorder="0" applyProtection="0">
      <alignment horizontal="center" vertical="center"/>
    </xf>
    <xf numFmtId="166" fontId="11" fillId="0" borderId="1" applyBorder="0" applyProtection="0"/>
    <xf numFmtId="49" fontId="13" fillId="0" borderId="1" applyBorder="0" applyProtection="0">
      <alignment horizontal="left" vertical="center"/>
    </xf>
    <xf numFmtId="0" fontId="14" fillId="0" borderId="1" applyBorder="0" applyProtection="0"/>
    <xf numFmtId="167" fontId="11" fillId="0" borderId="1" applyBorder="0" applyProtection="0"/>
    <xf numFmtId="9" fontId="5" fillId="0" borderId="0" applyFont="0" applyFill="0" applyBorder="0" applyAlignment="0" applyProtection="0"/>
  </cellStyleXfs>
  <cellXfs count="286">
    <xf numFmtId="0" fontId="0" fillId="0" borderId="0" xfId="0" applyFont="1" applyAlignment="1"/>
    <xf numFmtId="0" fontId="2" fillId="0" borderId="0" xfId="0" applyFont="1" applyAlignment="1">
      <alignment vertical="center" wrapText="1"/>
    </xf>
    <xf numFmtId="0" fontId="4" fillId="0" borderId="0" xfId="0" applyFont="1"/>
    <xf numFmtId="0" fontId="4"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center" vertical="center" wrapText="1"/>
    </xf>
    <xf numFmtId="0" fontId="6" fillId="0" borderId="2" xfId="0" applyFont="1" applyFill="1" applyBorder="1" applyAlignment="1">
      <alignment horizontal="center" vertical="center" wrapText="1"/>
    </xf>
    <xf numFmtId="0" fontId="7" fillId="0" borderId="2" xfId="2" applyFill="1" applyBorder="1" applyAlignment="1">
      <alignment horizontal="center" vertical="center" wrapText="1"/>
    </xf>
    <xf numFmtId="0" fontId="8" fillId="0" borderId="2" xfId="0" applyFont="1" applyBorder="1" applyAlignment="1">
      <alignment horizontal="center" vertical="center" wrapText="1"/>
    </xf>
    <xf numFmtId="0" fontId="3" fillId="0" borderId="1" xfId="0" applyFont="1" applyBorder="1" applyAlignment="1">
      <alignment horizontal="center" vertical="center" wrapText="1"/>
    </xf>
    <xf numFmtId="0" fontId="7" fillId="0" borderId="2" xfId="2" applyBorder="1" applyAlignment="1">
      <alignment horizontal="center" vertical="center" wrapText="1"/>
    </xf>
    <xf numFmtId="0" fontId="10" fillId="2" borderId="4" xfId="0" applyFont="1" applyFill="1" applyBorder="1" applyAlignment="1">
      <alignment horizontal="center" vertical="center" wrapText="1"/>
    </xf>
    <xf numFmtId="165" fontId="9" fillId="0" borderId="2" xfId="0" applyNumberFormat="1" applyFont="1" applyBorder="1" applyAlignment="1">
      <alignment horizontal="center" vertical="center"/>
    </xf>
    <xf numFmtId="0" fontId="0" fillId="0" borderId="0" xfId="0" applyFont="1" applyAlignment="1"/>
    <xf numFmtId="0" fontId="6" fillId="0" borderId="2" xfId="0" applyFont="1" applyBorder="1" applyAlignment="1">
      <alignment horizontal="center" vertical="top" wrapText="1"/>
    </xf>
    <xf numFmtId="0" fontId="0" fillId="0" borderId="0" xfId="0" applyFont="1" applyAlignment="1">
      <alignment vertical="top"/>
    </xf>
    <xf numFmtId="0" fontId="0" fillId="0" borderId="0" xfId="0" applyFont="1" applyAlignment="1"/>
    <xf numFmtId="0" fontId="6" fillId="0" borderId="2" xfId="0" applyFont="1" applyBorder="1" applyAlignment="1">
      <alignment horizontal="center" vertical="center" wrapText="1"/>
    </xf>
    <xf numFmtId="0" fontId="15" fillId="0" borderId="2" xfId="0" applyFont="1" applyBorder="1" applyAlignment="1">
      <alignment horizontal="center" vertical="center" wrapText="1"/>
    </xf>
    <xf numFmtId="1" fontId="16" fillId="0" borderId="2" xfId="0" applyNumberFormat="1" applyFont="1" applyBorder="1" applyAlignment="1">
      <alignment horizontal="center" vertical="center"/>
    </xf>
    <xf numFmtId="165" fontId="16" fillId="0" borderId="2" xfId="0" applyNumberFormat="1" applyFont="1" applyBorder="1" applyAlignment="1">
      <alignment horizontal="center" vertical="center"/>
    </xf>
    <xf numFmtId="0" fontId="6" fillId="3" borderId="2" xfId="0" applyFont="1" applyFill="1" applyBorder="1" applyAlignment="1">
      <alignment horizontal="center" vertical="center" wrapText="1"/>
    </xf>
    <xf numFmtId="14" fontId="6" fillId="0" borderId="2"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164" fontId="6" fillId="0" borderId="2" xfId="1" applyFont="1" applyFill="1" applyBorder="1" applyAlignment="1">
      <alignment horizontal="center" vertical="center" wrapText="1"/>
    </xf>
    <xf numFmtId="1" fontId="16" fillId="0" borderId="2"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165" fontId="10" fillId="2" borderId="4"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0" fillId="0" borderId="0" xfId="0"/>
    <xf numFmtId="0" fontId="0" fillId="0" borderId="0" xfId="0" applyFont="1" applyAlignment="1"/>
    <xf numFmtId="165" fontId="9" fillId="0" borderId="2" xfId="0" applyNumberFormat="1" applyFont="1" applyBorder="1" applyAlignment="1">
      <alignment vertical="center"/>
    </xf>
    <xf numFmtId="14" fontId="16" fillId="0" borderId="2" xfId="0" applyNumberFormat="1" applyFont="1" applyBorder="1" applyAlignment="1">
      <alignment horizontal="center" vertical="center"/>
    </xf>
    <xf numFmtId="1" fontId="7" fillId="0" borderId="2" xfId="2" applyNumberFormat="1" applyFill="1" applyBorder="1" applyAlignment="1">
      <alignment horizontal="center" vertical="center" wrapText="1"/>
    </xf>
    <xf numFmtId="0" fontId="10" fillId="2" borderId="8" xfId="0" applyFont="1" applyFill="1" applyBorder="1" applyAlignment="1">
      <alignment horizontal="center" vertical="center" wrapText="1"/>
    </xf>
    <xf numFmtId="165" fontId="16" fillId="0" borderId="2" xfId="0" applyNumberFormat="1" applyFont="1" applyBorder="1" applyAlignment="1">
      <alignment horizontal="center" vertical="center" wrapText="1"/>
    </xf>
    <xf numFmtId="0" fontId="6" fillId="5" borderId="2" xfId="0" applyFont="1" applyFill="1" applyBorder="1" applyAlignment="1">
      <alignment horizontal="center" vertical="center" wrapText="1"/>
    </xf>
    <xf numFmtId="0" fontId="0" fillId="0" borderId="0" xfId="0" applyFont="1" applyAlignment="1"/>
    <xf numFmtId="14" fontId="16" fillId="0" borderId="2"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1" fontId="16" fillId="0" borderId="2" xfId="0" applyNumberFormat="1" applyFont="1" applyBorder="1" applyAlignment="1">
      <alignment horizontal="center" vertical="center"/>
    </xf>
    <xf numFmtId="165" fontId="16" fillId="0" borderId="2"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xf>
    <xf numFmtId="165" fontId="16" fillId="0" borderId="2" xfId="0" applyNumberFormat="1" applyFont="1" applyBorder="1" applyAlignment="1">
      <alignment horizontal="center" vertical="center" wrapText="1"/>
    </xf>
    <xf numFmtId="9" fontId="18" fillId="0" borderId="2" xfId="9" applyFont="1" applyBorder="1" applyAlignment="1">
      <alignment horizontal="center" vertical="center" wrapText="1"/>
    </xf>
    <xf numFmtId="9" fontId="18" fillId="0" borderId="2" xfId="0" applyNumberFormat="1" applyFont="1" applyBorder="1" applyAlignment="1">
      <alignment horizontal="center" vertical="center" wrapText="1"/>
    </xf>
    <xf numFmtId="0" fontId="0" fillId="0" borderId="0" xfId="0" applyFont="1" applyAlignment="1"/>
    <xf numFmtId="14" fontId="16" fillId="0" borderId="2" xfId="0" applyNumberFormat="1" applyFont="1" applyBorder="1" applyAlignment="1">
      <alignment horizontal="center" vertical="center"/>
    </xf>
    <xf numFmtId="1" fontId="16" fillId="0" borderId="2" xfId="0" applyNumberFormat="1" applyFont="1" applyBorder="1" applyAlignment="1">
      <alignment horizontal="center" vertical="center"/>
    </xf>
    <xf numFmtId="164" fontId="16" fillId="0" borderId="2" xfId="1" applyFont="1" applyBorder="1" applyAlignment="1">
      <alignment horizontal="center" vertical="center"/>
    </xf>
    <xf numFmtId="0" fontId="0" fillId="0" borderId="0" xfId="0" applyFont="1" applyAlignment="1"/>
    <xf numFmtId="14" fontId="16" fillId="0" borderId="2" xfId="0" applyNumberFormat="1" applyFont="1" applyBorder="1" applyAlignment="1">
      <alignment horizontal="center" vertical="center"/>
    </xf>
    <xf numFmtId="1" fontId="16" fillId="0" borderId="2" xfId="0" applyNumberFormat="1" applyFont="1" applyBorder="1" applyAlignment="1">
      <alignment horizontal="center" vertical="center"/>
    </xf>
    <xf numFmtId="0" fontId="0" fillId="0" borderId="0" xfId="0" applyFont="1" applyAlignment="1"/>
    <xf numFmtId="1" fontId="16" fillId="0" borderId="2" xfId="0" applyNumberFormat="1" applyFont="1" applyBorder="1" applyAlignment="1">
      <alignment horizontal="center" vertical="center"/>
    </xf>
    <xf numFmtId="14" fontId="16" fillId="0" borderId="2" xfId="0" applyNumberFormat="1" applyFont="1" applyBorder="1" applyAlignment="1">
      <alignment horizontal="center" vertical="center"/>
    </xf>
    <xf numFmtId="165"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14" fontId="6" fillId="0" borderId="2" xfId="0" applyNumberFormat="1" applyFont="1" applyFill="1" applyBorder="1" applyAlignment="1">
      <alignment horizontal="center" vertical="center" wrapText="1"/>
    </xf>
    <xf numFmtId="9" fontId="18" fillId="0" borderId="2" xfId="0" applyNumberFormat="1" applyFont="1" applyFill="1" applyBorder="1" applyAlignment="1">
      <alignment horizontal="center" vertical="center" wrapText="1"/>
    </xf>
    <xf numFmtId="14" fontId="16" fillId="0" borderId="2" xfId="0" applyNumberFormat="1" applyFont="1" applyFill="1" applyBorder="1" applyAlignment="1">
      <alignment horizontal="center" vertical="center"/>
    </xf>
    <xf numFmtId="0" fontId="0" fillId="0" borderId="0" xfId="0" applyFont="1" applyAlignment="1"/>
    <xf numFmtId="1" fontId="16" fillId="0" borderId="2" xfId="0" applyNumberFormat="1" applyFont="1" applyBorder="1" applyAlignment="1">
      <alignment horizontal="center" vertical="top" wrapText="1"/>
    </xf>
    <xf numFmtId="1" fontId="16" fillId="6" borderId="2" xfId="0" applyNumberFormat="1" applyFont="1" applyFill="1" applyBorder="1" applyAlignment="1">
      <alignment horizontal="center" vertical="center" wrapText="1"/>
    </xf>
    <xf numFmtId="0" fontId="0" fillId="0" borderId="0" xfId="0" applyFont="1" applyAlignment="1"/>
    <xf numFmtId="0" fontId="6" fillId="0" borderId="2" xfId="0" applyFont="1" applyBorder="1" applyAlignment="1">
      <alignment horizontal="center" vertical="center" wrapText="1"/>
    </xf>
    <xf numFmtId="0" fontId="6" fillId="0" borderId="2" xfId="0" applyFont="1" applyBorder="1" applyAlignment="1">
      <alignment horizontal="center" vertical="top" wrapText="1"/>
    </xf>
    <xf numFmtId="165" fontId="16" fillId="0" borderId="2" xfId="0" applyNumberFormat="1" applyFont="1" applyBorder="1" applyAlignment="1">
      <alignment horizontal="center" vertical="center"/>
    </xf>
    <xf numFmtId="0" fontId="6" fillId="0" borderId="2" xfId="0" applyFont="1" applyFill="1" applyBorder="1" applyAlignment="1">
      <alignment horizontal="center" vertical="center" wrapText="1"/>
    </xf>
    <xf numFmtId="165" fontId="16" fillId="0" borderId="2" xfId="0" applyNumberFormat="1" applyFont="1" applyFill="1" applyBorder="1" applyAlignment="1">
      <alignment horizontal="center" vertical="center"/>
    </xf>
    <xf numFmtId="1" fontId="16" fillId="0" borderId="2" xfId="0" applyNumberFormat="1" applyFont="1" applyFill="1" applyBorder="1" applyAlignment="1">
      <alignment horizontal="center" vertical="center" wrapText="1"/>
    </xf>
    <xf numFmtId="1" fontId="16" fillId="0" borderId="2" xfId="0" applyNumberFormat="1" applyFont="1" applyFill="1" applyBorder="1" applyAlignment="1">
      <alignment horizontal="center" vertical="center"/>
    </xf>
    <xf numFmtId="164" fontId="16" fillId="0" borderId="2" xfId="1" applyFont="1" applyFill="1" applyBorder="1" applyAlignment="1">
      <alignment horizontal="center" vertical="center"/>
    </xf>
    <xf numFmtId="0" fontId="0" fillId="0" borderId="0" xfId="0" applyFont="1" applyAlignment="1"/>
    <xf numFmtId="0" fontId="6" fillId="3" borderId="9" xfId="0" applyFont="1" applyFill="1" applyBorder="1" applyAlignment="1">
      <alignment horizontal="center" vertical="center" wrapText="1"/>
    </xf>
    <xf numFmtId="0" fontId="6" fillId="3" borderId="7" xfId="0" applyFont="1" applyFill="1" applyBorder="1" applyAlignment="1">
      <alignment horizontal="center" vertical="center" wrapText="1"/>
    </xf>
    <xf numFmtId="1" fontId="1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6" fillId="5" borderId="2" xfId="0" applyFont="1" applyFill="1" applyBorder="1" applyAlignment="1">
      <alignment horizontal="center" vertical="center" wrapText="1"/>
    </xf>
    <xf numFmtId="14" fontId="0" fillId="0" borderId="0" xfId="0" applyNumberFormat="1" applyFont="1" applyAlignment="1"/>
    <xf numFmtId="2" fontId="0" fillId="0" borderId="0" xfId="0" applyNumberFormat="1" applyFont="1" applyAlignment="1"/>
    <xf numFmtId="0" fontId="0" fillId="0" borderId="1" xfId="0" applyFont="1" applyBorder="1" applyAlignment="1">
      <alignment horizontal="center"/>
    </xf>
    <xf numFmtId="0" fontId="0" fillId="0" borderId="1" xfId="0" applyFont="1" applyBorder="1" applyAlignment="1"/>
    <xf numFmtId="0" fontId="0" fillId="0" borderId="1" xfId="0" applyFont="1" applyBorder="1" applyAlignment="1">
      <alignment vertical="top"/>
    </xf>
    <xf numFmtId="0" fontId="0" fillId="0" borderId="1" xfId="0" applyFont="1" applyBorder="1" applyAlignment="1">
      <alignment horizontal="center" vertical="center" wrapText="1"/>
    </xf>
    <xf numFmtId="165" fontId="16" fillId="0" borderId="2" xfId="0" applyNumberFormat="1" applyFont="1" applyBorder="1" applyAlignment="1">
      <alignment horizontal="center" vertical="top" wrapText="1"/>
    </xf>
    <xf numFmtId="0" fontId="8" fillId="9" borderId="2" xfId="0" applyFont="1" applyFill="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xf>
    <xf numFmtId="0" fontId="10" fillId="2" borderId="3" xfId="0" applyFont="1" applyFill="1" applyBorder="1" applyAlignment="1">
      <alignment horizontal="center" vertical="center" textRotation="90" wrapText="1"/>
    </xf>
    <xf numFmtId="0" fontId="8" fillId="0" borderId="1" xfId="0" applyFont="1" applyBorder="1" applyAlignment="1">
      <alignment horizontal="left" vertical="center"/>
    </xf>
    <xf numFmtId="0" fontId="0" fillId="0" borderId="1" xfId="0" applyBorder="1"/>
    <xf numFmtId="165" fontId="6" fillId="3" borderId="6" xfId="0" applyNumberFormat="1" applyFont="1" applyFill="1" applyBorder="1" applyAlignment="1">
      <alignment horizontal="center" vertical="center" wrapText="1"/>
    </xf>
    <xf numFmtId="0" fontId="10" fillId="0" borderId="1" xfId="0" applyFont="1" applyFill="1" applyBorder="1" applyAlignment="1">
      <alignment horizontal="center" vertical="center" textRotation="90" wrapText="1"/>
    </xf>
    <xf numFmtId="165" fontId="6" fillId="5" borderId="2" xfId="0" applyNumberFormat="1" applyFont="1" applyFill="1" applyBorder="1" applyAlignment="1">
      <alignment horizontal="center" vertical="center" wrapText="1"/>
    </xf>
    <xf numFmtId="0" fontId="8" fillId="0" borderId="1" xfId="0" applyFont="1" applyBorder="1" applyAlignment="1">
      <alignment horizontal="center" vertical="center"/>
    </xf>
    <xf numFmtId="165" fontId="6" fillId="0" borderId="2" xfId="0" applyNumberFormat="1" applyFont="1" applyBorder="1" applyAlignment="1">
      <alignment horizontal="center" vertical="center" wrapText="1"/>
    </xf>
    <xf numFmtId="0" fontId="0" fillId="0" borderId="0" xfId="0" applyFont="1" applyAlignment="1">
      <alignment horizontal="center" vertical="center"/>
    </xf>
    <xf numFmtId="164" fontId="0" fillId="0" borderId="0" xfId="1" applyFont="1" applyAlignment="1">
      <alignment horizontal="center" vertical="center"/>
    </xf>
    <xf numFmtId="164" fontId="0" fillId="0" borderId="2" xfId="0" applyNumberFormat="1" applyFont="1" applyBorder="1" applyAlignment="1"/>
    <xf numFmtId="164" fontId="0" fillId="0" borderId="0" xfId="0" applyNumberFormat="1" applyFont="1" applyAlignment="1"/>
    <xf numFmtId="0" fontId="8" fillId="0" borderId="2" xfId="0" applyFont="1" applyBorder="1" applyAlignment="1">
      <alignment horizontal="right"/>
    </xf>
    <xf numFmtId="0" fontId="8" fillId="9" borderId="10" xfId="0" applyFont="1" applyFill="1" applyBorder="1" applyAlignment="1">
      <alignment horizontal="center" vertical="center"/>
    </xf>
    <xf numFmtId="165" fontId="19" fillId="8" borderId="2" xfId="0" applyNumberFormat="1" applyFont="1" applyFill="1" applyBorder="1" applyAlignment="1">
      <alignment horizontal="center" vertical="center"/>
    </xf>
    <xf numFmtId="0" fontId="8" fillId="0" borderId="2" xfId="0" applyFont="1" applyBorder="1" applyAlignment="1">
      <alignment horizontal="center"/>
    </xf>
    <xf numFmtId="164" fontId="8" fillId="0" borderId="2" xfId="0" applyNumberFormat="1" applyFont="1" applyBorder="1" applyAlignment="1"/>
    <xf numFmtId="0" fontId="6" fillId="0" borderId="2" xfId="0" applyFont="1" applyBorder="1" applyAlignment="1">
      <alignment vertical="center" wrapText="1"/>
    </xf>
    <xf numFmtId="164" fontId="8" fillId="0" borderId="2" xfId="0" applyNumberFormat="1" applyFont="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0" fillId="0" borderId="2" xfId="0" applyFont="1" applyBorder="1" applyAlignment="1">
      <alignment horizontal="center" vertical="center"/>
    </xf>
    <xf numFmtId="0" fontId="1" fillId="0" borderId="2" xfId="0" applyFont="1" applyBorder="1" applyAlignment="1">
      <alignment horizontal="center" vertical="top" wrapText="1"/>
    </xf>
    <xf numFmtId="0" fontId="20" fillId="0" borderId="2" xfId="0" applyFont="1" applyBorder="1" applyAlignment="1">
      <alignment horizontal="left" vertical="center"/>
    </xf>
    <xf numFmtId="0" fontId="20" fillId="0" borderId="10" xfId="0" applyFont="1" applyBorder="1" applyAlignment="1">
      <alignment horizontal="left" vertical="center"/>
    </xf>
    <xf numFmtId="0" fontId="8" fillId="0" borderId="2" xfId="0" applyFont="1" applyBorder="1" applyAlignment="1">
      <alignment horizontal="center" vertical="center" wrapText="1"/>
    </xf>
    <xf numFmtId="164" fontId="1" fillId="0" borderId="2" xfId="0" applyNumberFormat="1" applyFont="1" applyBorder="1" applyAlignment="1">
      <alignment horizontal="center" vertical="top" wrapText="1"/>
    </xf>
    <xf numFmtId="164" fontId="8" fillId="0" borderId="2" xfId="0" applyNumberFormat="1" applyFont="1" applyBorder="1" applyAlignment="1">
      <alignment horizontal="center" vertical="center"/>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164" fontId="8" fillId="0" borderId="6" xfId="0" applyNumberFormat="1"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8" fillId="9" borderId="10" xfId="0" applyFont="1" applyFill="1" applyBorder="1" applyAlignment="1">
      <alignment horizontal="center" vertical="center"/>
    </xf>
    <xf numFmtId="0" fontId="8" fillId="9" borderId="12" xfId="0" applyFont="1" applyFill="1" applyBorder="1" applyAlignment="1">
      <alignment horizontal="center" vertical="center"/>
    </xf>
    <xf numFmtId="0" fontId="8" fillId="0" borderId="6" xfId="0" applyFont="1" applyBorder="1" applyAlignment="1">
      <alignment horizontal="center" vertical="center"/>
    </xf>
    <xf numFmtId="1" fontId="8" fillId="0" borderId="6" xfId="0" applyNumberFormat="1" applyFont="1" applyBorder="1" applyAlignment="1">
      <alignment horizontal="center" vertical="center"/>
    </xf>
    <xf numFmtId="1" fontId="8" fillId="0" borderId="7" xfId="0" applyNumberFormat="1" applyFont="1" applyBorder="1" applyAlignment="1">
      <alignment horizontal="center" vertical="center"/>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2" xfId="0" applyNumberFormat="1" applyFont="1" applyBorder="1" applyAlignment="1">
      <alignment horizontal="center" vertical="center" wrapText="1"/>
    </xf>
    <xf numFmtId="0" fontId="15" fillId="8" borderId="10"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165" fontId="6" fillId="3" borderId="2" xfId="0" applyNumberFormat="1" applyFont="1" applyFill="1" applyBorder="1" applyAlignment="1">
      <alignment horizontal="center" vertical="center" wrapText="1"/>
    </xf>
    <xf numFmtId="165" fontId="6" fillId="0" borderId="6" xfId="0" applyNumberFormat="1"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165" fontId="6" fillId="5" borderId="2" xfId="0" applyNumberFormat="1" applyFont="1" applyFill="1" applyBorder="1" applyAlignment="1">
      <alignment horizontal="center" vertical="center" wrapText="1"/>
    </xf>
    <xf numFmtId="0" fontId="10" fillId="2" borderId="13" xfId="0" applyFont="1" applyFill="1" applyBorder="1" applyAlignment="1">
      <alignment horizontal="center" vertical="center" textRotation="90" wrapText="1"/>
    </xf>
    <xf numFmtId="0" fontId="10" fillId="2" borderId="15" xfId="0" applyFont="1" applyFill="1" applyBorder="1" applyAlignment="1">
      <alignment horizontal="center" vertical="center" textRotation="90" wrapText="1"/>
    </xf>
    <xf numFmtId="0" fontId="10" fillId="2" borderId="14" xfId="0" applyFont="1" applyFill="1" applyBorder="1" applyAlignment="1">
      <alignment horizontal="center" vertical="center" textRotation="90" wrapText="1"/>
    </xf>
    <xf numFmtId="0" fontId="10" fillId="2" borderId="16" xfId="0" applyFont="1" applyFill="1" applyBorder="1" applyAlignment="1">
      <alignment horizontal="center" vertical="center" textRotation="90" wrapText="1"/>
    </xf>
    <xf numFmtId="165" fontId="6" fillId="5" borderId="6" xfId="0" applyNumberFormat="1" applyFont="1" applyFill="1" applyBorder="1" applyAlignment="1">
      <alignment horizontal="center" vertical="center" wrapText="1"/>
    </xf>
    <xf numFmtId="165" fontId="6" fillId="3" borderId="6"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xf>
    <xf numFmtId="1" fontId="16" fillId="0" borderId="9" xfId="0" applyNumberFormat="1" applyFont="1" applyFill="1" applyBorder="1" applyAlignment="1">
      <alignment horizontal="center" vertical="center"/>
    </xf>
    <xf numFmtId="1" fontId="16" fillId="0" borderId="7" xfId="0" applyNumberFormat="1" applyFont="1" applyFill="1" applyBorder="1" applyAlignment="1">
      <alignment horizontal="center" vertical="center"/>
    </xf>
    <xf numFmtId="14" fontId="16" fillId="0" borderId="6" xfId="0" applyNumberFormat="1" applyFont="1" applyBorder="1" applyAlignment="1">
      <alignment horizontal="center" vertical="center"/>
    </xf>
    <xf numFmtId="14" fontId="16" fillId="0" borderId="9" xfId="0" applyNumberFormat="1" applyFont="1" applyBorder="1" applyAlignment="1">
      <alignment horizontal="center" vertical="center"/>
    </xf>
    <xf numFmtId="14" fontId="16" fillId="0" borderId="7" xfId="0" applyNumberFormat="1" applyFont="1" applyBorder="1" applyAlignment="1">
      <alignment horizontal="center" vertical="center"/>
    </xf>
    <xf numFmtId="1" fontId="16" fillId="0" borderId="6" xfId="0" applyNumberFormat="1" applyFont="1" applyFill="1" applyBorder="1" applyAlignment="1">
      <alignment horizontal="center" vertical="center" wrapText="1"/>
    </xf>
    <xf numFmtId="1" fontId="16" fillId="0" borderId="9" xfId="0" applyNumberFormat="1" applyFont="1" applyFill="1" applyBorder="1" applyAlignment="1">
      <alignment horizontal="center" vertical="center" wrapText="1"/>
    </xf>
    <xf numFmtId="1" fontId="16" fillId="0" borderId="7" xfId="0" applyNumberFormat="1" applyFont="1" applyFill="1" applyBorder="1" applyAlignment="1">
      <alignment horizontal="center" vertical="center" wrapText="1"/>
    </xf>
    <xf numFmtId="165" fontId="16" fillId="0" borderId="6" xfId="0" applyNumberFormat="1" applyFont="1" applyBorder="1" applyAlignment="1">
      <alignment horizontal="center" vertical="center" wrapText="1"/>
    </xf>
    <xf numFmtId="165" fontId="16" fillId="0" borderId="7" xfId="0" applyNumberFormat="1" applyFont="1" applyBorder="1" applyAlignment="1">
      <alignment horizontal="center" vertical="center" wrapText="1"/>
    </xf>
    <xf numFmtId="164" fontId="16" fillId="0" borderId="6" xfId="1" applyFont="1" applyFill="1" applyBorder="1" applyAlignment="1">
      <alignment horizontal="center" vertical="center"/>
    </xf>
    <xf numFmtId="164" fontId="16" fillId="0" borderId="7" xfId="1" applyFont="1" applyFill="1" applyBorder="1" applyAlignment="1">
      <alignment horizontal="center" vertical="center"/>
    </xf>
    <xf numFmtId="14" fontId="16" fillId="0" borderId="6" xfId="0" applyNumberFormat="1" applyFont="1" applyFill="1" applyBorder="1" applyAlignment="1">
      <alignment horizontal="center" vertical="center"/>
    </xf>
    <xf numFmtId="14" fontId="16" fillId="0" borderId="7" xfId="0" applyNumberFormat="1" applyFont="1" applyFill="1" applyBorder="1" applyAlignment="1">
      <alignment horizontal="center" vertical="center"/>
    </xf>
    <xf numFmtId="14" fontId="6" fillId="0" borderId="6"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1" fontId="16" fillId="0" borderId="6" xfId="0" applyNumberFormat="1" applyFont="1" applyBorder="1" applyAlignment="1">
      <alignment horizontal="center" vertical="center" wrapText="1"/>
    </xf>
    <xf numFmtId="1" fontId="16" fillId="0" borderId="9" xfId="0" applyNumberFormat="1" applyFont="1" applyBorder="1" applyAlignment="1">
      <alignment horizontal="center" vertical="center" wrapText="1"/>
    </xf>
    <xf numFmtId="0" fontId="7" fillId="0" borderId="6" xfId="2" applyBorder="1" applyAlignment="1">
      <alignment horizontal="center" vertical="center" wrapText="1"/>
    </xf>
    <xf numFmtId="0" fontId="7" fillId="0" borderId="7" xfId="2" applyBorder="1" applyAlignment="1">
      <alignment horizontal="center" vertical="center" wrapText="1"/>
    </xf>
    <xf numFmtId="14" fontId="6" fillId="0" borderId="6" xfId="0" applyNumberFormat="1" applyFont="1" applyFill="1" applyBorder="1" applyAlignment="1">
      <alignment horizontal="center" vertical="center" wrapText="1"/>
    </xf>
    <xf numFmtId="14" fontId="6" fillId="0" borderId="7" xfId="0" applyNumberFormat="1" applyFont="1" applyFill="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9" fontId="18" fillId="0" borderId="6" xfId="0" applyNumberFormat="1" applyFont="1" applyBorder="1" applyAlignment="1">
      <alignment horizontal="center" vertical="center" wrapText="1"/>
    </xf>
    <xf numFmtId="9" fontId="18" fillId="0" borderId="7" xfId="0" applyNumberFormat="1" applyFont="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165" fontId="9" fillId="0" borderId="6" xfId="0" applyNumberFormat="1" applyFont="1" applyBorder="1" applyAlignment="1">
      <alignment horizontal="center" vertical="center"/>
    </xf>
    <xf numFmtId="165" fontId="9" fillId="0" borderId="7"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7" xfId="0" applyNumberFormat="1" applyFont="1" applyBorder="1" applyAlignment="1">
      <alignment horizontal="center" vertical="center"/>
    </xf>
    <xf numFmtId="165" fontId="16" fillId="0" borderId="6" xfId="0" applyNumberFormat="1" applyFont="1" applyBorder="1" applyAlignment="1">
      <alignment horizontal="center" vertical="center"/>
    </xf>
    <xf numFmtId="165" fontId="16" fillId="0" borderId="7" xfId="0" applyNumberFormat="1" applyFont="1" applyBorder="1" applyAlignment="1">
      <alignment horizontal="center" vertical="center"/>
    </xf>
    <xf numFmtId="14" fontId="16" fillId="0" borderId="9" xfId="0" applyNumberFormat="1" applyFont="1" applyFill="1" applyBorder="1" applyAlignment="1">
      <alignment horizontal="center" vertical="center"/>
    </xf>
    <xf numFmtId="0" fontId="7" fillId="0" borderId="9" xfId="2" applyBorder="1" applyAlignment="1">
      <alignment horizontal="center" vertical="center" wrapText="1"/>
    </xf>
    <xf numFmtId="0" fontId="15" fillId="0" borderId="9" xfId="0" applyFont="1" applyFill="1" applyBorder="1" applyAlignment="1">
      <alignment horizontal="center" vertical="center" wrapText="1"/>
    </xf>
    <xf numFmtId="0" fontId="6" fillId="0" borderId="9" xfId="0" applyFont="1" applyBorder="1" applyAlignment="1">
      <alignment horizontal="center" vertical="top" wrapText="1"/>
    </xf>
    <xf numFmtId="165" fontId="9" fillId="0" borderId="9" xfId="0" applyNumberFormat="1" applyFont="1" applyBorder="1" applyAlignment="1">
      <alignment horizontal="center" vertical="center"/>
    </xf>
    <xf numFmtId="1" fontId="16" fillId="0" borderId="6" xfId="0" applyNumberFormat="1" applyFont="1" applyBorder="1" applyAlignment="1">
      <alignment horizontal="center" vertical="center"/>
    </xf>
    <xf numFmtId="1" fontId="16" fillId="0" borderId="9" xfId="0" applyNumberFormat="1" applyFont="1" applyBorder="1" applyAlignment="1">
      <alignment horizontal="center" vertical="center"/>
    </xf>
    <xf numFmtId="1" fontId="16" fillId="0" borderId="7" xfId="0" applyNumberFormat="1" applyFont="1" applyBorder="1" applyAlignment="1">
      <alignment horizontal="center" vertical="center"/>
    </xf>
    <xf numFmtId="1" fontId="16" fillId="0" borderId="7" xfId="0" applyNumberFormat="1" applyFont="1" applyBorder="1" applyAlignment="1">
      <alignment horizontal="center" vertical="center" wrapText="1"/>
    </xf>
    <xf numFmtId="14" fontId="6" fillId="0" borderId="9" xfId="0" applyNumberFormat="1" applyFont="1" applyFill="1" applyBorder="1" applyAlignment="1">
      <alignment horizontal="center" vertical="center" wrapText="1"/>
    </xf>
    <xf numFmtId="1" fontId="6" fillId="0" borderId="9" xfId="0" applyNumberFormat="1" applyFont="1" applyBorder="1" applyAlignment="1">
      <alignment horizontal="center" vertical="center" wrapText="1"/>
    </xf>
    <xf numFmtId="0" fontId="18" fillId="0" borderId="9" xfId="0" applyFont="1" applyBorder="1" applyAlignment="1">
      <alignment horizontal="center" vertical="center" wrapText="1"/>
    </xf>
    <xf numFmtId="0" fontId="18" fillId="0" borderId="7" xfId="0" applyFont="1" applyBorder="1" applyAlignment="1">
      <alignment horizontal="center" vertical="center" wrapText="1"/>
    </xf>
    <xf numFmtId="1" fontId="7" fillId="0" borderId="6" xfId="2" applyNumberFormat="1" applyFill="1" applyBorder="1" applyAlignment="1">
      <alignment horizontal="center" vertical="center" wrapText="1"/>
    </xf>
    <xf numFmtId="1" fontId="7" fillId="0" borderId="9" xfId="2" applyNumberFormat="1" applyFill="1" applyBorder="1" applyAlignment="1">
      <alignment horizontal="center" vertical="center" wrapText="1"/>
    </xf>
    <xf numFmtId="1" fontId="7" fillId="0" borderId="7" xfId="2" applyNumberFormat="1" applyFill="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7" xfId="0" applyFont="1" applyBorder="1" applyAlignment="1">
      <alignment horizontal="center" vertical="center" wrapText="1"/>
    </xf>
    <xf numFmtId="9" fontId="18" fillId="0" borderId="9" xfId="0" applyNumberFormat="1" applyFont="1" applyBorder="1" applyAlignment="1">
      <alignment horizontal="center" vertical="center" wrapText="1"/>
    </xf>
    <xf numFmtId="9" fontId="18" fillId="0" borderId="6" xfId="0" applyNumberFormat="1" applyFont="1" applyFill="1" applyBorder="1" applyAlignment="1">
      <alignment horizontal="center" vertical="center" wrapText="1"/>
    </xf>
    <xf numFmtId="0" fontId="18" fillId="0" borderId="7" xfId="0" applyFont="1" applyFill="1" applyBorder="1" applyAlignment="1">
      <alignment horizontal="center" vertical="center" wrapText="1"/>
    </xf>
    <xf numFmtId="1" fontId="6" fillId="0" borderId="6" xfId="0" applyNumberFormat="1" applyFont="1" applyFill="1" applyBorder="1" applyAlignment="1">
      <alignment horizontal="center" vertical="center" wrapText="1"/>
    </xf>
    <xf numFmtId="1" fontId="6" fillId="0" borderId="7" xfId="0" applyNumberFormat="1" applyFont="1" applyFill="1" applyBorder="1" applyAlignment="1">
      <alignment horizontal="center" vertical="center" wrapText="1"/>
    </xf>
    <xf numFmtId="14" fontId="6" fillId="0" borderId="2" xfId="0" applyNumberFormat="1" applyFont="1" applyBorder="1" applyAlignment="1">
      <alignment horizontal="center" vertical="center" wrapText="1"/>
    </xf>
    <xf numFmtId="14" fontId="6" fillId="0" borderId="2" xfId="0" applyNumberFormat="1" applyFont="1" applyFill="1" applyBorder="1" applyAlignment="1">
      <alignment horizontal="center" vertical="center" wrapText="1"/>
    </xf>
    <xf numFmtId="165" fontId="16" fillId="0" borderId="9" xfId="0" applyNumberFormat="1" applyFont="1" applyBorder="1" applyAlignment="1">
      <alignment horizontal="center" vertical="center"/>
    </xf>
    <xf numFmtId="0" fontId="7" fillId="0" borderId="6" xfId="2" applyFill="1" applyBorder="1" applyAlignment="1">
      <alignment horizontal="center" vertical="center" wrapText="1"/>
    </xf>
    <xf numFmtId="0" fontId="7" fillId="0" borderId="7" xfId="2" applyFill="1" applyBorder="1" applyAlignment="1">
      <alignment horizontal="center" vertical="center" wrapText="1"/>
    </xf>
    <xf numFmtId="1" fontId="16" fillId="6" borderId="6" xfId="0" applyNumberFormat="1" applyFont="1" applyFill="1" applyBorder="1" applyAlignment="1">
      <alignment horizontal="center" vertical="center"/>
    </xf>
    <xf numFmtId="1" fontId="16" fillId="6" borderId="7" xfId="0" applyNumberFormat="1"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164" fontId="6" fillId="0" borderId="6" xfId="1" applyFont="1" applyBorder="1" applyAlignment="1">
      <alignment horizontal="center" vertical="center" wrapText="1"/>
    </xf>
    <xf numFmtId="164" fontId="6" fillId="0" borderId="7" xfId="1" applyFont="1" applyBorder="1" applyAlignment="1">
      <alignment horizontal="center" vertical="center" wrapText="1"/>
    </xf>
    <xf numFmtId="165" fontId="16" fillId="0" borderId="2" xfId="0" applyNumberFormat="1" applyFont="1" applyBorder="1" applyAlignment="1">
      <alignment horizontal="center" vertical="center"/>
    </xf>
    <xf numFmtId="0" fontId="6" fillId="0" borderId="2" xfId="0" applyFont="1" applyBorder="1" applyAlignment="1">
      <alignment horizontal="center" vertical="top" wrapText="1"/>
    </xf>
    <xf numFmtId="0" fontId="6"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165" fontId="9" fillId="0" borderId="2" xfId="0" applyNumberFormat="1" applyFont="1" applyFill="1" applyBorder="1" applyAlignment="1">
      <alignment horizontal="center" vertical="center"/>
    </xf>
    <xf numFmtId="165" fontId="16" fillId="0" borderId="2" xfId="0" applyNumberFormat="1" applyFont="1" applyFill="1" applyBorder="1" applyAlignment="1">
      <alignment horizontal="center" vertical="center"/>
    </xf>
    <xf numFmtId="14" fontId="16" fillId="0" borderId="2" xfId="0" applyNumberFormat="1" applyFont="1" applyBorder="1" applyAlignment="1">
      <alignment horizontal="center" vertical="center"/>
    </xf>
    <xf numFmtId="165" fontId="16" fillId="0" borderId="2" xfId="0" applyNumberFormat="1" applyFont="1" applyBorder="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164" fontId="6" fillId="0" borderId="9" xfId="1" applyFont="1" applyBorder="1" applyAlignment="1">
      <alignment horizontal="center" vertical="center" wrapText="1"/>
    </xf>
    <xf numFmtId="9" fontId="18" fillId="0" borderId="6" xfId="9" applyFont="1" applyFill="1" applyBorder="1" applyAlignment="1">
      <alignment horizontal="center" vertical="center" wrapText="1"/>
    </xf>
    <xf numFmtId="9" fontId="18" fillId="0" borderId="9" xfId="9" applyFont="1" applyFill="1" applyBorder="1" applyAlignment="1">
      <alignment horizontal="center" vertical="center" wrapText="1"/>
    </xf>
    <xf numFmtId="9" fontId="18" fillId="0" borderId="7" xfId="9" applyFont="1" applyFill="1" applyBorder="1" applyAlignment="1">
      <alignment horizontal="center" vertical="center" wrapText="1"/>
    </xf>
    <xf numFmtId="0" fontId="7" fillId="3" borderId="6" xfId="2" applyFill="1" applyBorder="1" applyAlignment="1">
      <alignment horizontal="center" vertical="center" wrapText="1"/>
    </xf>
    <xf numFmtId="0" fontId="7" fillId="3" borderId="9" xfId="2" applyFill="1" applyBorder="1" applyAlignment="1">
      <alignment horizontal="center" vertical="center" wrapText="1"/>
    </xf>
    <xf numFmtId="0" fontId="7" fillId="3" borderId="7" xfId="2" applyFill="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6" fillId="6" borderId="2" xfId="0" applyFont="1" applyFill="1" applyBorder="1" applyAlignment="1">
      <alignment horizontal="center" vertical="center" wrapText="1"/>
    </xf>
    <xf numFmtId="1" fontId="16" fillId="6" borderId="2" xfId="0" applyNumberFormat="1" applyFont="1" applyFill="1" applyBorder="1" applyAlignment="1">
      <alignment horizontal="center" vertical="center" wrapText="1"/>
    </xf>
    <xf numFmtId="1" fontId="7" fillId="0" borderId="2" xfId="2" applyNumberFormat="1" applyBorder="1" applyAlignment="1">
      <alignment horizontal="center" vertical="center" wrapText="1"/>
    </xf>
    <xf numFmtId="1" fontId="16" fillId="0" borderId="2" xfId="0" applyNumberFormat="1" applyFont="1" applyBorder="1" applyAlignment="1">
      <alignment horizontal="center" vertical="center" wrapText="1"/>
    </xf>
    <xf numFmtId="0" fontId="7" fillId="0" borderId="2" xfId="2" applyFill="1" applyBorder="1" applyAlignment="1">
      <alignment horizontal="center" vertical="center" wrapText="1"/>
    </xf>
    <xf numFmtId="0" fontId="7" fillId="0" borderId="2" xfId="2" applyBorder="1" applyAlignment="1">
      <alignment horizontal="center" vertical="center" wrapText="1"/>
    </xf>
    <xf numFmtId="165" fontId="16" fillId="0" borderId="9" xfId="0" applyNumberFormat="1" applyFont="1" applyBorder="1" applyAlignment="1">
      <alignment horizontal="center" vertical="center" wrapText="1"/>
    </xf>
    <xf numFmtId="14" fontId="6" fillId="0" borderId="9" xfId="0" applyNumberFormat="1" applyFont="1" applyBorder="1" applyAlignment="1">
      <alignment horizontal="center" vertical="center" wrapText="1"/>
    </xf>
    <xf numFmtId="0" fontId="15" fillId="0" borderId="2" xfId="0" applyFont="1" applyBorder="1" applyAlignment="1">
      <alignment horizontal="center" vertical="center" wrapText="1"/>
    </xf>
    <xf numFmtId="9" fontId="18" fillId="0" borderId="2" xfId="9" applyFont="1" applyBorder="1" applyAlignment="1">
      <alignment horizontal="center" vertical="center" wrapText="1"/>
    </xf>
    <xf numFmtId="165" fontId="16" fillId="0" borderId="6" xfId="0" applyNumberFormat="1" applyFont="1" applyFill="1" applyBorder="1" applyAlignment="1">
      <alignment horizontal="center" vertical="center" wrapText="1"/>
    </xf>
    <xf numFmtId="165" fontId="16" fillId="0" borderId="7" xfId="0" applyNumberFormat="1" applyFont="1" applyFill="1" applyBorder="1" applyAlignment="1">
      <alignment horizontal="center" vertical="center" wrapText="1"/>
    </xf>
    <xf numFmtId="9" fontId="18"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2" fillId="0" borderId="0" xfId="0" applyFont="1" applyAlignment="1">
      <alignment horizontal="center" vertical="center" wrapText="1"/>
    </xf>
    <xf numFmtId="0" fontId="0" fillId="0" borderId="0" xfId="0" applyFont="1" applyAlignment="1"/>
    <xf numFmtId="1" fontId="6" fillId="0" borderId="2" xfId="0" applyNumberFormat="1" applyFont="1" applyBorder="1" applyAlignment="1">
      <alignment horizontal="center" vertical="center" wrapText="1"/>
    </xf>
    <xf numFmtId="0" fontId="6" fillId="0" borderId="9" xfId="0" applyFont="1" applyFill="1" applyBorder="1" applyAlignment="1">
      <alignment horizontal="center" vertical="center" wrapText="1"/>
    </xf>
    <xf numFmtId="165" fontId="9" fillId="0" borderId="2" xfId="0" applyNumberFormat="1" applyFont="1" applyBorder="1" applyAlignment="1">
      <alignment horizontal="center" vertical="center"/>
    </xf>
    <xf numFmtId="14" fontId="6" fillId="6" borderId="2" xfId="0" applyNumberFormat="1" applyFont="1" applyFill="1" applyBorder="1" applyAlignment="1">
      <alignment horizontal="center" vertical="center" wrapText="1"/>
    </xf>
    <xf numFmtId="0" fontId="15" fillId="7" borderId="2" xfId="0" applyFont="1" applyFill="1" applyBorder="1" applyAlignment="1">
      <alignment horizontal="center" vertical="center" wrapText="1"/>
    </xf>
    <xf numFmtId="165" fontId="16" fillId="0" borderId="6" xfId="0" applyNumberFormat="1" applyFont="1" applyFill="1" applyBorder="1" applyAlignment="1">
      <alignment horizontal="center" vertical="center"/>
    </xf>
    <xf numFmtId="165" fontId="16" fillId="0" borderId="9" xfId="0" applyNumberFormat="1" applyFont="1" applyFill="1" applyBorder="1" applyAlignment="1">
      <alignment horizontal="center" vertical="center"/>
    </xf>
    <xf numFmtId="165" fontId="16" fillId="0" borderId="7" xfId="0" applyNumberFormat="1" applyFont="1" applyFill="1" applyBorder="1" applyAlignment="1">
      <alignment horizontal="center" vertical="center"/>
    </xf>
    <xf numFmtId="0" fontId="7" fillId="0" borderId="9" xfId="2"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6" fillId="0" borderId="6"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7" xfId="0" applyFont="1" applyFill="1" applyBorder="1" applyAlignment="1">
      <alignment horizontal="center" vertical="top" wrapText="1"/>
    </xf>
  </cellXfs>
  <cellStyles count="10">
    <cellStyle name="BodyStyle" xfId="6"/>
    <cellStyle name="HeaderStyle 2" xfId="4"/>
    <cellStyle name="Hipervínculo" xfId="2" builtinId="8"/>
    <cellStyle name="Hipervínculo 2" xfId="7"/>
    <cellStyle name="Millares 2" xfId="8"/>
    <cellStyle name="Moneda" xfId="1" builtinId="4"/>
    <cellStyle name="Moneda 2" xfId="5"/>
    <cellStyle name="Normal" xfId="0" builtinId="0"/>
    <cellStyle name="Normal 2" xfId="3"/>
    <cellStyle name="Porcentaje"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38099</xdr:colOff>
      <xdr:row>0</xdr:row>
      <xdr:rowOff>0</xdr:rowOff>
    </xdr:from>
    <xdr:ext cx="30203775" cy="18288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8099" y="0"/>
          <a:ext cx="30203775" cy="18288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utestudios049@gmail.com" TargetMode="External"/><Relationship Id="rId18" Type="http://schemas.openxmlformats.org/officeDocument/2006/relationships/hyperlink" Target="https://drive.google.com/drive/folders/1Z9HZUrvrWeBRKKAooMpNls2rkKuXyG1d?usp=sharing" TargetMode="External"/><Relationship Id="rId26" Type="http://schemas.openxmlformats.org/officeDocument/2006/relationships/hyperlink" Target="https://community.secop.gov.co/Public/Tendering/OpportunityDetail/Index?noticeUID=CO1.NTC.2735942&amp;isFromPublicArea=True&amp;isModal=False" TargetMode="External"/><Relationship Id="rId39" Type="http://schemas.openxmlformats.org/officeDocument/2006/relationships/hyperlink" Target="mailto:ecaro@keymarket.com.co" TargetMode="External"/><Relationship Id="rId21" Type="http://schemas.openxmlformats.org/officeDocument/2006/relationships/hyperlink" Target="https://www.colombiacompra.gov.co/tienda-virtual-del-estado-colombiano/ordenes-compra/90983" TargetMode="External"/><Relationship Id="rId34" Type="http://schemas.openxmlformats.org/officeDocument/2006/relationships/hyperlink" Target="https://community.secop.gov.co/Public/Tendering/OpportunityDetail/Index?noticeUID=CO1.NTC.2951746&amp;isFromPublicArea=True&amp;isModal=False" TargetMode="External"/><Relationship Id="rId42" Type="http://schemas.openxmlformats.org/officeDocument/2006/relationships/hyperlink" Target="https://www.colombiacompra.gov.co/tienda-virtual-del-estado-colombiano/ordenes-compra/91804" TargetMode="External"/><Relationship Id="rId47" Type="http://schemas.openxmlformats.org/officeDocument/2006/relationships/hyperlink" Target="https://drive.google.com/drive/folders/1izOCHEqbkFbKC1GfO3aBUMUSZQMwocNg?usp=sharing" TargetMode="External"/><Relationship Id="rId50" Type="http://schemas.openxmlformats.org/officeDocument/2006/relationships/hyperlink" Target="https://drive.google.com/drive/folders/1jL1eOCiM3L8crPFFqHx76ycVTsDViTib?usp=sharing" TargetMode="External"/><Relationship Id="rId55" Type="http://schemas.openxmlformats.org/officeDocument/2006/relationships/hyperlink" Target="https://www.colombiacompra.gov.co/tienda-virtual-del-estado-colombiano/ordenes-compra/91853" TargetMode="External"/><Relationship Id="rId63" Type="http://schemas.openxmlformats.org/officeDocument/2006/relationships/drawing" Target="../drawings/drawing1.xml"/><Relationship Id="rId7" Type="http://schemas.openxmlformats.org/officeDocument/2006/relationships/hyperlink" Target="https://drive.google.com/drive/folders/1QRBvyTeS0Kb8RX3onSdSw5CGFD0HCaaS?usp=sharing" TargetMode="External"/><Relationship Id="rId2" Type="http://schemas.openxmlformats.org/officeDocument/2006/relationships/hyperlink" Target="https://drive.google.com/drive/folders/1tiCg7se4FQnBtJI-vWq1NWewd8z-W9-5?usp=sharing" TargetMode="External"/><Relationship Id="rId16" Type="http://schemas.openxmlformats.org/officeDocument/2006/relationships/hyperlink" Target="mailto:servicioalcliente@cooviam.com" TargetMode="External"/><Relationship Id="rId29" Type="http://schemas.openxmlformats.org/officeDocument/2006/relationships/hyperlink" Target="https://community.secop.gov.co/Public/Tendering/OpportunityDetail/Index?noticeUID=CO1.NTC.2956487&amp;isFromPublicArea=True&amp;isModal=False" TargetMode="External"/><Relationship Id="rId11" Type="http://schemas.openxmlformats.org/officeDocument/2006/relationships/hyperlink" Target="https://drive.google.com/drive/folders/1GdgJm4wI-MMJNQeMX0dn_fr7WP5rqCTm?usp=sharing" TargetMode="External"/><Relationship Id="rId24" Type="http://schemas.openxmlformats.org/officeDocument/2006/relationships/hyperlink" Target="https://drive.google.com/drive/folders/1th4lPU8hdnuzW_OL7ih5N8Rks3LTgS5O?usp=sharing" TargetMode="External"/><Relationship Id="rId32" Type="http://schemas.openxmlformats.org/officeDocument/2006/relationships/hyperlink" Target="https://drive.google.com/drive/folders/1Vs421MFC4MEpZUiiM6a-VQZaP_OHBSTQ?usp=sharing" TargetMode="External"/><Relationship Id="rId37" Type="http://schemas.openxmlformats.org/officeDocument/2006/relationships/hyperlink" Target="https://colombiacompra.gov.co/tienda-virtual-del-estado-colombiano/ordenes-compra/87290" TargetMode="External"/><Relationship Id="rId40" Type="http://schemas.openxmlformats.org/officeDocument/2006/relationships/hyperlink" Target="https://www.colombiacompra.gov.co/tienda-virtual-del-estado-colombiano/ordenes-compra/91487" TargetMode="External"/><Relationship Id="rId45" Type="http://schemas.openxmlformats.org/officeDocument/2006/relationships/hyperlink" Target="https://www.colombiacompra.gov.co/tienda-virtual-del-estado-colombiano/ordenes-compra/91805" TargetMode="External"/><Relationship Id="rId53" Type="http://schemas.openxmlformats.org/officeDocument/2006/relationships/hyperlink" Target="mailto:ramiro.vergara@hasltda.com" TargetMode="External"/><Relationship Id="rId58" Type="http://schemas.openxmlformats.org/officeDocument/2006/relationships/hyperlink" Target="https://community.secop.gov.co/Public/Tendering/OpportunityDetail/Index?noticeUID=CO1.NTC.3024451&amp;isFromPublicArea=True&amp;isModal=False" TargetMode="External"/><Relationship Id="rId5" Type="http://schemas.openxmlformats.org/officeDocument/2006/relationships/hyperlink" Target="https://drive.google.com/drive/folders/1zHN6yMRQDLWhZVrG_ZUvrRqi0y-xHnEs?usp=sharing" TargetMode="External"/><Relationship Id="rId61" Type="http://schemas.openxmlformats.org/officeDocument/2006/relationships/hyperlink" Target="mailto:miguel.villamizar@axacolpatria.co" TargetMode="External"/><Relationship Id="rId19" Type="http://schemas.openxmlformats.org/officeDocument/2006/relationships/hyperlink" Target="https://drive.google.com/drive/folders/1b1I6NlbV9JtbwVqqYPUwEfP4kn2Q0TcB?usp=sharing" TargetMode="External"/><Relationship Id="rId14" Type="http://schemas.openxmlformats.org/officeDocument/2006/relationships/hyperlink" Target="https://www.colombiacompra.gov.co/tienda-virtual-del-estado-colombiano/ordenes-compra/89998" TargetMode="External"/><Relationship Id="rId22" Type="http://schemas.openxmlformats.org/officeDocument/2006/relationships/hyperlink" Target="https://www.colombiacompra.gov.co/tienda-virtual-del-estado-colombiano/ordenes-compra/90970" TargetMode="External"/><Relationship Id="rId27" Type="http://schemas.openxmlformats.org/officeDocument/2006/relationships/hyperlink" Target="https://community.secop.gov.co/Public/Tendering/OpportunityDetail/Index?noticeUID=CO1.NTC.2908720&amp;isFromPublicArea=True&amp;isModal=False" TargetMode="External"/><Relationship Id="rId30" Type="http://schemas.openxmlformats.org/officeDocument/2006/relationships/hyperlink" Target="https://drive.google.com/drive/folders/1H72UmVvBe2DZSSpQiVsxw7LOm34aNIvz?usp=sharing" TargetMode="External"/><Relationship Id="rId35" Type="http://schemas.openxmlformats.org/officeDocument/2006/relationships/hyperlink" Target="https://community.secop.gov.co/Public/Tendering/OpportunityDetail/Index?noticeUID=CO1.NTC.2952111&amp;isFromPublicArea=True&amp;isModal=False" TargetMode="External"/><Relationship Id="rId43" Type="http://schemas.openxmlformats.org/officeDocument/2006/relationships/hyperlink" Target="mailto:JURIDICO@NEX.COM.CO" TargetMode="External"/><Relationship Id="rId48" Type="http://schemas.openxmlformats.org/officeDocument/2006/relationships/hyperlink" Target="https://www.colombiacompra.gov.co/tienda-virtual-del-estado-colombiano/ordenes-compra/91806" TargetMode="External"/><Relationship Id="rId56" Type="http://schemas.openxmlformats.org/officeDocument/2006/relationships/hyperlink" Target="mailto:grupoempresarialhtm@gmail.com" TargetMode="External"/><Relationship Id="rId8" Type="http://schemas.openxmlformats.org/officeDocument/2006/relationships/hyperlink" Target="https://drive.google.com/drive/folders/1K7qs-FZe_wfZNSBSZqkN4cxOXRbCzQjP?usp=sharing" TargetMode="External"/><Relationship Id="rId51" Type="http://schemas.openxmlformats.org/officeDocument/2006/relationships/hyperlink" Target="mailto:contratacion@portesdecolombia.com" TargetMode="External"/><Relationship Id="rId3" Type="http://schemas.openxmlformats.org/officeDocument/2006/relationships/hyperlink" Target="mailto:gestioncontratos2@distracom.com.co" TargetMode="External"/><Relationship Id="rId12" Type="http://schemas.openxmlformats.org/officeDocument/2006/relationships/hyperlink" Target="mailto:contabilidad@canalcartagena.com" TargetMode="External"/><Relationship Id="rId17" Type="http://schemas.openxmlformats.org/officeDocument/2006/relationships/hyperlink" Target="mailto:jotaevolucionemossas@gmail.com" TargetMode="External"/><Relationship Id="rId25" Type="http://schemas.openxmlformats.org/officeDocument/2006/relationships/hyperlink" Target="https://community.secop.gov.co/Public/Tendering/OpportunityDetail/Index?noticeUID=CO1.NTC.2884806&amp;isFromPublicArea=True&amp;isModal=False" TargetMode="External"/><Relationship Id="rId33" Type="http://schemas.openxmlformats.org/officeDocument/2006/relationships/hyperlink" Target="https://drive.google.com/drive/folders/1Xdm_knnIPtYDCLK_OYZxpn7sq1OZpXiE?usp=sharing" TargetMode="External"/><Relationship Id="rId38" Type="http://schemas.openxmlformats.org/officeDocument/2006/relationships/hyperlink" Target="mailto:servicioalcliente@profesionalesambientales.com" TargetMode="External"/><Relationship Id="rId46" Type="http://schemas.openxmlformats.org/officeDocument/2006/relationships/hyperlink" Target="mailto:JURIDICO@NEX.COM.CO" TargetMode="External"/><Relationship Id="rId59" Type="http://schemas.openxmlformats.org/officeDocument/2006/relationships/hyperlink" Target="https://drive.google.com/drive/folders/1KLLw1RQAu8STy0Wg6Hk63VLFWij8QgLu?usp=sharing" TargetMode="External"/><Relationship Id="rId20" Type="http://schemas.openxmlformats.org/officeDocument/2006/relationships/hyperlink" Target="mailto:ecaro@keymarket.com.co" TargetMode="External"/><Relationship Id="rId41" Type="http://schemas.openxmlformats.org/officeDocument/2006/relationships/hyperlink" Target="https://drive.google.com/drive/folders/1QiZlzPRtxgMscbWj7ffYsCCYDxd1UZR_?usp=sharing" TargetMode="External"/><Relationship Id="rId54" Type="http://schemas.openxmlformats.org/officeDocument/2006/relationships/hyperlink" Target="https://drive.google.com/drive/folders/1lqA-qZ8-MmMo4U_F9GGzjkufLvyweymI?usp=sharing" TargetMode="External"/><Relationship Id="rId62" Type="http://schemas.openxmlformats.org/officeDocument/2006/relationships/printerSettings" Target="../printerSettings/printerSettings1.bin"/><Relationship Id="rId1" Type="http://schemas.openxmlformats.org/officeDocument/2006/relationships/hyperlink" Target="https://www.colombiacompra.gov.co/tienda-virtual-del-estado-colombiano/ordenes-compra/88953" TargetMode="External"/><Relationship Id="rId6" Type="http://schemas.openxmlformats.org/officeDocument/2006/relationships/hyperlink" Target="https://www.colombiacompra.gov.co/tienda-virtual-del-estado-colombiano/ordenes-compra/89369" TargetMode="External"/><Relationship Id="rId15" Type="http://schemas.openxmlformats.org/officeDocument/2006/relationships/hyperlink" Target="https://drive.google.com/drive/folders/1TsYDPxd6iTeqRhL5h1St5riNEVkhG-bd?usp=sharing" TargetMode="External"/><Relationship Id="rId23" Type="http://schemas.openxmlformats.org/officeDocument/2006/relationships/hyperlink" Target="mailto:contabilidad@veneplast.com.co" TargetMode="External"/><Relationship Id="rId28" Type="http://schemas.openxmlformats.org/officeDocument/2006/relationships/hyperlink" Target="https://community.secop.gov.co/Public/Tendering/OpportunityDetail/Index?noticeUID=CO1.NTC.2933928&amp;isFromPublicArea=True&amp;isModal=False" TargetMode="External"/><Relationship Id="rId36" Type="http://schemas.openxmlformats.org/officeDocument/2006/relationships/hyperlink" Target="https://drive.google.com/drive/folders/1ABKLkjRbwiUAByGPLgOBDGEEw0_o60zJ?usp=sharing" TargetMode="External"/><Relationship Id="rId49" Type="http://schemas.openxmlformats.org/officeDocument/2006/relationships/hyperlink" Target="mailto:colombiacompra@creardecolombia.com.co" TargetMode="External"/><Relationship Id="rId57" Type="http://schemas.openxmlformats.org/officeDocument/2006/relationships/hyperlink" Target="https://drive.google.com/drive/folders/14ZvONdiIxCe6uX-KwBDHgLAEg85bDuHT?usp=sharing" TargetMode="External"/><Relationship Id="rId10" Type="http://schemas.openxmlformats.org/officeDocument/2006/relationships/hyperlink" Target="https://drive.google.com/drive/folders/1DkQAJEbhywEdN5gR4mnMlF9q5jd9YUfu?usp=sharing" TargetMode="External"/><Relationship Id="rId31" Type="http://schemas.openxmlformats.org/officeDocument/2006/relationships/hyperlink" Target="https://community.secop.gov.co/Public/Tendering/OpportunityDetail/Index?noticeUID=CO1.NTC.2936086&amp;isFromPublicArea=True&amp;isModal=False" TargetMode="External"/><Relationship Id="rId44" Type="http://schemas.openxmlformats.org/officeDocument/2006/relationships/hyperlink" Target="https://drive.google.com/drive/folders/1iRKZNm5XXomuvFjMTHhdhP5yLoQxkt-N?usp=sharing" TargetMode="External"/><Relationship Id="rId52" Type="http://schemas.openxmlformats.org/officeDocument/2006/relationships/hyperlink" Target="mailto:soporte@colombiacloud.net.co" TargetMode="External"/><Relationship Id="rId60" Type="http://schemas.openxmlformats.org/officeDocument/2006/relationships/hyperlink" Target="https://community.secop.gov.co/Public/Tendering/OpportunityDetail/Index?noticeUID=CO1.NTC.2956380&amp;isFromPublicArea=True&amp;isModal=False" TargetMode="External"/><Relationship Id="rId4" Type="http://schemas.openxmlformats.org/officeDocument/2006/relationships/hyperlink" Target="https://www.colombiacompra.gov.co/tienda-virtual-del-estado-colombiano/ordenes-compra/89276" TargetMode="External"/><Relationship Id="rId9" Type="http://schemas.openxmlformats.org/officeDocument/2006/relationships/hyperlink" Target="https://drive.google.com/drive/folders/1AxBYwedKRiODzvbdD6Ec6Rog_PFUYWlG?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043"/>
  <sheetViews>
    <sheetView tabSelected="1" topLeftCell="A3" zoomScale="55" zoomScaleNormal="55" workbookViewId="0">
      <selection activeCell="G5" sqref="G5:G9"/>
    </sheetView>
  </sheetViews>
  <sheetFormatPr baseColWidth="10" defaultColWidth="14.42578125" defaultRowHeight="15" customHeight="1" x14ac:dyDescent="0.25"/>
  <cols>
    <col min="1" max="1" width="8.5703125" customWidth="1"/>
    <col min="2" max="2" width="30.5703125" customWidth="1"/>
    <col min="3" max="3" width="34.42578125" customWidth="1"/>
    <col min="4" max="5" width="29.42578125" customWidth="1"/>
    <col min="6" max="6" width="47.7109375" bestFit="1" customWidth="1"/>
    <col min="7" max="7" width="48.42578125" style="48" bestFit="1" customWidth="1"/>
    <col min="8" max="8" width="11.85546875" style="15" customWidth="1"/>
    <col min="9" max="9" width="48.42578125" style="15" customWidth="1"/>
    <col min="10" max="10" width="33.42578125" customWidth="1"/>
    <col min="11" max="11" width="26.85546875" customWidth="1"/>
    <col min="12" max="13" width="36" customWidth="1"/>
    <col min="14" max="14" width="32.42578125" style="37" customWidth="1"/>
    <col min="15" max="15" width="32.85546875" customWidth="1"/>
    <col min="16" max="17" width="26.140625" style="30" customWidth="1"/>
    <col min="18" max="18" width="26.140625" style="13" customWidth="1"/>
    <col min="19" max="19" width="26.140625" customWidth="1"/>
    <col min="20" max="20" width="21.5703125" customWidth="1"/>
    <col min="21" max="21" width="33.42578125" style="5" customWidth="1"/>
    <col min="22" max="25" width="49.42578125" customWidth="1"/>
    <col min="26" max="26" width="28.42578125" customWidth="1"/>
    <col min="27" max="27" width="16.42578125" customWidth="1"/>
    <col min="28" max="28" width="27.85546875" customWidth="1"/>
    <col min="29" max="29" width="27.140625" customWidth="1"/>
    <col min="30" max="30" width="27.42578125" bestFit="1" customWidth="1"/>
    <col min="31" max="31" width="32.5703125" style="30" bestFit="1" customWidth="1"/>
    <col min="32" max="32" width="27.42578125" style="30" bestFit="1" customWidth="1"/>
    <col min="33" max="33" width="26.140625" style="30" customWidth="1"/>
    <col min="34" max="35" width="23.140625" style="30" bestFit="1" customWidth="1"/>
    <col min="36" max="36" width="24.85546875" style="30" bestFit="1" customWidth="1"/>
    <col min="37" max="37" width="30.140625" style="30" bestFit="1" customWidth="1"/>
    <col min="38" max="38" width="22.42578125" style="30" customWidth="1"/>
    <col min="39" max="39" width="30.5703125" customWidth="1"/>
    <col min="40" max="40" width="9.140625" customWidth="1"/>
    <col min="41" max="41" width="7.42578125" hidden="1" customWidth="1"/>
    <col min="42" max="42" width="20.85546875" style="75" hidden="1" customWidth="1"/>
    <col min="43" max="43" width="7.42578125" style="75" hidden="1" customWidth="1"/>
    <col min="44" max="44" width="23.85546875" style="75" hidden="1" customWidth="1"/>
    <col min="45" max="45" width="7.42578125" style="75" hidden="1" customWidth="1"/>
    <col min="46" max="46" width="29.140625" style="75" hidden="1" customWidth="1"/>
    <col min="47" max="47" width="7.42578125" style="75" hidden="1" customWidth="1"/>
    <col min="48" max="48" width="26.85546875" style="75" hidden="1" customWidth="1"/>
    <col min="49" max="49" width="7.42578125" style="75" hidden="1" customWidth="1"/>
    <col min="50" max="50" width="26.42578125" style="75" hidden="1" customWidth="1"/>
    <col min="51" max="51" width="7.42578125" style="75" hidden="1" customWidth="1"/>
    <col min="52" max="52" width="25.85546875" style="75" hidden="1" customWidth="1"/>
    <col min="53" max="53" width="8.140625" style="75" hidden="1" customWidth="1"/>
    <col min="54" max="54" width="28.140625" style="75" hidden="1" customWidth="1"/>
    <col min="55" max="60" width="7.42578125" style="75" hidden="1" customWidth="1"/>
    <col min="61" max="62" width="14.42578125" style="85"/>
  </cols>
  <sheetData>
    <row r="1" spans="1:62" ht="152.25" customHeight="1" thickBot="1" x14ac:dyDescent="0.3">
      <c r="A1" s="269"/>
      <c r="B1" s="270"/>
      <c r="C1" s="270"/>
      <c r="D1" s="270"/>
      <c r="E1" s="270"/>
      <c r="F1" s="270"/>
      <c r="G1" s="270"/>
      <c r="H1" s="270"/>
      <c r="I1" s="270"/>
      <c r="J1" s="270"/>
      <c r="K1" s="270"/>
      <c r="L1" s="270"/>
      <c r="M1" s="270"/>
      <c r="N1" s="270"/>
      <c r="O1" s="270"/>
      <c r="P1" s="270"/>
      <c r="Q1" s="270"/>
      <c r="R1" s="270"/>
      <c r="S1" s="270"/>
      <c r="T1" s="270"/>
      <c r="U1" s="4"/>
      <c r="V1" s="1"/>
      <c r="W1" s="1"/>
      <c r="X1" s="1"/>
      <c r="Y1" s="1"/>
      <c r="Z1" s="1"/>
      <c r="AA1" s="1"/>
      <c r="AB1" s="1"/>
      <c r="AO1" s="154" t="s">
        <v>297</v>
      </c>
      <c r="AP1" s="155"/>
      <c r="AQ1" s="155"/>
      <c r="AR1" s="157"/>
      <c r="AS1" s="154" t="s">
        <v>301</v>
      </c>
      <c r="AT1" s="155"/>
      <c r="AU1" s="155"/>
      <c r="AV1" s="155"/>
      <c r="AW1" s="155"/>
      <c r="AX1" s="155"/>
      <c r="AY1" s="155"/>
      <c r="AZ1" s="156"/>
      <c r="BA1" s="96"/>
      <c r="BB1" s="96"/>
      <c r="BG1"/>
      <c r="BH1" s="85"/>
    </row>
    <row r="2" spans="1:62" s="29" customFormat="1" ht="101.25" customHeight="1" x14ac:dyDescent="0.25">
      <c r="A2" s="26" t="s">
        <v>0</v>
      </c>
      <c r="B2" s="11" t="s">
        <v>1</v>
      </c>
      <c r="C2" s="11" t="s">
        <v>2</v>
      </c>
      <c r="D2" s="11" t="s">
        <v>3</v>
      </c>
      <c r="E2" s="11" t="s">
        <v>4</v>
      </c>
      <c r="F2" s="27" t="s">
        <v>250</v>
      </c>
      <c r="G2" s="27" t="s">
        <v>5</v>
      </c>
      <c r="H2" s="27" t="s">
        <v>209</v>
      </c>
      <c r="I2" s="27" t="s">
        <v>53</v>
      </c>
      <c r="J2" s="27" t="s">
        <v>54</v>
      </c>
      <c r="K2" s="27" t="s">
        <v>55</v>
      </c>
      <c r="L2" s="27" t="s">
        <v>6</v>
      </c>
      <c r="M2" s="11" t="s">
        <v>7</v>
      </c>
      <c r="N2" s="11" t="s">
        <v>245</v>
      </c>
      <c r="O2" s="11" t="s">
        <v>8</v>
      </c>
      <c r="P2" s="11" t="s">
        <v>217</v>
      </c>
      <c r="Q2" s="11" t="s">
        <v>216</v>
      </c>
      <c r="R2" s="11" t="s">
        <v>215</v>
      </c>
      <c r="S2" s="11" t="s">
        <v>99</v>
      </c>
      <c r="T2" s="11" t="s">
        <v>100</v>
      </c>
      <c r="U2" s="11" t="s">
        <v>251</v>
      </c>
      <c r="V2" s="11" t="s">
        <v>9</v>
      </c>
      <c r="W2" s="11" t="s">
        <v>10</v>
      </c>
      <c r="X2" s="11" t="s">
        <v>11</v>
      </c>
      <c r="Y2" s="11" t="s">
        <v>12</v>
      </c>
      <c r="Z2" s="11" t="s">
        <v>13</v>
      </c>
      <c r="AA2" s="11" t="s">
        <v>98</v>
      </c>
      <c r="AB2" s="11" t="s">
        <v>57</v>
      </c>
      <c r="AC2" s="11" t="s">
        <v>15</v>
      </c>
      <c r="AD2" s="11" t="s">
        <v>14</v>
      </c>
      <c r="AE2" s="34" t="s">
        <v>218</v>
      </c>
      <c r="AF2" s="34" t="s">
        <v>219</v>
      </c>
      <c r="AG2" s="34" t="s">
        <v>220</v>
      </c>
      <c r="AH2" s="34" t="s">
        <v>221</v>
      </c>
      <c r="AI2" s="34" t="s">
        <v>222</v>
      </c>
      <c r="AJ2" s="34" t="s">
        <v>223</v>
      </c>
      <c r="AK2" s="34" t="s">
        <v>229</v>
      </c>
      <c r="AL2" s="34" t="s">
        <v>224</v>
      </c>
      <c r="AM2" s="28" t="s">
        <v>58</v>
      </c>
      <c r="AO2" s="92" t="s">
        <v>28</v>
      </c>
      <c r="AP2" s="92" t="s">
        <v>305</v>
      </c>
      <c r="AQ2" s="92" t="s">
        <v>300</v>
      </c>
      <c r="AR2" s="92" t="s">
        <v>305</v>
      </c>
      <c r="AS2" s="92" t="s">
        <v>298</v>
      </c>
      <c r="AT2" s="92" t="s">
        <v>305</v>
      </c>
      <c r="AU2" s="92" t="s">
        <v>88</v>
      </c>
      <c r="AV2" s="92" t="s">
        <v>305</v>
      </c>
      <c r="AW2" s="92" t="s">
        <v>300</v>
      </c>
      <c r="AX2" s="92" t="s">
        <v>305</v>
      </c>
      <c r="AY2" s="92" t="s">
        <v>302</v>
      </c>
      <c r="AZ2" s="92" t="s">
        <v>305</v>
      </c>
      <c r="BA2" s="92" t="s">
        <v>87</v>
      </c>
      <c r="BB2" s="92" t="s">
        <v>305</v>
      </c>
      <c r="BC2" s="92" t="s">
        <v>86</v>
      </c>
      <c r="BD2" s="92" t="s">
        <v>305</v>
      </c>
      <c r="BE2" s="92" t="s">
        <v>89</v>
      </c>
      <c r="BF2" s="92" t="s">
        <v>305</v>
      </c>
      <c r="BG2" s="92" t="s">
        <v>306</v>
      </c>
      <c r="BH2" s="92" t="s">
        <v>305</v>
      </c>
      <c r="BI2" s="93"/>
      <c r="BJ2" s="94"/>
    </row>
    <row r="3" spans="1:62" s="16" customFormat="1" ht="43.7" customHeight="1" x14ac:dyDescent="0.25">
      <c r="A3" s="149">
        <v>1</v>
      </c>
      <c r="B3" s="135" t="s">
        <v>16</v>
      </c>
      <c r="C3" s="213" t="s">
        <v>80</v>
      </c>
      <c r="D3" s="135" t="s">
        <v>17</v>
      </c>
      <c r="E3" s="135" t="s">
        <v>125</v>
      </c>
      <c r="F3" s="191">
        <f>18919248.64</f>
        <v>18919248.640000001</v>
      </c>
      <c r="G3" s="191">
        <f>+F3</f>
        <v>18919248.640000001</v>
      </c>
      <c r="H3" s="202">
        <v>645</v>
      </c>
      <c r="I3" s="189" t="s">
        <v>316</v>
      </c>
      <c r="J3" s="135" t="s">
        <v>46</v>
      </c>
      <c r="K3" s="135" t="s">
        <v>35</v>
      </c>
      <c r="L3" s="135" t="s">
        <v>18</v>
      </c>
      <c r="M3" s="135" t="s">
        <v>19</v>
      </c>
      <c r="N3" s="135" t="s">
        <v>23</v>
      </c>
      <c r="O3" s="135" t="s">
        <v>56</v>
      </c>
      <c r="P3" s="175">
        <v>44645</v>
      </c>
      <c r="Q3" s="175">
        <v>44649</v>
      </c>
      <c r="R3" s="181">
        <v>44649</v>
      </c>
      <c r="S3" s="181">
        <v>44923</v>
      </c>
      <c r="T3" s="135">
        <f>+S3-R3</f>
        <v>274</v>
      </c>
      <c r="U3" s="247">
        <f>5638178/G3</f>
        <v>0.29801278619910349</v>
      </c>
      <c r="V3" s="250" t="s">
        <v>133</v>
      </c>
      <c r="W3" s="135" t="s">
        <v>20</v>
      </c>
      <c r="X3" s="135" t="s">
        <v>21</v>
      </c>
      <c r="Y3" s="135">
        <v>6647554</v>
      </c>
      <c r="Z3" s="253" t="s">
        <v>22</v>
      </c>
      <c r="AA3" s="135">
        <v>59</v>
      </c>
      <c r="AB3" s="230">
        <v>1091805201.22</v>
      </c>
      <c r="AC3" s="230">
        <f>+AB3-(F3+F5)</f>
        <v>90261261.580000043</v>
      </c>
      <c r="AD3" s="195" t="s">
        <v>23</v>
      </c>
      <c r="AE3" s="169" t="s">
        <v>225</v>
      </c>
      <c r="AF3" s="239" t="s">
        <v>226</v>
      </c>
      <c r="AG3" s="35" t="s">
        <v>227</v>
      </c>
      <c r="AH3" s="32">
        <v>44649</v>
      </c>
      <c r="AI3" s="32">
        <v>45106</v>
      </c>
      <c r="AJ3" s="19">
        <f>+AI3-AH3</f>
        <v>457</v>
      </c>
      <c r="AK3" s="24">
        <v>3783849.73</v>
      </c>
      <c r="AL3" s="238">
        <v>44652</v>
      </c>
      <c r="AM3" s="250" t="s">
        <v>79</v>
      </c>
      <c r="AO3" s="149"/>
      <c r="AP3" s="149"/>
      <c r="AQ3" s="149"/>
      <c r="AR3" s="149"/>
      <c r="AS3" s="149"/>
      <c r="AT3" s="149"/>
      <c r="AU3" s="149"/>
      <c r="AV3" s="149"/>
      <c r="AW3" s="149"/>
      <c r="AX3" s="149"/>
      <c r="AY3" s="149">
        <v>1</v>
      </c>
      <c r="AZ3" s="159">
        <f>+G5</f>
        <v>982624691</v>
      </c>
      <c r="BA3" s="95"/>
      <c r="BB3" s="95"/>
      <c r="BC3" s="149"/>
      <c r="BD3" s="149"/>
      <c r="BE3" s="149"/>
      <c r="BF3" s="149"/>
      <c r="BG3" s="149"/>
      <c r="BH3" s="149"/>
      <c r="BI3" s="93"/>
      <c r="BJ3" s="85"/>
    </row>
    <row r="4" spans="1:62" s="30" customFormat="1" ht="43.7" customHeight="1" x14ac:dyDescent="0.25">
      <c r="A4" s="150"/>
      <c r="B4" s="136"/>
      <c r="C4" s="215"/>
      <c r="D4" s="137"/>
      <c r="E4" s="136"/>
      <c r="F4" s="192"/>
      <c r="G4" s="192"/>
      <c r="H4" s="204"/>
      <c r="I4" s="200"/>
      <c r="J4" s="136"/>
      <c r="K4" s="136"/>
      <c r="L4" s="136"/>
      <c r="M4" s="136"/>
      <c r="N4" s="136"/>
      <c r="O4" s="136"/>
      <c r="P4" s="262"/>
      <c r="Q4" s="262"/>
      <c r="R4" s="206"/>
      <c r="S4" s="206"/>
      <c r="T4" s="136"/>
      <c r="U4" s="249"/>
      <c r="V4" s="252"/>
      <c r="W4" s="137"/>
      <c r="X4" s="137"/>
      <c r="Y4" s="137"/>
      <c r="Z4" s="254"/>
      <c r="AA4" s="136"/>
      <c r="AB4" s="246"/>
      <c r="AC4" s="246"/>
      <c r="AD4" s="196"/>
      <c r="AE4" s="261"/>
      <c r="AF4" s="239"/>
      <c r="AG4" s="35" t="s">
        <v>228</v>
      </c>
      <c r="AH4" s="32">
        <v>44649</v>
      </c>
      <c r="AI4" s="32">
        <v>46020</v>
      </c>
      <c r="AJ4" s="19">
        <f>+AI4-AH4</f>
        <v>1371</v>
      </c>
      <c r="AK4" s="24">
        <v>945962.43</v>
      </c>
      <c r="AL4" s="238"/>
      <c r="AM4" s="251"/>
      <c r="AO4" s="150"/>
      <c r="AP4" s="150"/>
      <c r="AQ4" s="150"/>
      <c r="AR4" s="150"/>
      <c r="AS4" s="150"/>
      <c r="AT4" s="150"/>
      <c r="AU4" s="150"/>
      <c r="AV4" s="150"/>
      <c r="AW4" s="150"/>
      <c r="AX4" s="150"/>
      <c r="AY4" s="150"/>
      <c r="AZ4" s="150"/>
      <c r="BA4" s="76"/>
      <c r="BB4" s="76"/>
      <c r="BC4" s="150"/>
      <c r="BD4" s="150"/>
      <c r="BE4" s="150"/>
      <c r="BF4" s="150"/>
      <c r="BG4" s="150"/>
      <c r="BH4" s="150"/>
      <c r="BI4" s="93"/>
      <c r="BJ4" s="85"/>
    </row>
    <row r="5" spans="1:62" s="16" customFormat="1" ht="54.6" customHeight="1" x14ac:dyDescent="0.25">
      <c r="A5" s="150"/>
      <c r="B5" s="136"/>
      <c r="C5" s="213" t="s">
        <v>134</v>
      </c>
      <c r="D5" s="135" t="s">
        <v>135</v>
      </c>
      <c r="E5" s="136"/>
      <c r="F5" s="191">
        <v>982624691</v>
      </c>
      <c r="G5" s="191">
        <f>+F5</f>
        <v>982624691</v>
      </c>
      <c r="H5" s="202">
        <v>696</v>
      </c>
      <c r="I5" s="200"/>
      <c r="J5" s="136"/>
      <c r="K5" s="136"/>
      <c r="L5" s="136"/>
      <c r="M5" s="136"/>
      <c r="N5" s="136"/>
      <c r="O5" s="136"/>
      <c r="P5" s="262"/>
      <c r="Q5" s="262"/>
      <c r="R5" s="206"/>
      <c r="S5" s="206"/>
      <c r="T5" s="136"/>
      <c r="U5" s="247">
        <f>+(31601364+5750975)/G5</f>
        <v>3.8012823555234679E-2</v>
      </c>
      <c r="V5" s="240" t="s">
        <v>136</v>
      </c>
      <c r="W5" s="240" t="s">
        <v>95</v>
      </c>
      <c r="X5" s="240" t="s">
        <v>97</v>
      </c>
      <c r="Y5" s="240">
        <v>7956680</v>
      </c>
      <c r="Z5" s="243" t="s">
        <v>96</v>
      </c>
      <c r="AA5" s="136"/>
      <c r="AB5" s="246"/>
      <c r="AC5" s="246"/>
      <c r="AD5" s="195" t="s">
        <v>23</v>
      </c>
      <c r="AE5" s="261"/>
      <c r="AF5" s="169" t="s">
        <v>230</v>
      </c>
      <c r="AG5" s="35" t="s">
        <v>231</v>
      </c>
      <c r="AH5" s="32">
        <v>44664</v>
      </c>
      <c r="AI5" s="32">
        <v>44926</v>
      </c>
      <c r="AJ5" s="19">
        <f t="shared" ref="AJ5" si="0">+AI5-AH5</f>
        <v>262</v>
      </c>
      <c r="AK5" s="24">
        <v>200000000</v>
      </c>
      <c r="AL5" s="163">
        <v>44673</v>
      </c>
      <c r="AM5" s="251"/>
      <c r="AO5" s="150"/>
      <c r="AP5" s="150"/>
      <c r="AQ5" s="150"/>
      <c r="AR5" s="150"/>
      <c r="AS5" s="150"/>
      <c r="AT5" s="150"/>
      <c r="AU5" s="150"/>
      <c r="AV5" s="150"/>
      <c r="AW5" s="150"/>
      <c r="AX5" s="150"/>
      <c r="AY5" s="150"/>
      <c r="AZ5" s="150"/>
      <c r="BA5" s="76"/>
      <c r="BB5" s="76"/>
      <c r="BC5" s="150"/>
      <c r="BD5" s="150"/>
      <c r="BE5" s="150"/>
      <c r="BF5" s="150"/>
      <c r="BG5" s="150"/>
      <c r="BH5" s="150"/>
      <c r="BI5" s="93"/>
      <c r="BJ5" s="85"/>
    </row>
    <row r="6" spans="1:62" s="30" customFormat="1" ht="54.6" customHeight="1" x14ac:dyDescent="0.25">
      <c r="A6" s="150"/>
      <c r="B6" s="136"/>
      <c r="C6" s="214"/>
      <c r="D6" s="136"/>
      <c r="E6" s="136"/>
      <c r="F6" s="201"/>
      <c r="G6" s="201"/>
      <c r="H6" s="203"/>
      <c r="I6" s="200"/>
      <c r="J6" s="136"/>
      <c r="K6" s="136"/>
      <c r="L6" s="136"/>
      <c r="M6" s="136"/>
      <c r="N6" s="136"/>
      <c r="O6" s="136"/>
      <c r="P6" s="262"/>
      <c r="Q6" s="262"/>
      <c r="R6" s="206"/>
      <c r="S6" s="206"/>
      <c r="T6" s="136"/>
      <c r="U6" s="248"/>
      <c r="V6" s="241"/>
      <c r="W6" s="241"/>
      <c r="X6" s="241"/>
      <c r="Y6" s="241"/>
      <c r="Z6" s="244"/>
      <c r="AA6" s="136"/>
      <c r="AB6" s="246"/>
      <c r="AC6" s="246"/>
      <c r="AD6" s="223"/>
      <c r="AE6" s="261"/>
      <c r="AF6" s="170"/>
      <c r="AG6" s="88" t="s">
        <v>232</v>
      </c>
      <c r="AH6" s="32">
        <v>44664</v>
      </c>
      <c r="AI6" s="32">
        <v>44926</v>
      </c>
      <c r="AJ6" s="19">
        <f t="shared" ref="AJ6:AJ15" si="1">+AI6-AH6</f>
        <v>262</v>
      </c>
      <c r="AK6" s="24">
        <v>200000000</v>
      </c>
      <c r="AL6" s="164"/>
      <c r="AM6" s="251"/>
      <c r="AO6" s="150"/>
      <c r="AP6" s="150"/>
      <c r="AQ6" s="150"/>
      <c r="AR6" s="150"/>
      <c r="AS6" s="150"/>
      <c r="AT6" s="150"/>
      <c r="AU6" s="150"/>
      <c r="AV6" s="150"/>
      <c r="AW6" s="150"/>
      <c r="AX6" s="150"/>
      <c r="AY6" s="150"/>
      <c r="AZ6" s="150"/>
      <c r="BA6" s="76"/>
      <c r="BB6" s="76"/>
      <c r="BC6" s="150"/>
      <c r="BD6" s="150"/>
      <c r="BE6" s="150"/>
      <c r="BF6" s="150"/>
      <c r="BG6" s="150"/>
      <c r="BH6" s="150"/>
      <c r="BI6" s="93"/>
      <c r="BJ6" s="85"/>
    </row>
    <row r="7" spans="1:62" s="30" customFormat="1" ht="54.6" customHeight="1" x14ac:dyDescent="0.25">
      <c r="A7" s="150"/>
      <c r="B7" s="136"/>
      <c r="C7" s="214"/>
      <c r="D7" s="136"/>
      <c r="E7" s="136"/>
      <c r="F7" s="201"/>
      <c r="G7" s="201"/>
      <c r="H7" s="203"/>
      <c r="I7" s="200"/>
      <c r="J7" s="136"/>
      <c r="K7" s="136"/>
      <c r="L7" s="136"/>
      <c r="M7" s="136"/>
      <c r="N7" s="136"/>
      <c r="O7" s="136"/>
      <c r="P7" s="262"/>
      <c r="Q7" s="262"/>
      <c r="R7" s="206"/>
      <c r="S7" s="206"/>
      <c r="T7" s="136"/>
      <c r="U7" s="248"/>
      <c r="V7" s="241"/>
      <c r="W7" s="241"/>
      <c r="X7" s="241"/>
      <c r="Y7" s="241"/>
      <c r="Z7" s="244"/>
      <c r="AA7" s="136"/>
      <c r="AB7" s="246"/>
      <c r="AC7" s="246"/>
      <c r="AD7" s="223"/>
      <c r="AE7" s="261"/>
      <c r="AF7" s="169" t="s">
        <v>233</v>
      </c>
      <c r="AG7" s="35" t="s">
        <v>228</v>
      </c>
      <c r="AH7" s="32">
        <v>44664</v>
      </c>
      <c r="AI7" s="32">
        <v>46022</v>
      </c>
      <c r="AJ7" s="19">
        <f t="shared" si="1"/>
        <v>1358</v>
      </c>
      <c r="AK7" s="24">
        <v>48279867.850000001</v>
      </c>
      <c r="AL7" s="164"/>
      <c r="AM7" s="251"/>
      <c r="AO7" s="150"/>
      <c r="AP7" s="150"/>
      <c r="AQ7" s="150"/>
      <c r="AR7" s="150"/>
      <c r="AS7" s="150"/>
      <c r="AT7" s="150"/>
      <c r="AU7" s="150"/>
      <c r="AV7" s="150"/>
      <c r="AW7" s="150"/>
      <c r="AX7" s="150"/>
      <c r="AY7" s="150"/>
      <c r="AZ7" s="150"/>
      <c r="BA7" s="76"/>
      <c r="BB7" s="76"/>
      <c r="BC7" s="150"/>
      <c r="BD7" s="150"/>
      <c r="BE7" s="150"/>
      <c r="BF7" s="150"/>
      <c r="BG7" s="150"/>
      <c r="BH7" s="150"/>
      <c r="BI7" s="93"/>
      <c r="BJ7" s="85"/>
    </row>
    <row r="8" spans="1:62" s="30" customFormat="1" ht="54.6" customHeight="1" x14ac:dyDescent="0.25">
      <c r="A8" s="150"/>
      <c r="B8" s="136"/>
      <c r="C8" s="214"/>
      <c r="D8" s="136"/>
      <c r="E8" s="136"/>
      <c r="F8" s="201"/>
      <c r="G8" s="201"/>
      <c r="H8" s="203"/>
      <c r="I8" s="200"/>
      <c r="J8" s="136"/>
      <c r="K8" s="136"/>
      <c r="L8" s="136"/>
      <c r="M8" s="136"/>
      <c r="N8" s="136"/>
      <c r="O8" s="136"/>
      <c r="P8" s="262"/>
      <c r="Q8" s="262"/>
      <c r="R8" s="206"/>
      <c r="S8" s="206"/>
      <c r="T8" s="136"/>
      <c r="U8" s="248"/>
      <c r="V8" s="241"/>
      <c r="W8" s="241"/>
      <c r="X8" s="241"/>
      <c r="Y8" s="241"/>
      <c r="Z8" s="244"/>
      <c r="AA8" s="136"/>
      <c r="AB8" s="246"/>
      <c r="AC8" s="246"/>
      <c r="AD8" s="223"/>
      <c r="AE8" s="261"/>
      <c r="AF8" s="261"/>
      <c r="AG8" s="35" t="s">
        <v>227</v>
      </c>
      <c r="AH8" s="32">
        <v>44664</v>
      </c>
      <c r="AI8" s="32">
        <v>45107</v>
      </c>
      <c r="AJ8" s="19">
        <f t="shared" si="1"/>
        <v>443</v>
      </c>
      <c r="AK8" s="24">
        <v>96559735.700000003</v>
      </c>
      <c r="AL8" s="164"/>
      <c r="AM8" s="251"/>
      <c r="AO8" s="150"/>
      <c r="AP8" s="150"/>
      <c r="AQ8" s="150"/>
      <c r="AR8" s="150"/>
      <c r="AS8" s="150"/>
      <c r="AT8" s="150"/>
      <c r="AU8" s="150"/>
      <c r="AV8" s="150"/>
      <c r="AW8" s="150"/>
      <c r="AX8" s="150"/>
      <c r="AY8" s="150"/>
      <c r="AZ8" s="150"/>
      <c r="BA8" s="76"/>
      <c r="BB8" s="76"/>
      <c r="BC8" s="150"/>
      <c r="BD8" s="150"/>
      <c r="BE8" s="150"/>
      <c r="BF8" s="150"/>
      <c r="BG8" s="150"/>
      <c r="BH8" s="150"/>
      <c r="BI8" s="93"/>
      <c r="BJ8" s="85"/>
    </row>
    <row r="9" spans="1:62" s="30" customFormat="1" ht="54.6" customHeight="1" x14ac:dyDescent="0.25">
      <c r="A9" s="151"/>
      <c r="B9" s="137"/>
      <c r="C9" s="215"/>
      <c r="D9" s="137"/>
      <c r="E9" s="137"/>
      <c r="F9" s="192"/>
      <c r="G9" s="192"/>
      <c r="H9" s="204"/>
      <c r="I9" s="190"/>
      <c r="J9" s="137"/>
      <c r="K9" s="137"/>
      <c r="L9" s="137"/>
      <c r="M9" s="137"/>
      <c r="N9" s="137"/>
      <c r="O9" s="137"/>
      <c r="P9" s="176"/>
      <c r="Q9" s="176"/>
      <c r="R9" s="182"/>
      <c r="S9" s="182"/>
      <c r="T9" s="137"/>
      <c r="U9" s="249"/>
      <c r="V9" s="242"/>
      <c r="W9" s="242"/>
      <c r="X9" s="242"/>
      <c r="Y9" s="242"/>
      <c r="Z9" s="245"/>
      <c r="AA9" s="137"/>
      <c r="AB9" s="231"/>
      <c r="AC9" s="231"/>
      <c r="AD9" s="196"/>
      <c r="AE9" s="170"/>
      <c r="AF9" s="170"/>
      <c r="AG9" s="35" t="s">
        <v>234</v>
      </c>
      <c r="AH9" s="32">
        <v>44664</v>
      </c>
      <c r="AI9" s="32">
        <v>45107</v>
      </c>
      <c r="AJ9" s="19">
        <f t="shared" si="1"/>
        <v>443</v>
      </c>
      <c r="AK9" s="24">
        <v>193119471.40000001</v>
      </c>
      <c r="AL9" s="165"/>
      <c r="AM9" s="252"/>
      <c r="AO9" s="151"/>
      <c r="AP9" s="151"/>
      <c r="AQ9" s="151"/>
      <c r="AR9" s="151"/>
      <c r="AS9" s="151"/>
      <c r="AT9" s="151"/>
      <c r="AU9" s="151"/>
      <c r="AV9" s="151"/>
      <c r="AW9" s="151"/>
      <c r="AX9" s="151"/>
      <c r="AY9" s="151"/>
      <c r="AZ9" s="151"/>
      <c r="BA9" s="77"/>
      <c r="BB9" s="77"/>
      <c r="BC9" s="151"/>
      <c r="BD9" s="151"/>
      <c r="BE9" s="151"/>
      <c r="BF9" s="151"/>
      <c r="BG9" s="151"/>
      <c r="BH9" s="151"/>
      <c r="BI9" s="93"/>
      <c r="BJ9" s="85"/>
    </row>
    <row r="10" spans="1:62" s="16" customFormat="1" ht="89.45" customHeight="1" x14ac:dyDescent="0.25">
      <c r="A10" s="36">
        <v>2</v>
      </c>
      <c r="B10" s="17" t="s">
        <v>70</v>
      </c>
      <c r="C10" s="18" t="s">
        <v>25</v>
      </c>
      <c r="D10" s="17" t="s">
        <v>26</v>
      </c>
      <c r="E10" s="14" t="s">
        <v>27</v>
      </c>
      <c r="F10" s="12">
        <v>38400000</v>
      </c>
      <c r="G10" s="12">
        <f>+F10</f>
        <v>38400000</v>
      </c>
      <c r="H10" s="19">
        <v>452</v>
      </c>
      <c r="I10" s="14" t="s">
        <v>44</v>
      </c>
      <c r="J10" s="17" t="s">
        <v>319</v>
      </c>
      <c r="K10" s="21" t="s">
        <v>45</v>
      </c>
      <c r="L10" s="17" t="s">
        <v>28</v>
      </c>
      <c r="M10" s="17" t="s">
        <v>248</v>
      </c>
      <c r="N10" s="40" t="s">
        <v>249</v>
      </c>
      <c r="O10" s="17" t="s">
        <v>24</v>
      </c>
      <c r="P10" s="22">
        <v>44587</v>
      </c>
      <c r="Q10" s="22">
        <v>44588</v>
      </c>
      <c r="R10" s="60">
        <v>44588</v>
      </c>
      <c r="S10" s="60">
        <v>44830</v>
      </c>
      <c r="T10" s="23">
        <f>+S10-R10</f>
        <v>242</v>
      </c>
      <c r="U10" s="46">
        <f>4257600*4/G10</f>
        <v>0.44350000000000001</v>
      </c>
      <c r="V10" s="10" t="s">
        <v>137</v>
      </c>
      <c r="W10" s="17" t="s">
        <v>29</v>
      </c>
      <c r="X10" s="17" t="s">
        <v>30</v>
      </c>
      <c r="Y10" s="17">
        <v>3103562383</v>
      </c>
      <c r="Z10" s="17" t="s">
        <v>31</v>
      </c>
      <c r="AA10" s="17">
        <v>39</v>
      </c>
      <c r="AB10" s="20">
        <f>+F10</f>
        <v>38400000</v>
      </c>
      <c r="AC10" s="24">
        <f t="shared" ref="AC10:AC20" si="2">+AB10-F10</f>
        <v>0</v>
      </c>
      <c r="AD10" s="20" t="s">
        <v>23</v>
      </c>
      <c r="AE10" s="35" t="s">
        <v>235</v>
      </c>
      <c r="AF10" s="35" t="s">
        <v>236</v>
      </c>
      <c r="AG10" s="35" t="s">
        <v>227</v>
      </c>
      <c r="AH10" s="32">
        <v>44588</v>
      </c>
      <c r="AI10" s="32">
        <v>45196</v>
      </c>
      <c r="AJ10" s="19">
        <f t="shared" si="1"/>
        <v>608</v>
      </c>
      <c r="AK10" s="24">
        <v>5760000</v>
      </c>
      <c r="AL10" s="32">
        <v>44592</v>
      </c>
      <c r="AM10" s="10" t="s">
        <v>81</v>
      </c>
      <c r="AO10" s="81"/>
      <c r="AP10" s="81"/>
      <c r="AQ10" s="81"/>
      <c r="AR10" s="81"/>
      <c r="AS10" s="81"/>
      <c r="AT10" s="81"/>
      <c r="AU10" s="81"/>
      <c r="AV10" s="81"/>
      <c r="AW10" s="81"/>
      <c r="AX10" s="81"/>
      <c r="AY10" s="81"/>
      <c r="AZ10" s="81"/>
      <c r="BA10" s="81">
        <v>1</v>
      </c>
      <c r="BB10" s="97">
        <f>+G10</f>
        <v>38400000</v>
      </c>
      <c r="BC10" s="81"/>
      <c r="BD10" s="81"/>
      <c r="BE10" s="81"/>
      <c r="BF10" s="81"/>
      <c r="BG10" s="81"/>
      <c r="BH10" s="81"/>
      <c r="BI10" s="85"/>
      <c r="BJ10" s="85"/>
    </row>
    <row r="11" spans="1:62" ht="83.45" customHeight="1" x14ac:dyDescent="0.25">
      <c r="A11" s="152">
        <v>3</v>
      </c>
      <c r="B11" s="234" t="s">
        <v>16</v>
      </c>
      <c r="C11" s="235" t="s">
        <v>255</v>
      </c>
      <c r="D11" s="234" t="s">
        <v>263</v>
      </c>
      <c r="E11" s="233" t="s">
        <v>256</v>
      </c>
      <c r="F11" s="236">
        <v>0</v>
      </c>
      <c r="G11" s="237">
        <v>0</v>
      </c>
      <c r="H11" s="138" t="s">
        <v>23</v>
      </c>
      <c r="I11" s="138" t="s">
        <v>23</v>
      </c>
      <c r="J11" s="138" t="s">
        <v>23</v>
      </c>
      <c r="K11" s="138" t="s">
        <v>23</v>
      </c>
      <c r="L11" s="138" t="s">
        <v>28</v>
      </c>
      <c r="M11" s="135" t="s">
        <v>248</v>
      </c>
      <c r="N11" s="138" t="s">
        <v>257</v>
      </c>
      <c r="O11" s="138" t="s">
        <v>56</v>
      </c>
      <c r="P11" s="221">
        <v>44750</v>
      </c>
      <c r="Q11" s="221">
        <v>44753</v>
      </c>
      <c r="R11" s="222">
        <v>44754</v>
      </c>
      <c r="S11" s="222"/>
      <c r="T11" s="138">
        <f>+S11-R11</f>
        <v>-44754</v>
      </c>
      <c r="U11" s="267">
        <v>0</v>
      </c>
      <c r="V11" s="259" t="s">
        <v>271</v>
      </c>
      <c r="W11" s="138" t="s">
        <v>258</v>
      </c>
      <c r="X11" s="138" t="s">
        <v>259</v>
      </c>
      <c r="Y11" s="138">
        <v>6424629</v>
      </c>
      <c r="Z11" s="138" t="s">
        <v>260</v>
      </c>
      <c r="AA11" s="138" t="s">
        <v>23</v>
      </c>
      <c r="AB11" s="138" t="s">
        <v>23</v>
      </c>
      <c r="AC11" s="138" t="s">
        <v>23</v>
      </c>
      <c r="AD11" s="138" t="s">
        <v>23</v>
      </c>
      <c r="AE11" s="255"/>
      <c r="AF11" s="65"/>
      <c r="AG11" s="25" t="s">
        <v>227</v>
      </c>
      <c r="AH11" s="65"/>
      <c r="AI11" s="65"/>
      <c r="AJ11" s="65"/>
      <c r="AK11" s="65"/>
      <c r="AL11" s="256"/>
      <c r="AM11" s="257" t="s">
        <v>262</v>
      </c>
      <c r="AO11" s="152"/>
      <c r="AP11" s="152"/>
      <c r="AQ11" s="152"/>
      <c r="AR11" s="152"/>
      <c r="AS11" s="152"/>
      <c r="AT11" s="152"/>
      <c r="AU11" s="152"/>
      <c r="AV11" s="152"/>
      <c r="AW11" s="152"/>
      <c r="AX11" s="152"/>
      <c r="AY11" s="152"/>
      <c r="AZ11" s="152"/>
      <c r="BA11" s="152"/>
      <c r="BB11" s="152"/>
      <c r="BC11" s="152"/>
      <c r="BD11" s="152"/>
      <c r="BE11" s="152"/>
      <c r="BF11" s="152"/>
      <c r="BG11" s="152">
        <v>1</v>
      </c>
      <c r="BH11" s="153">
        <f>+G11</f>
        <v>0</v>
      </c>
    </row>
    <row r="12" spans="1:62" ht="83.45" customHeight="1" x14ac:dyDescent="0.25">
      <c r="A12" s="152"/>
      <c r="B12" s="234"/>
      <c r="C12" s="235"/>
      <c r="D12" s="234"/>
      <c r="E12" s="233"/>
      <c r="F12" s="236"/>
      <c r="G12" s="237"/>
      <c r="H12" s="138"/>
      <c r="I12" s="138"/>
      <c r="J12" s="138"/>
      <c r="K12" s="138"/>
      <c r="L12" s="138"/>
      <c r="M12" s="137"/>
      <c r="N12" s="138"/>
      <c r="O12" s="138"/>
      <c r="P12" s="221"/>
      <c r="Q12" s="221"/>
      <c r="R12" s="222"/>
      <c r="S12" s="222"/>
      <c r="T12" s="138"/>
      <c r="U12" s="268"/>
      <c r="V12" s="234"/>
      <c r="W12" s="138"/>
      <c r="X12" s="138"/>
      <c r="Y12" s="138"/>
      <c r="Z12" s="138"/>
      <c r="AA12" s="138"/>
      <c r="AB12" s="138"/>
      <c r="AC12" s="138"/>
      <c r="AD12" s="138"/>
      <c r="AE12" s="255"/>
      <c r="AF12" s="65"/>
      <c r="AG12" s="25" t="s">
        <v>261</v>
      </c>
      <c r="AH12" s="65"/>
      <c r="AI12" s="65"/>
      <c r="AJ12" s="65"/>
      <c r="AK12" s="65"/>
      <c r="AL12" s="256"/>
      <c r="AM12" s="258"/>
      <c r="AO12" s="152"/>
      <c r="AP12" s="152"/>
      <c r="AQ12" s="152"/>
      <c r="AR12" s="152"/>
      <c r="AS12" s="152"/>
      <c r="AT12" s="152"/>
      <c r="AU12" s="152"/>
      <c r="AV12" s="152"/>
      <c r="AW12" s="152"/>
      <c r="AX12" s="152"/>
      <c r="AY12" s="152"/>
      <c r="AZ12" s="152"/>
      <c r="BA12" s="152"/>
      <c r="BB12" s="152"/>
      <c r="BC12" s="152"/>
      <c r="BD12" s="152"/>
      <c r="BE12" s="152"/>
      <c r="BF12" s="152"/>
      <c r="BG12" s="152"/>
      <c r="BH12" s="152"/>
    </row>
    <row r="13" spans="1:62" s="16" customFormat="1" ht="64.349999999999994" customHeight="1" x14ac:dyDescent="0.25">
      <c r="A13" s="146">
        <v>4</v>
      </c>
      <c r="B13" s="21" t="s">
        <v>70</v>
      </c>
      <c r="C13" s="263" t="s">
        <v>32</v>
      </c>
      <c r="D13" s="138" t="s">
        <v>33</v>
      </c>
      <c r="E13" s="146" t="s">
        <v>126</v>
      </c>
      <c r="F13" s="12">
        <v>87947516.299999997</v>
      </c>
      <c r="G13" s="191">
        <f>+F13+F14+F15+F16</f>
        <v>261783819.00000003</v>
      </c>
      <c r="H13" s="23">
        <v>641</v>
      </c>
      <c r="I13" s="14" t="s">
        <v>34</v>
      </c>
      <c r="J13" s="17" t="s">
        <v>319</v>
      </c>
      <c r="K13" s="21" t="s">
        <v>45</v>
      </c>
      <c r="L13" s="138" t="s">
        <v>36</v>
      </c>
      <c r="M13" s="135" t="s">
        <v>19</v>
      </c>
      <c r="N13" s="135" t="s">
        <v>239</v>
      </c>
      <c r="O13" s="138" t="s">
        <v>24</v>
      </c>
      <c r="P13" s="221">
        <v>44624</v>
      </c>
      <c r="Q13" s="221">
        <v>44644</v>
      </c>
      <c r="R13" s="222">
        <v>44645</v>
      </c>
      <c r="S13" s="222">
        <v>44926</v>
      </c>
      <c r="T13" s="271">
        <f>+S13-R13</f>
        <v>281</v>
      </c>
      <c r="U13" s="264">
        <f>22951758/G13</f>
        <v>8.7674471583745972E-2</v>
      </c>
      <c r="V13" s="260" t="s">
        <v>37</v>
      </c>
      <c r="W13" s="138" t="s">
        <v>38</v>
      </c>
      <c r="X13" s="138" t="s">
        <v>39</v>
      </c>
      <c r="Y13" s="138">
        <v>3183540340</v>
      </c>
      <c r="Z13" s="138" t="s">
        <v>40</v>
      </c>
      <c r="AA13" s="17">
        <v>54</v>
      </c>
      <c r="AB13" s="20">
        <v>118640156.12</v>
      </c>
      <c r="AC13" s="24">
        <f t="shared" si="2"/>
        <v>30692639.820000008</v>
      </c>
      <c r="AD13" s="138">
        <v>9</v>
      </c>
      <c r="AE13" s="135" t="s">
        <v>225</v>
      </c>
      <c r="AF13" s="135" t="s">
        <v>237</v>
      </c>
      <c r="AG13" s="135" t="s">
        <v>227</v>
      </c>
      <c r="AH13" s="175">
        <v>44645</v>
      </c>
      <c r="AI13" s="175">
        <v>45108</v>
      </c>
      <c r="AJ13" s="135">
        <f t="shared" si="1"/>
        <v>463</v>
      </c>
      <c r="AK13" s="230">
        <v>78535145.700000003</v>
      </c>
      <c r="AL13" s="175">
        <v>44649</v>
      </c>
      <c r="AM13" s="260" t="s">
        <v>78</v>
      </c>
      <c r="AO13" s="146"/>
      <c r="AP13" s="146"/>
      <c r="AQ13" s="146"/>
      <c r="AR13" s="146"/>
      <c r="AS13" s="146"/>
      <c r="AT13" s="146"/>
      <c r="AU13" s="146"/>
      <c r="AV13" s="146"/>
      <c r="AW13" s="146">
        <v>1</v>
      </c>
      <c r="AX13" s="147">
        <f>+G13</f>
        <v>261783819.00000003</v>
      </c>
      <c r="AY13" s="146"/>
      <c r="AZ13" s="146"/>
      <c r="BA13" s="146"/>
      <c r="BB13" s="146"/>
      <c r="BC13" s="146"/>
      <c r="BD13" s="146"/>
      <c r="BE13" s="146"/>
      <c r="BF13" s="146"/>
      <c r="BG13" s="146"/>
      <c r="BH13" s="146"/>
      <c r="BI13" s="85"/>
      <c r="BJ13" s="85"/>
    </row>
    <row r="14" spans="1:62" s="16" customFormat="1" ht="64.349999999999994" customHeight="1" x14ac:dyDescent="0.25">
      <c r="A14" s="146"/>
      <c r="B14" s="21" t="s">
        <v>210</v>
      </c>
      <c r="C14" s="263"/>
      <c r="D14" s="138"/>
      <c r="E14" s="146"/>
      <c r="F14" s="12">
        <v>59320078.060000002</v>
      </c>
      <c r="G14" s="201"/>
      <c r="H14" s="23">
        <v>642</v>
      </c>
      <c r="I14" s="14" t="s">
        <v>41</v>
      </c>
      <c r="J14" s="138" t="s">
        <v>42</v>
      </c>
      <c r="K14" s="146" t="s">
        <v>35</v>
      </c>
      <c r="L14" s="138"/>
      <c r="M14" s="136"/>
      <c r="N14" s="136"/>
      <c r="O14" s="138"/>
      <c r="P14" s="221"/>
      <c r="Q14" s="221"/>
      <c r="R14" s="222"/>
      <c r="S14" s="222"/>
      <c r="T14" s="271"/>
      <c r="U14" s="264"/>
      <c r="V14" s="260"/>
      <c r="W14" s="138"/>
      <c r="X14" s="138"/>
      <c r="Y14" s="138"/>
      <c r="Z14" s="138"/>
      <c r="AA14" s="17">
        <v>55</v>
      </c>
      <c r="AB14" s="20">
        <v>59320078.060000002</v>
      </c>
      <c r="AC14" s="24">
        <f t="shared" si="2"/>
        <v>0</v>
      </c>
      <c r="AD14" s="138"/>
      <c r="AE14" s="136"/>
      <c r="AF14" s="136"/>
      <c r="AG14" s="137"/>
      <c r="AH14" s="176"/>
      <c r="AI14" s="176"/>
      <c r="AJ14" s="137"/>
      <c r="AK14" s="231"/>
      <c r="AL14" s="262"/>
      <c r="AM14" s="260"/>
      <c r="AO14" s="146"/>
      <c r="AP14" s="146"/>
      <c r="AQ14" s="146"/>
      <c r="AR14" s="146"/>
      <c r="AS14" s="146"/>
      <c r="AT14" s="146"/>
      <c r="AU14" s="146"/>
      <c r="AV14" s="146"/>
      <c r="AW14" s="146"/>
      <c r="AX14" s="146"/>
      <c r="AY14" s="146"/>
      <c r="AZ14" s="146"/>
      <c r="BA14" s="146"/>
      <c r="BB14" s="146"/>
      <c r="BC14" s="146"/>
      <c r="BD14" s="146"/>
      <c r="BE14" s="146"/>
      <c r="BF14" s="146"/>
      <c r="BG14" s="146"/>
      <c r="BH14" s="146"/>
      <c r="BI14" s="85"/>
      <c r="BJ14" s="85"/>
    </row>
    <row r="15" spans="1:62" s="16" customFormat="1" ht="64.349999999999994" customHeight="1" x14ac:dyDescent="0.25">
      <c r="A15" s="146"/>
      <c r="B15" s="21" t="s">
        <v>210</v>
      </c>
      <c r="C15" s="263"/>
      <c r="D15" s="138"/>
      <c r="E15" s="146"/>
      <c r="F15" s="12">
        <v>28627438.239999998</v>
      </c>
      <c r="G15" s="201"/>
      <c r="H15" s="23">
        <v>643</v>
      </c>
      <c r="I15" s="14" t="s">
        <v>43</v>
      </c>
      <c r="J15" s="138"/>
      <c r="K15" s="146"/>
      <c r="L15" s="138"/>
      <c r="M15" s="136"/>
      <c r="N15" s="136"/>
      <c r="O15" s="138"/>
      <c r="P15" s="221"/>
      <c r="Q15" s="221"/>
      <c r="R15" s="222"/>
      <c r="S15" s="222"/>
      <c r="T15" s="271"/>
      <c r="U15" s="264"/>
      <c r="V15" s="260"/>
      <c r="W15" s="138"/>
      <c r="X15" s="138"/>
      <c r="Y15" s="138"/>
      <c r="Z15" s="138"/>
      <c r="AA15" s="17">
        <v>56</v>
      </c>
      <c r="AB15" s="20">
        <v>59320078.060000002</v>
      </c>
      <c r="AC15" s="24">
        <f t="shared" si="2"/>
        <v>30692639.820000004</v>
      </c>
      <c r="AD15" s="138"/>
      <c r="AE15" s="136"/>
      <c r="AF15" s="136"/>
      <c r="AG15" s="169" t="s">
        <v>228</v>
      </c>
      <c r="AH15" s="175">
        <v>44645</v>
      </c>
      <c r="AI15" s="175">
        <v>46022</v>
      </c>
      <c r="AJ15" s="135">
        <f t="shared" si="1"/>
        <v>1377</v>
      </c>
      <c r="AK15" s="230">
        <v>13089190.949999999</v>
      </c>
      <c r="AL15" s="262"/>
      <c r="AM15" s="260"/>
      <c r="AO15" s="146"/>
      <c r="AP15" s="146"/>
      <c r="AQ15" s="146"/>
      <c r="AR15" s="146"/>
      <c r="AS15" s="146"/>
      <c r="AT15" s="146"/>
      <c r="AU15" s="146"/>
      <c r="AV15" s="146"/>
      <c r="AW15" s="146"/>
      <c r="AX15" s="146"/>
      <c r="AY15" s="146"/>
      <c r="AZ15" s="146"/>
      <c r="BA15" s="146"/>
      <c r="BB15" s="146"/>
      <c r="BC15" s="146"/>
      <c r="BD15" s="146"/>
      <c r="BE15" s="146"/>
      <c r="BF15" s="146"/>
      <c r="BG15" s="146"/>
      <c r="BH15" s="146"/>
      <c r="BI15" s="85"/>
      <c r="BJ15" s="85"/>
    </row>
    <row r="16" spans="1:62" s="16" customFormat="1" ht="64.349999999999994" customHeight="1" x14ac:dyDescent="0.25">
      <c r="A16" s="146"/>
      <c r="B16" s="21" t="s">
        <v>16</v>
      </c>
      <c r="C16" s="263"/>
      <c r="D16" s="138"/>
      <c r="E16" s="146"/>
      <c r="F16" s="12">
        <v>85888786.400000006</v>
      </c>
      <c r="G16" s="192"/>
      <c r="H16" s="23">
        <v>644</v>
      </c>
      <c r="I16" s="14" t="s">
        <v>316</v>
      </c>
      <c r="J16" s="138"/>
      <c r="K16" s="146"/>
      <c r="L16" s="138"/>
      <c r="M16" s="137"/>
      <c r="N16" s="137"/>
      <c r="O16" s="138"/>
      <c r="P16" s="221"/>
      <c r="Q16" s="221"/>
      <c r="R16" s="222"/>
      <c r="S16" s="222"/>
      <c r="T16" s="271"/>
      <c r="U16" s="264"/>
      <c r="V16" s="260"/>
      <c r="W16" s="138"/>
      <c r="X16" s="138"/>
      <c r="Y16" s="138"/>
      <c r="Z16" s="138"/>
      <c r="AA16" s="17">
        <v>57</v>
      </c>
      <c r="AB16" s="20">
        <v>94177540.099999994</v>
      </c>
      <c r="AC16" s="24">
        <f t="shared" si="2"/>
        <v>8288753.6999999881</v>
      </c>
      <c r="AD16" s="138"/>
      <c r="AE16" s="137"/>
      <c r="AF16" s="137"/>
      <c r="AG16" s="170"/>
      <c r="AH16" s="176"/>
      <c r="AI16" s="176"/>
      <c r="AJ16" s="137"/>
      <c r="AK16" s="231"/>
      <c r="AL16" s="176"/>
      <c r="AM16" s="260"/>
      <c r="AO16" s="146"/>
      <c r="AP16" s="146"/>
      <c r="AQ16" s="146"/>
      <c r="AR16" s="146"/>
      <c r="AS16" s="146"/>
      <c r="AT16" s="146"/>
      <c r="AU16" s="146"/>
      <c r="AV16" s="146"/>
      <c r="AW16" s="146"/>
      <c r="AX16" s="146"/>
      <c r="AY16" s="146"/>
      <c r="AZ16" s="146"/>
      <c r="BA16" s="146"/>
      <c r="BB16" s="146"/>
      <c r="BC16" s="146"/>
      <c r="BD16" s="146"/>
      <c r="BE16" s="146"/>
      <c r="BF16" s="146"/>
      <c r="BG16" s="146"/>
      <c r="BH16" s="146"/>
      <c r="BI16" s="85"/>
      <c r="BJ16" s="85"/>
    </row>
    <row r="17" spans="1:62" s="16" customFormat="1" ht="64.349999999999994" customHeight="1" x14ac:dyDescent="0.25">
      <c r="A17" s="36">
        <v>5</v>
      </c>
      <c r="B17" s="17" t="s">
        <v>16</v>
      </c>
      <c r="C17" s="18" t="s">
        <v>52</v>
      </c>
      <c r="D17" s="17" t="s">
        <v>60</v>
      </c>
      <c r="E17" s="17" t="s">
        <v>127</v>
      </c>
      <c r="F17" s="12">
        <v>19729400</v>
      </c>
      <c r="G17" s="12">
        <f>+F17</f>
        <v>19729400</v>
      </c>
      <c r="H17" s="19">
        <v>712</v>
      </c>
      <c r="I17" s="14" t="s">
        <v>316</v>
      </c>
      <c r="J17" s="17" t="s">
        <v>48</v>
      </c>
      <c r="K17" s="21" t="s">
        <v>35</v>
      </c>
      <c r="L17" s="17" t="s">
        <v>36</v>
      </c>
      <c r="M17" s="17" t="s">
        <v>19</v>
      </c>
      <c r="N17" s="40" t="s">
        <v>240</v>
      </c>
      <c r="O17" s="17" t="s">
        <v>56</v>
      </c>
      <c r="P17" s="22">
        <v>44679</v>
      </c>
      <c r="Q17" s="22">
        <v>44679</v>
      </c>
      <c r="R17" s="60">
        <v>44679</v>
      </c>
      <c r="S17" s="60">
        <v>44926</v>
      </c>
      <c r="T17" s="23">
        <f t="shared" ref="T17:T26" si="3">+S17-R17</f>
        <v>247</v>
      </c>
      <c r="U17" s="47">
        <v>0</v>
      </c>
      <c r="V17" s="7" t="s">
        <v>116</v>
      </c>
      <c r="W17" s="17" t="s">
        <v>61</v>
      </c>
      <c r="X17" s="17" t="s">
        <v>62</v>
      </c>
      <c r="Y17" s="17">
        <v>7747777</v>
      </c>
      <c r="Z17" s="7" t="s">
        <v>63</v>
      </c>
      <c r="AA17" s="17">
        <v>62</v>
      </c>
      <c r="AB17" s="20">
        <v>25150225</v>
      </c>
      <c r="AC17" s="20">
        <f t="shared" si="2"/>
        <v>5420825</v>
      </c>
      <c r="AD17" s="17">
        <v>1</v>
      </c>
      <c r="AE17" s="42" t="s">
        <v>23</v>
      </c>
      <c r="AF17" s="42" t="s">
        <v>23</v>
      </c>
      <c r="AG17" s="42" t="s">
        <v>23</v>
      </c>
      <c r="AH17" s="42" t="s">
        <v>23</v>
      </c>
      <c r="AI17" s="42" t="s">
        <v>23</v>
      </c>
      <c r="AJ17" s="42" t="s">
        <v>23</v>
      </c>
      <c r="AK17" s="42" t="s">
        <v>23</v>
      </c>
      <c r="AL17" s="42" t="s">
        <v>23</v>
      </c>
      <c r="AM17" s="10" t="s">
        <v>59</v>
      </c>
      <c r="AO17" s="81"/>
      <c r="AP17" s="81"/>
      <c r="AQ17" s="81"/>
      <c r="AR17" s="81"/>
      <c r="AS17" s="81"/>
      <c r="AT17" s="81"/>
      <c r="AU17" s="81"/>
      <c r="AV17" s="81"/>
      <c r="AW17" s="81">
        <v>1</v>
      </c>
      <c r="AX17" s="97">
        <f>+G17</f>
        <v>19729400</v>
      </c>
      <c r="AY17" s="81"/>
      <c r="AZ17" s="81"/>
      <c r="BA17" s="81"/>
      <c r="BB17" s="81"/>
      <c r="BC17" s="81"/>
      <c r="BD17" s="81"/>
      <c r="BE17" s="81"/>
      <c r="BF17" s="81"/>
      <c r="BG17" s="81"/>
      <c r="BH17" s="81"/>
      <c r="BI17" s="85"/>
      <c r="BJ17" s="85"/>
    </row>
    <row r="18" spans="1:62" s="16" customFormat="1" ht="64.349999999999994" customHeight="1" x14ac:dyDescent="0.25">
      <c r="A18" s="17">
        <v>6</v>
      </c>
      <c r="B18" s="17" t="s">
        <v>70</v>
      </c>
      <c r="C18" s="18" t="s">
        <v>64</v>
      </c>
      <c r="D18" s="17" t="s">
        <v>65</v>
      </c>
      <c r="E18" s="17" t="s">
        <v>71</v>
      </c>
      <c r="F18" s="12">
        <v>24089568</v>
      </c>
      <c r="G18" s="12">
        <f t="shared" ref="G18:G19" si="4">+F18</f>
        <v>24089568</v>
      </c>
      <c r="H18" s="19">
        <v>714</v>
      </c>
      <c r="I18" s="14" t="s">
        <v>73</v>
      </c>
      <c r="J18" s="17" t="s">
        <v>319</v>
      </c>
      <c r="K18" s="21" t="s">
        <v>45</v>
      </c>
      <c r="L18" s="17" t="s">
        <v>36</v>
      </c>
      <c r="M18" s="17" t="s">
        <v>241</v>
      </c>
      <c r="N18" s="40" t="s">
        <v>242</v>
      </c>
      <c r="O18" s="17" t="s">
        <v>24</v>
      </c>
      <c r="P18" s="39">
        <v>44685</v>
      </c>
      <c r="Q18" s="39">
        <v>44685</v>
      </c>
      <c r="R18" s="60">
        <v>44685</v>
      </c>
      <c r="S18" s="60">
        <v>44718</v>
      </c>
      <c r="T18" s="23">
        <f t="shared" si="3"/>
        <v>33</v>
      </c>
      <c r="U18" s="47">
        <v>1</v>
      </c>
      <c r="V18" s="7" t="s">
        <v>117</v>
      </c>
      <c r="W18" s="17" t="s">
        <v>66</v>
      </c>
      <c r="X18" s="17" t="s">
        <v>67</v>
      </c>
      <c r="Y18" s="17" t="s">
        <v>68</v>
      </c>
      <c r="Z18" s="7" t="s">
        <v>69</v>
      </c>
      <c r="AA18" s="17">
        <v>74</v>
      </c>
      <c r="AB18" s="20">
        <v>24181480</v>
      </c>
      <c r="AC18" s="20">
        <f t="shared" si="2"/>
        <v>91912</v>
      </c>
      <c r="AD18" s="20" t="s">
        <v>23</v>
      </c>
      <c r="AE18" s="42" t="s">
        <v>23</v>
      </c>
      <c r="AF18" s="42" t="s">
        <v>23</v>
      </c>
      <c r="AG18" s="42" t="s">
        <v>23</v>
      </c>
      <c r="AH18" s="42" t="s">
        <v>23</v>
      </c>
      <c r="AI18" s="42" t="s">
        <v>23</v>
      </c>
      <c r="AJ18" s="42" t="s">
        <v>23</v>
      </c>
      <c r="AK18" s="42" t="s">
        <v>23</v>
      </c>
      <c r="AL18" s="42" t="s">
        <v>23</v>
      </c>
      <c r="AM18" s="10" t="s">
        <v>72</v>
      </c>
      <c r="AO18" s="79"/>
      <c r="AP18" s="79"/>
      <c r="AQ18" s="79">
        <v>1</v>
      </c>
      <c r="AR18" s="99">
        <f>+G18</f>
        <v>24089568</v>
      </c>
      <c r="AS18" s="79"/>
      <c r="AT18" s="79"/>
      <c r="AU18" s="79"/>
      <c r="AV18" s="79"/>
      <c r="AW18" s="79"/>
      <c r="AX18" s="79"/>
      <c r="AY18" s="79"/>
      <c r="AZ18" s="79"/>
      <c r="BA18" s="79"/>
      <c r="BB18" s="79"/>
      <c r="BC18" s="79"/>
      <c r="BD18" s="79"/>
      <c r="BE18" s="79"/>
      <c r="BF18" s="79"/>
      <c r="BG18" s="79"/>
      <c r="BH18" s="79"/>
      <c r="BI18" s="85"/>
      <c r="BJ18" s="85"/>
    </row>
    <row r="19" spans="1:62" s="16" customFormat="1" ht="64.349999999999994" customHeight="1" x14ac:dyDescent="0.25">
      <c r="A19" s="36">
        <v>7</v>
      </c>
      <c r="B19" s="17" t="s">
        <v>70</v>
      </c>
      <c r="C19" s="18" t="s">
        <v>74</v>
      </c>
      <c r="D19" s="17" t="s">
        <v>65</v>
      </c>
      <c r="E19" s="17" t="s">
        <v>75</v>
      </c>
      <c r="F19" s="12">
        <v>9872572</v>
      </c>
      <c r="G19" s="12">
        <f t="shared" si="4"/>
        <v>9872572</v>
      </c>
      <c r="H19" s="19">
        <v>715</v>
      </c>
      <c r="I19" s="14" t="s">
        <v>77</v>
      </c>
      <c r="J19" s="17" t="s">
        <v>319</v>
      </c>
      <c r="K19" s="21" t="s">
        <v>45</v>
      </c>
      <c r="L19" s="17" t="s">
        <v>36</v>
      </c>
      <c r="M19" s="17" t="s">
        <v>241</v>
      </c>
      <c r="N19" s="40" t="s">
        <v>242</v>
      </c>
      <c r="O19" s="17" t="s">
        <v>24</v>
      </c>
      <c r="P19" s="39">
        <v>44686</v>
      </c>
      <c r="Q19" s="39">
        <v>44686</v>
      </c>
      <c r="R19" s="60">
        <v>44686</v>
      </c>
      <c r="S19" s="60">
        <v>44718</v>
      </c>
      <c r="T19" s="23">
        <f t="shared" si="3"/>
        <v>32</v>
      </c>
      <c r="U19" s="47">
        <v>1</v>
      </c>
      <c r="V19" s="10" t="s">
        <v>118</v>
      </c>
      <c r="W19" s="17" t="s">
        <v>66</v>
      </c>
      <c r="X19" s="17" t="s">
        <v>67</v>
      </c>
      <c r="Y19" s="17" t="s">
        <v>68</v>
      </c>
      <c r="Z19" s="7" t="s">
        <v>69</v>
      </c>
      <c r="AA19" s="17">
        <v>75</v>
      </c>
      <c r="AB19" s="20">
        <v>9872572</v>
      </c>
      <c r="AC19" s="20">
        <f t="shared" si="2"/>
        <v>0</v>
      </c>
      <c r="AD19" s="20" t="s">
        <v>23</v>
      </c>
      <c r="AE19" s="42" t="s">
        <v>23</v>
      </c>
      <c r="AF19" s="42" t="s">
        <v>23</v>
      </c>
      <c r="AG19" s="42" t="s">
        <v>23</v>
      </c>
      <c r="AH19" s="42" t="s">
        <v>23</v>
      </c>
      <c r="AI19" s="42" t="s">
        <v>23</v>
      </c>
      <c r="AJ19" s="42" t="s">
        <v>23</v>
      </c>
      <c r="AK19" s="42" t="s">
        <v>23</v>
      </c>
      <c r="AL19" s="42" t="s">
        <v>23</v>
      </c>
      <c r="AM19" s="10" t="s">
        <v>76</v>
      </c>
      <c r="AO19" s="81"/>
      <c r="AP19" s="81"/>
      <c r="AQ19" s="81">
        <v>1</v>
      </c>
      <c r="AR19" s="99">
        <f>+G19</f>
        <v>9872572</v>
      </c>
      <c r="AS19" s="81"/>
      <c r="AT19" s="81"/>
      <c r="AU19" s="81"/>
      <c r="AV19" s="81"/>
      <c r="AW19" s="81"/>
      <c r="AX19" s="81"/>
      <c r="AY19" s="81"/>
      <c r="AZ19" s="81"/>
      <c r="BA19" s="81"/>
      <c r="BB19" s="81"/>
      <c r="BC19" s="81"/>
      <c r="BD19" s="81"/>
      <c r="BE19" s="81"/>
      <c r="BF19" s="81"/>
      <c r="BG19" s="81"/>
      <c r="BH19" s="81"/>
      <c r="BI19" s="85"/>
      <c r="BJ19" s="85"/>
    </row>
    <row r="20" spans="1:62" s="16" customFormat="1" ht="67.7" customHeight="1" x14ac:dyDescent="0.25">
      <c r="A20" s="135">
        <v>8</v>
      </c>
      <c r="B20" s="135" t="s">
        <v>16</v>
      </c>
      <c r="C20" s="213" t="s">
        <v>90</v>
      </c>
      <c r="D20" s="135" t="s">
        <v>131</v>
      </c>
      <c r="E20" s="135" t="s">
        <v>128</v>
      </c>
      <c r="F20" s="191">
        <v>181111922</v>
      </c>
      <c r="G20" s="191">
        <f>+F20</f>
        <v>181111922</v>
      </c>
      <c r="H20" s="135">
        <v>754</v>
      </c>
      <c r="I20" s="135" t="s">
        <v>316</v>
      </c>
      <c r="J20" s="135" t="s">
        <v>42</v>
      </c>
      <c r="K20" s="135" t="s">
        <v>35</v>
      </c>
      <c r="L20" s="135" t="s">
        <v>36</v>
      </c>
      <c r="M20" s="135" t="s">
        <v>19</v>
      </c>
      <c r="N20" s="189" t="s">
        <v>243</v>
      </c>
      <c r="O20" s="135" t="s">
        <v>56</v>
      </c>
      <c r="P20" s="175">
        <v>44698</v>
      </c>
      <c r="Q20" s="175">
        <v>44698</v>
      </c>
      <c r="R20" s="181">
        <v>44698</v>
      </c>
      <c r="S20" s="181">
        <v>44926</v>
      </c>
      <c r="T20" s="183">
        <f t="shared" si="3"/>
        <v>228</v>
      </c>
      <c r="U20" s="185">
        <v>0</v>
      </c>
      <c r="V20" s="179" t="s">
        <v>119</v>
      </c>
      <c r="W20" s="135" t="s">
        <v>93</v>
      </c>
      <c r="X20" s="135" t="s">
        <v>91</v>
      </c>
      <c r="Y20" s="135">
        <v>3202104535</v>
      </c>
      <c r="Z20" s="224" t="s">
        <v>92</v>
      </c>
      <c r="AA20" s="183">
        <v>73</v>
      </c>
      <c r="AB20" s="230">
        <v>181111922</v>
      </c>
      <c r="AC20" s="230">
        <f t="shared" si="2"/>
        <v>0</v>
      </c>
      <c r="AD20" s="183" t="s">
        <v>23</v>
      </c>
      <c r="AE20" s="265" t="s">
        <v>225</v>
      </c>
      <c r="AF20" s="195" t="s">
        <v>238</v>
      </c>
      <c r="AG20" s="45" t="s">
        <v>227</v>
      </c>
      <c r="AH20" s="38">
        <v>44698</v>
      </c>
      <c r="AI20" s="38">
        <v>45108</v>
      </c>
      <c r="AJ20" s="41">
        <f t="shared" ref="AJ20:AJ24" si="5">+AI20-AH20</f>
        <v>410</v>
      </c>
      <c r="AK20" s="20">
        <v>18111192.199999999</v>
      </c>
      <c r="AL20" s="173">
        <v>44701</v>
      </c>
      <c r="AM20" s="179" t="s">
        <v>94</v>
      </c>
      <c r="AO20" s="135"/>
      <c r="AP20" s="135"/>
      <c r="AQ20" s="135"/>
      <c r="AR20" s="135"/>
      <c r="AS20" s="135"/>
      <c r="AT20" s="135"/>
      <c r="AU20" s="135"/>
      <c r="AV20" s="135"/>
      <c r="AW20" s="135">
        <v>1</v>
      </c>
      <c r="AX20" s="148">
        <f>+G20</f>
        <v>181111922</v>
      </c>
      <c r="AY20" s="135"/>
      <c r="AZ20" s="135"/>
      <c r="BA20" s="135"/>
      <c r="BB20" s="135"/>
      <c r="BC20" s="135"/>
      <c r="BD20" s="135"/>
      <c r="BE20" s="135"/>
      <c r="BF20" s="135"/>
      <c r="BG20" s="135"/>
      <c r="BH20" s="135"/>
      <c r="BI20" s="85"/>
      <c r="BJ20" s="85"/>
    </row>
    <row r="21" spans="1:62" s="37" customFormat="1" ht="67.7" customHeight="1" x14ac:dyDescent="0.25">
      <c r="A21" s="137"/>
      <c r="B21" s="137"/>
      <c r="C21" s="215"/>
      <c r="D21" s="137"/>
      <c r="E21" s="137"/>
      <c r="F21" s="192"/>
      <c r="G21" s="192"/>
      <c r="H21" s="137"/>
      <c r="I21" s="137"/>
      <c r="J21" s="137"/>
      <c r="K21" s="137"/>
      <c r="L21" s="137"/>
      <c r="M21" s="137"/>
      <c r="N21" s="190"/>
      <c r="O21" s="137"/>
      <c r="P21" s="176"/>
      <c r="Q21" s="176"/>
      <c r="R21" s="182"/>
      <c r="S21" s="182"/>
      <c r="T21" s="184"/>
      <c r="U21" s="209"/>
      <c r="V21" s="180"/>
      <c r="W21" s="137"/>
      <c r="X21" s="137"/>
      <c r="Y21" s="137"/>
      <c r="Z21" s="225"/>
      <c r="AA21" s="184"/>
      <c r="AB21" s="231"/>
      <c r="AC21" s="231"/>
      <c r="AD21" s="184"/>
      <c r="AE21" s="266"/>
      <c r="AF21" s="196"/>
      <c r="AG21" s="45" t="s">
        <v>234</v>
      </c>
      <c r="AH21" s="38">
        <v>44698</v>
      </c>
      <c r="AI21" s="38">
        <v>45108</v>
      </c>
      <c r="AJ21" s="41">
        <f t="shared" si="5"/>
        <v>410</v>
      </c>
      <c r="AK21" s="42">
        <v>18111192.199999999</v>
      </c>
      <c r="AL21" s="174"/>
      <c r="AM21" s="180"/>
      <c r="AO21" s="137"/>
      <c r="AP21" s="137"/>
      <c r="AQ21" s="137"/>
      <c r="AR21" s="137"/>
      <c r="AS21" s="137"/>
      <c r="AT21" s="137"/>
      <c r="AU21" s="137"/>
      <c r="AV21" s="137"/>
      <c r="AW21" s="137"/>
      <c r="AX21" s="137"/>
      <c r="AY21" s="137"/>
      <c r="AZ21" s="137"/>
      <c r="BA21" s="137"/>
      <c r="BB21" s="137"/>
      <c r="BC21" s="137"/>
      <c r="BD21" s="137"/>
      <c r="BE21" s="137"/>
      <c r="BF21" s="137"/>
      <c r="BG21" s="137"/>
      <c r="BH21" s="137"/>
      <c r="BI21" s="85"/>
      <c r="BJ21" s="85"/>
    </row>
    <row r="22" spans="1:62" s="16" customFormat="1" ht="67.7" customHeight="1" x14ac:dyDescent="0.25">
      <c r="A22" s="143">
        <v>9</v>
      </c>
      <c r="B22" s="138" t="s">
        <v>70</v>
      </c>
      <c r="C22" s="18" t="s">
        <v>107</v>
      </c>
      <c r="D22" s="17" t="s">
        <v>108</v>
      </c>
      <c r="E22" s="138" t="s">
        <v>130</v>
      </c>
      <c r="F22" s="12">
        <v>6482530.5199999996</v>
      </c>
      <c r="G22" s="191">
        <f>+F22+F23+F25</f>
        <v>20511445.549999997</v>
      </c>
      <c r="H22" s="19">
        <v>771</v>
      </c>
      <c r="I22" s="233" t="s">
        <v>73</v>
      </c>
      <c r="J22" s="138" t="s">
        <v>319</v>
      </c>
      <c r="K22" s="146" t="s">
        <v>45</v>
      </c>
      <c r="L22" s="138" t="s">
        <v>36</v>
      </c>
      <c r="M22" s="135" t="s">
        <v>19</v>
      </c>
      <c r="N22" s="135" t="s">
        <v>244</v>
      </c>
      <c r="O22" s="138" t="s">
        <v>24</v>
      </c>
      <c r="P22" s="22">
        <v>44699</v>
      </c>
      <c r="Q22" s="43">
        <v>44708</v>
      </c>
      <c r="R22" s="60">
        <v>44712</v>
      </c>
      <c r="S22" s="60">
        <v>44769</v>
      </c>
      <c r="T22" s="23">
        <f t="shared" si="3"/>
        <v>57</v>
      </c>
      <c r="U22" s="47">
        <v>0</v>
      </c>
      <c r="V22" s="10" t="s">
        <v>115</v>
      </c>
      <c r="W22" s="17" t="s">
        <v>112</v>
      </c>
      <c r="X22" s="17" t="s">
        <v>110</v>
      </c>
      <c r="Y22" s="17">
        <v>3112172583</v>
      </c>
      <c r="Z22" s="7" t="s">
        <v>111</v>
      </c>
      <c r="AA22" s="138">
        <v>84</v>
      </c>
      <c r="AB22" s="232">
        <v>22746850.690000001</v>
      </c>
      <c r="AC22" s="232" t="e">
        <f>+AB22-(F22+F23+#REF!+F25)</f>
        <v>#REF!</v>
      </c>
      <c r="AD22" s="19">
        <v>3</v>
      </c>
      <c r="AE22" s="19" t="s">
        <v>23</v>
      </c>
      <c r="AF22" s="44" t="s">
        <v>23</v>
      </c>
      <c r="AG22" s="44" t="s">
        <v>23</v>
      </c>
      <c r="AH22" s="44" t="s">
        <v>23</v>
      </c>
      <c r="AI22" s="44" t="s">
        <v>23</v>
      </c>
      <c r="AJ22" s="44" t="s">
        <v>23</v>
      </c>
      <c r="AK22" s="44" t="s">
        <v>23</v>
      </c>
      <c r="AL22" s="44" t="s">
        <v>23</v>
      </c>
      <c r="AM22" s="10" t="s">
        <v>109</v>
      </c>
      <c r="AO22" s="143"/>
      <c r="AP22" s="143"/>
      <c r="AQ22" s="143"/>
      <c r="AR22" s="143"/>
      <c r="AS22" s="143"/>
      <c r="AT22" s="143"/>
      <c r="AU22" s="143"/>
      <c r="AV22" s="143"/>
      <c r="AW22" s="143">
        <v>1</v>
      </c>
      <c r="AX22" s="153">
        <f>+G22</f>
        <v>20511445.549999997</v>
      </c>
      <c r="AY22" s="143"/>
      <c r="AZ22" s="143"/>
      <c r="BA22" s="143"/>
      <c r="BB22" s="143"/>
      <c r="BC22" s="143"/>
      <c r="BD22" s="143"/>
      <c r="BE22" s="143"/>
      <c r="BF22" s="143"/>
      <c r="BG22" s="143"/>
      <c r="BH22" s="143"/>
      <c r="BI22" s="85"/>
      <c r="BJ22" s="85"/>
    </row>
    <row r="23" spans="1:62" s="16" customFormat="1" ht="43.7" customHeight="1" x14ac:dyDescent="0.25">
      <c r="A23" s="143"/>
      <c r="B23" s="138"/>
      <c r="C23" s="213" t="s">
        <v>113</v>
      </c>
      <c r="D23" s="228" t="s">
        <v>132</v>
      </c>
      <c r="E23" s="138"/>
      <c r="F23" s="191">
        <v>13420142.560000001</v>
      </c>
      <c r="G23" s="201"/>
      <c r="H23" s="202">
        <v>772</v>
      </c>
      <c r="I23" s="233"/>
      <c r="J23" s="138"/>
      <c r="K23" s="146"/>
      <c r="L23" s="138"/>
      <c r="M23" s="136"/>
      <c r="N23" s="136"/>
      <c r="O23" s="138"/>
      <c r="P23" s="181">
        <v>44699</v>
      </c>
      <c r="Q23" s="181">
        <v>44711</v>
      </c>
      <c r="R23" s="181">
        <v>44712</v>
      </c>
      <c r="S23" s="181">
        <v>44774</v>
      </c>
      <c r="T23" s="219">
        <f t="shared" si="3"/>
        <v>62</v>
      </c>
      <c r="U23" s="217">
        <v>0</v>
      </c>
      <c r="V23" s="179" t="s">
        <v>114</v>
      </c>
      <c r="W23" s="135" t="s">
        <v>122</v>
      </c>
      <c r="X23" s="135" t="s">
        <v>120</v>
      </c>
      <c r="Y23" s="135">
        <v>3008827132</v>
      </c>
      <c r="Z23" s="224" t="s">
        <v>121</v>
      </c>
      <c r="AA23" s="138"/>
      <c r="AB23" s="232"/>
      <c r="AC23" s="232"/>
      <c r="AD23" s="202">
        <v>8</v>
      </c>
      <c r="AE23" s="177" t="s">
        <v>252</v>
      </c>
      <c r="AF23" s="202" t="s">
        <v>253</v>
      </c>
      <c r="AG23" s="25" t="s">
        <v>227</v>
      </c>
      <c r="AH23" s="49">
        <v>44712</v>
      </c>
      <c r="AI23" s="49">
        <v>44958</v>
      </c>
      <c r="AJ23" s="50">
        <f t="shared" si="5"/>
        <v>246</v>
      </c>
      <c r="AK23" s="51">
        <v>1342014.26</v>
      </c>
      <c r="AL23" s="226"/>
      <c r="AM23" s="179" t="s">
        <v>123</v>
      </c>
      <c r="AO23" s="143"/>
      <c r="AP23" s="143"/>
      <c r="AQ23" s="143"/>
      <c r="AR23" s="143"/>
      <c r="AS23" s="143"/>
      <c r="AT23" s="143"/>
      <c r="AU23" s="143"/>
      <c r="AV23" s="143"/>
      <c r="AW23" s="143"/>
      <c r="AX23" s="143"/>
      <c r="AY23" s="143"/>
      <c r="AZ23" s="143"/>
      <c r="BA23" s="143"/>
      <c r="BB23" s="143"/>
      <c r="BC23" s="143"/>
      <c r="BD23" s="143"/>
      <c r="BE23" s="143"/>
      <c r="BF23" s="143"/>
      <c r="BG23" s="143"/>
      <c r="BH23" s="143"/>
      <c r="BI23" s="85"/>
      <c r="BJ23" s="85"/>
    </row>
    <row r="24" spans="1:62" s="48" customFormat="1" ht="43.7" customHeight="1" x14ac:dyDescent="0.25">
      <c r="A24" s="143"/>
      <c r="B24" s="138"/>
      <c r="C24" s="215"/>
      <c r="D24" s="229"/>
      <c r="E24" s="138"/>
      <c r="F24" s="192"/>
      <c r="G24" s="201"/>
      <c r="H24" s="204"/>
      <c r="I24" s="233"/>
      <c r="J24" s="138"/>
      <c r="K24" s="146"/>
      <c r="L24" s="138"/>
      <c r="M24" s="136"/>
      <c r="N24" s="136"/>
      <c r="O24" s="138"/>
      <c r="P24" s="182"/>
      <c r="Q24" s="182"/>
      <c r="R24" s="182"/>
      <c r="S24" s="182"/>
      <c r="T24" s="220"/>
      <c r="U24" s="218"/>
      <c r="V24" s="180"/>
      <c r="W24" s="137"/>
      <c r="X24" s="137"/>
      <c r="Y24" s="137"/>
      <c r="Z24" s="225"/>
      <c r="AA24" s="138"/>
      <c r="AB24" s="232"/>
      <c r="AC24" s="232"/>
      <c r="AD24" s="204"/>
      <c r="AE24" s="205"/>
      <c r="AF24" s="204"/>
      <c r="AG24" s="25" t="s">
        <v>269</v>
      </c>
      <c r="AH24" s="49">
        <v>44712</v>
      </c>
      <c r="AI24" s="49">
        <v>44958</v>
      </c>
      <c r="AJ24" s="50">
        <f t="shared" si="5"/>
        <v>246</v>
      </c>
      <c r="AK24" s="51">
        <v>2684028.5099999998</v>
      </c>
      <c r="AL24" s="227"/>
      <c r="AM24" s="180"/>
      <c r="AO24" s="143"/>
      <c r="AP24" s="143"/>
      <c r="AQ24" s="143"/>
      <c r="AR24" s="143"/>
      <c r="AS24" s="143"/>
      <c r="AT24" s="143"/>
      <c r="AU24" s="143"/>
      <c r="AV24" s="143"/>
      <c r="AW24" s="143"/>
      <c r="AX24" s="143"/>
      <c r="AY24" s="143"/>
      <c r="AZ24" s="143"/>
      <c r="BA24" s="143"/>
      <c r="BB24" s="143"/>
      <c r="BC24" s="143"/>
      <c r="BD24" s="143"/>
      <c r="BE24" s="143"/>
      <c r="BF24" s="143"/>
      <c r="BG24" s="143"/>
      <c r="BH24" s="143"/>
      <c r="BI24" s="85"/>
      <c r="BJ24" s="85"/>
    </row>
    <row r="25" spans="1:62" s="16" customFormat="1" ht="64.7" customHeight="1" x14ac:dyDescent="0.25">
      <c r="A25" s="143"/>
      <c r="B25" s="138"/>
      <c r="C25" s="18" t="s">
        <v>138</v>
      </c>
      <c r="D25" s="17" t="s">
        <v>108</v>
      </c>
      <c r="E25" s="138"/>
      <c r="F25" s="12">
        <v>608772.47</v>
      </c>
      <c r="G25" s="192"/>
      <c r="H25" s="19">
        <v>776</v>
      </c>
      <c r="I25" s="233"/>
      <c r="J25" s="138"/>
      <c r="K25" s="146"/>
      <c r="L25" s="138"/>
      <c r="M25" s="137"/>
      <c r="N25" s="137"/>
      <c r="O25" s="138"/>
      <c r="P25" s="62">
        <v>44699</v>
      </c>
      <c r="Q25" s="62">
        <v>44718</v>
      </c>
      <c r="R25" s="62">
        <v>44720</v>
      </c>
      <c r="S25" s="62">
        <v>44781</v>
      </c>
      <c r="T25" s="23">
        <f t="shared" si="3"/>
        <v>61</v>
      </c>
      <c r="U25" s="61">
        <v>0</v>
      </c>
      <c r="V25" s="33" t="s">
        <v>139</v>
      </c>
      <c r="W25" s="17" t="s">
        <v>112</v>
      </c>
      <c r="X25" s="17" t="s">
        <v>110</v>
      </c>
      <c r="Y25" s="17">
        <v>3112172583</v>
      </c>
      <c r="Z25" s="7" t="s">
        <v>111</v>
      </c>
      <c r="AA25" s="138"/>
      <c r="AB25" s="232"/>
      <c r="AC25" s="232"/>
      <c r="AD25" s="19">
        <v>5</v>
      </c>
      <c r="AE25" s="54" t="s">
        <v>23</v>
      </c>
      <c r="AF25" s="54" t="s">
        <v>23</v>
      </c>
      <c r="AG25" s="54" t="s">
        <v>23</v>
      </c>
      <c r="AH25" s="54" t="s">
        <v>23</v>
      </c>
      <c r="AI25" s="54" t="s">
        <v>23</v>
      </c>
      <c r="AJ25" s="54" t="s">
        <v>23</v>
      </c>
      <c r="AK25" s="54" t="s">
        <v>23</v>
      </c>
      <c r="AL25" s="54" t="s">
        <v>23</v>
      </c>
      <c r="AM25" s="33" t="s">
        <v>140</v>
      </c>
      <c r="AO25" s="143"/>
      <c r="AP25" s="143"/>
      <c r="AQ25" s="143"/>
      <c r="AR25" s="143"/>
      <c r="AS25" s="143"/>
      <c r="AT25" s="143"/>
      <c r="AU25" s="143"/>
      <c r="AV25" s="143"/>
      <c r="AW25" s="143"/>
      <c r="AX25" s="143"/>
      <c r="AY25" s="143"/>
      <c r="AZ25" s="143"/>
      <c r="BA25" s="143"/>
      <c r="BB25" s="143"/>
      <c r="BC25" s="143"/>
      <c r="BD25" s="143"/>
      <c r="BE25" s="143"/>
      <c r="BF25" s="143"/>
      <c r="BG25" s="143"/>
      <c r="BH25" s="143"/>
      <c r="BI25" s="85"/>
      <c r="BJ25" s="85"/>
    </row>
    <row r="26" spans="1:62" s="16" customFormat="1" ht="74.45" customHeight="1" x14ac:dyDescent="0.25">
      <c r="A26" s="135">
        <v>10</v>
      </c>
      <c r="B26" s="6" t="s">
        <v>212</v>
      </c>
      <c r="C26" s="213" t="s">
        <v>141</v>
      </c>
      <c r="D26" s="135" t="s">
        <v>142</v>
      </c>
      <c r="E26" s="189" t="s">
        <v>143</v>
      </c>
      <c r="F26" s="31">
        <v>9000000</v>
      </c>
      <c r="G26" s="191">
        <f>+F26+F27+F29+F32+F35</f>
        <v>52295990.219999999</v>
      </c>
      <c r="H26" s="135">
        <v>777</v>
      </c>
      <c r="I26" s="14" t="s">
        <v>211</v>
      </c>
      <c r="J26" s="149" t="s">
        <v>46</v>
      </c>
      <c r="K26" s="149" t="s">
        <v>35</v>
      </c>
      <c r="L26" s="135" t="s">
        <v>36</v>
      </c>
      <c r="M26" s="135" t="s">
        <v>19</v>
      </c>
      <c r="N26" s="135" t="s">
        <v>246</v>
      </c>
      <c r="O26" s="135" t="s">
        <v>24</v>
      </c>
      <c r="P26" s="181">
        <v>44725</v>
      </c>
      <c r="Q26" s="181">
        <v>44726</v>
      </c>
      <c r="R26" s="181">
        <v>44726</v>
      </c>
      <c r="S26" s="181">
        <v>44774</v>
      </c>
      <c r="T26" s="183">
        <f t="shared" si="3"/>
        <v>48</v>
      </c>
      <c r="U26" s="185">
        <v>0</v>
      </c>
      <c r="V26" s="210" t="s">
        <v>144</v>
      </c>
      <c r="W26" s="135" t="s">
        <v>145</v>
      </c>
      <c r="X26" s="135" t="s">
        <v>146</v>
      </c>
      <c r="Y26" s="135" t="s">
        <v>147</v>
      </c>
      <c r="Z26" s="179" t="s">
        <v>148</v>
      </c>
      <c r="AA26" s="135">
        <v>87</v>
      </c>
      <c r="AB26" s="20">
        <v>9067658</v>
      </c>
      <c r="AC26" s="20">
        <f>+AB26-F26</f>
        <v>67658</v>
      </c>
      <c r="AD26" s="202" t="s">
        <v>23</v>
      </c>
      <c r="AE26" s="177" t="s">
        <v>225</v>
      </c>
      <c r="AF26" s="202" t="s">
        <v>264</v>
      </c>
      <c r="AG26" s="25" t="s">
        <v>254</v>
      </c>
      <c r="AH26" s="53">
        <v>44726</v>
      </c>
      <c r="AI26" s="53">
        <v>44958</v>
      </c>
      <c r="AJ26" s="54">
        <f>+AI26-AH26</f>
        <v>232</v>
      </c>
      <c r="AK26" s="51">
        <v>1372082.1</v>
      </c>
      <c r="AL26" s="173">
        <v>44733</v>
      </c>
      <c r="AM26" s="179" t="s">
        <v>149</v>
      </c>
      <c r="AO26" s="135"/>
      <c r="AP26" s="135"/>
      <c r="AQ26" s="135"/>
      <c r="AR26" s="135"/>
      <c r="AS26" s="135"/>
      <c r="AT26" s="135"/>
      <c r="AU26" s="135"/>
      <c r="AV26" s="135"/>
      <c r="AW26" s="135">
        <v>1</v>
      </c>
      <c r="AX26" s="148">
        <f>+G26</f>
        <v>52295990.219999999</v>
      </c>
      <c r="AY26" s="135"/>
      <c r="AZ26" s="135"/>
      <c r="BA26" s="135"/>
      <c r="BB26" s="135"/>
      <c r="BC26" s="135"/>
      <c r="BD26" s="135"/>
      <c r="BE26" s="135"/>
      <c r="BF26" s="135"/>
      <c r="BG26" s="135"/>
      <c r="BH26" s="135"/>
      <c r="BI26" s="85"/>
      <c r="BJ26" s="85"/>
    </row>
    <row r="27" spans="1:62" s="16" customFormat="1" ht="55.35" customHeight="1" x14ac:dyDescent="0.25">
      <c r="A27" s="136"/>
      <c r="B27" s="135" t="s">
        <v>210</v>
      </c>
      <c r="C27" s="214"/>
      <c r="D27" s="136"/>
      <c r="E27" s="200"/>
      <c r="F27" s="191">
        <v>4720820.6100000003</v>
      </c>
      <c r="G27" s="201"/>
      <c r="H27" s="136"/>
      <c r="I27" s="189" t="s">
        <v>43</v>
      </c>
      <c r="J27" s="150"/>
      <c r="K27" s="150"/>
      <c r="L27" s="136"/>
      <c r="M27" s="136"/>
      <c r="N27" s="136"/>
      <c r="O27" s="136"/>
      <c r="P27" s="206"/>
      <c r="Q27" s="206"/>
      <c r="R27" s="206"/>
      <c r="S27" s="206"/>
      <c r="T27" s="207"/>
      <c r="U27" s="216"/>
      <c r="V27" s="211"/>
      <c r="W27" s="136"/>
      <c r="X27" s="136"/>
      <c r="Y27" s="136"/>
      <c r="Z27" s="198"/>
      <c r="AA27" s="136"/>
      <c r="AB27" s="195">
        <v>8000000</v>
      </c>
      <c r="AC27" s="195">
        <f>+AB27-F27</f>
        <v>3279179.3899999997</v>
      </c>
      <c r="AD27" s="203"/>
      <c r="AE27" s="178"/>
      <c r="AF27" s="203"/>
      <c r="AG27" s="25" t="s">
        <v>227</v>
      </c>
      <c r="AH27" s="53">
        <v>44726</v>
      </c>
      <c r="AI27" s="53">
        <v>44958</v>
      </c>
      <c r="AJ27" s="54">
        <f t="shared" ref="AJ27:AJ55" si="6">+AI27-AH27</f>
        <v>232</v>
      </c>
      <c r="AK27" s="51">
        <v>1372082.1</v>
      </c>
      <c r="AL27" s="197"/>
      <c r="AM27" s="198"/>
      <c r="AO27" s="136"/>
      <c r="AP27" s="136"/>
      <c r="AQ27" s="136"/>
      <c r="AR27" s="136"/>
      <c r="AS27" s="136"/>
      <c r="AT27" s="136"/>
      <c r="AU27" s="136"/>
      <c r="AV27" s="136"/>
      <c r="AW27" s="136"/>
      <c r="AX27" s="136"/>
      <c r="AY27" s="136"/>
      <c r="AZ27" s="136"/>
      <c r="BA27" s="136"/>
      <c r="BB27" s="136"/>
      <c r="BC27" s="136"/>
      <c r="BD27" s="136"/>
      <c r="BE27" s="136"/>
      <c r="BF27" s="136"/>
      <c r="BG27" s="136"/>
      <c r="BH27" s="136"/>
      <c r="BI27" s="85"/>
      <c r="BJ27" s="85"/>
    </row>
    <row r="28" spans="1:62" s="52" customFormat="1" ht="55.35" customHeight="1" x14ac:dyDescent="0.25">
      <c r="A28" s="136"/>
      <c r="B28" s="137"/>
      <c r="C28" s="215"/>
      <c r="D28" s="137"/>
      <c r="E28" s="190"/>
      <c r="F28" s="192"/>
      <c r="G28" s="201"/>
      <c r="H28" s="137"/>
      <c r="I28" s="190"/>
      <c r="J28" s="151"/>
      <c r="K28" s="151"/>
      <c r="L28" s="136"/>
      <c r="M28" s="136"/>
      <c r="N28" s="136"/>
      <c r="O28" s="136"/>
      <c r="P28" s="182"/>
      <c r="Q28" s="182"/>
      <c r="R28" s="206"/>
      <c r="S28" s="206"/>
      <c r="T28" s="207"/>
      <c r="U28" s="186"/>
      <c r="V28" s="212"/>
      <c r="W28" s="137"/>
      <c r="X28" s="137"/>
      <c r="Y28" s="137"/>
      <c r="Z28" s="180"/>
      <c r="AA28" s="137"/>
      <c r="AB28" s="196"/>
      <c r="AC28" s="196"/>
      <c r="AD28" s="204"/>
      <c r="AE28" s="205"/>
      <c r="AF28" s="204"/>
      <c r="AG28" s="54" t="s">
        <v>228</v>
      </c>
      <c r="AH28" s="53">
        <v>44726</v>
      </c>
      <c r="AI28" s="53">
        <v>45870</v>
      </c>
      <c r="AJ28" s="54">
        <f t="shared" si="6"/>
        <v>1144</v>
      </c>
      <c r="AK28" s="51">
        <v>686041.05</v>
      </c>
      <c r="AL28" s="174"/>
      <c r="AM28" s="180"/>
      <c r="AO28" s="136"/>
      <c r="AP28" s="136"/>
      <c r="AQ28" s="136"/>
      <c r="AR28" s="136"/>
      <c r="AS28" s="136"/>
      <c r="AT28" s="136"/>
      <c r="AU28" s="136"/>
      <c r="AV28" s="136"/>
      <c r="AW28" s="136"/>
      <c r="AX28" s="136"/>
      <c r="AY28" s="136"/>
      <c r="AZ28" s="136"/>
      <c r="BA28" s="136"/>
      <c r="BB28" s="136"/>
      <c r="BC28" s="136"/>
      <c r="BD28" s="136"/>
      <c r="BE28" s="136"/>
      <c r="BF28" s="136"/>
      <c r="BG28" s="136"/>
      <c r="BH28" s="136"/>
      <c r="BI28" s="85"/>
      <c r="BJ28" s="85"/>
    </row>
    <row r="29" spans="1:62" s="16" customFormat="1" ht="28.7" customHeight="1" x14ac:dyDescent="0.25">
      <c r="A29" s="136"/>
      <c r="B29" s="135" t="s">
        <v>70</v>
      </c>
      <c r="C29" s="187" t="s">
        <v>150</v>
      </c>
      <c r="D29" s="135" t="s">
        <v>142</v>
      </c>
      <c r="E29" s="135" t="s">
        <v>151</v>
      </c>
      <c r="F29" s="191">
        <v>5967316.6299999999</v>
      </c>
      <c r="G29" s="201"/>
      <c r="H29" s="135">
        <v>778</v>
      </c>
      <c r="I29" s="135" t="s">
        <v>152</v>
      </c>
      <c r="J29" s="135" t="s">
        <v>319</v>
      </c>
      <c r="K29" s="135" t="s">
        <v>45</v>
      </c>
      <c r="L29" s="136"/>
      <c r="M29" s="136"/>
      <c r="N29" s="136"/>
      <c r="O29" s="136"/>
      <c r="P29" s="181">
        <v>44725</v>
      </c>
      <c r="Q29" s="181">
        <v>44726</v>
      </c>
      <c r="R29" s="206"/>
      <c r="S29" s="206"/>
      <c r="T29" s="207"/>
      <c r="U29" s="185">
        <v>0</v>
      </c>
      <c r="V29" s="210" t="s">
        <v>153</v>
      </c>
      <c r="W29" s="135" t="s">
        <v>145</v>
      </c>
      <c r="X29" s="135" t="s">
        <v>146</v>
      </c>
      <c r="Y29" s="135" t="s">
        <v>147</v>
      </c>
      <c r="Z29" s="179" t="s">
        <v>148</v>
      </c>
      <c r="AA29" s="135">
        <v>86</v>
      </c>
      <c r="AB29" s="195">
        <v>67258467</v>
      </c>
      <c r="AC29" s="195">
        <f>AB29-(F29+F32+F35)</f>
        <v>28683297.390000001</v>
      </c>
      <c r="AD29" s="202" t="s">
        <v>23</v>
      </c>
      <c r="AE29" s="177" t="s">
        <v>225</v>
      </c>
      <c r="AF29" s="202" t="s">
        <v>265</v>
      </c>
      <c r="AG29" s="25" t="s">
        <v>254</v>
      </c>
      <c r="AH29" s="53">
        <v>44726</v>
      </c>
      <c r="AI29" s="53">
        <v>44958</v>
      </c>
      <c r="AJ29" s="54">
        <f t="shared" si="6"/>
        <v>232</v>
      </c>
      <c r="AK29" s="51">
        <v>596731.69999999995</v>
      </c>
      <c r="AL29" s="173">
        <v>44733</v>
      </c>
      <c r="AM29" s="179" t="s">
        <v>154</v>
      </c>
      <c r="AO29" s="136"/>
      <c r="AP29" s="136"/>
      <c r="AQ29" s="136"/>
      <c r="AR29" s="136"/>
      <c r="AS29" s="136"/>
      <c r="AT29" s="136"/>
      <c r="AU29" s="136"/>
      <c r="AV29" s="136"/>
      <c r="AW29" s="136"/>
      <c r="AX29" s="136"/>
      <c r="AY29" s="136"/>
      <c r="AZ29" s="136"/>
      <c r="BA29" s="136"/>
      <c r="BB29" s="136"/>
      <c r="BC29" s="136"/>
      <c r="BD29" s="136"/>
      <c r="BE29" s="136"/>
      <c r="BF29" s="136"/>
      <c r="BG29" s="136"/>
      <c r="BH29" s="136"/>
      <c r="BI29" s="85"/>
      <c r="BJ29" s="85"/>
    </row>
    <row r="30" spans="1:62" s="52" customFormat="1" ht="28.7" customHeight="1" x14ac:dyDescent="0.25">
      <c r="A30" s="136"/>
      <c r="B30" s="136"/>
      <c r="C30" s="199"/>
      <c r="D30" s="136"/>
      <c r="E30" s="136"/>
      <c r="F30" s="201"/>
      <c r="G30" s="201"/>
      <c r="H30" s="136"/>
      <c r="I30" s="136"/>
      <c r="J30" s="136"/>
      <c r="K30" s="136"/>
      <c r="L30" s="136"/>
      <c r="M30" s="136"/>
      <c r="N30" s="136"/>
      <c r="O30" s="136"/>
      <c r="P30" s="206"/>
      <c r="Q30" s="206"/>
      <c r="R30" s="206"/>
      <c r="S30" s="206"/>
      <c r="T30" s="207"/>
      <c r="U30" s="208"/>
      <c r="V30" s="211"/>
      <c r="W30" s="136"/>
      <c r="X30" s="136"/>
      <c r="Y30" s="136"/>
      <c r="Z30" s="198"/>
      <c r="AA30" s="136"/>
      <c r="AB30" s="223"/>
      <c r="AC30" s="223"/>
      <c r="AD30" s="203"/>
      <c r="AE30" s="178"/>
      <c r="AF30" s="203"/>
      <c r="AG30" s="25" t="s">
        <v>227</v>
      </c>
      <c r="AH30" s="53">
        <v>44726</v>
      </c>
      <c r="AI30" s="53">
        <v>44958</v>
      </c>
      <c r="AJ30" s="54">
        <f t="shared" si="6"/>
        <v>232</v>
      </c>
      <c r="AK30" s="51">
        <v>596731.69999999995</v>
      </c>
      <c r="AL30" s="197"/>
      <c r="AM30" s="198"/>
      <c r="AO30" s="136"/>
      <c r="AP30" s="136"/>
      <c r="AQ30" s="136"/>
      <c r="AR30" s="136"/>
      <c r="AS30" s="136"/>
      <c r="AT30" s="136"/>
      <c r="AU30" s="136"/>
      <c r="AV30" s="136"/>
      <c r="AW30" s="136"/>
      <c r="AX30" s="136"/>
      <c r="AY30" s="136"/>
      <c r="AZ30" s="136"/>
      <c r="BA30" s="136"/>
      <c r="BB30" s="136"/>
      <c r="BC30" s="136"/>
      <c r="BD30" s="136"/>
      <c r="BE30" s="136"/>
      <c r="BF30" s="136"/>
      <c r="BG30" s="136"/>
      <c r="BH30" s="136"/>
      <c r="BI30" s="85"/>
      <c r="BJ30" s="85"/>
    </row>
    <row r="31" spans="1:62" s="52" customFormat="1" ht="28.7" customHeight="1" x14ac:dyDescent="0.25">
      <c r="A31" s="136"/>
      <c r="B31" s="136"/>
      <c r="C31" s="188"/>
      <c r="D31" s="137"/>
      <c r="E31" s="136"/>
      <c r="F31" s="192"/>
      <c r="G31" s="201"/>
      <c r="H31" s="137"/>
      <c r="I31" s="136"/>
      <c r="J31" s="136"/>
      <c r="K31" s="136"/>
      <c r="L31" s="136"/>
      <c r="M31" s="136"/>
      <c r="N31" s="136"/>
      <c r="O31" s="136"/>
      <c r="P31" s="182"/>
      <c r="Q31" s="182"/>
      <c r="R31" s="206"/>
      <c r="S31" s="206"/>
      <c r="T31" s="207"/>
      <c r="U31" s="209"/>
      <c r="V31" s="212"/>
      <c r="W31" s="137"/>
      <c r="X31" s="137"/>
      <c r="Y31" s="137"/>
      <c r="Z31" s="180"/>
      <c r="AA31" s="136"/>
      <c r="AB31" s="223"/>
      <c r="AC31" s="223"/>
      <c r="AD31" s="204"/>
      <c r="AE31" s="205"/>
      <c r="AF31" s="204"/>
      <c r="AG31" s="54" t="s">
        <v>228</v>
      </c>
      <c r="AH31" s="53">
        <v>44726</v>
      </c>
      <c r="AI31" s="53">
        <v>45870</v>
      </c>
      <c r="AJ31" s="54">
        <f t="shared" si="6"/>
        <v>1144</v>
      </c>
      <c r="AK31" s="51">
        <v>298365.84999999998</v>
      </c>
      <c r="AL31" s="174"/>
      <c r="AM31" s="180"/>
      <c r="AO31" s="136"/>
      <c r="AP31" s="136"/>
      <c r="AQ31" s="136"/>
      <c r="AR31" s="136"/>
      <c r="AS31" s="136"/>
      <c r="AT31" s="136"/>
      <c r="AU31" s="136"/>
      <c r="AV31" s="136"/>
      <c r="AW31" s="136"/>
      <c r="AX31" s="136"/>
      <c r="AY31" s="136"/>
      <c r="AZ31" s="136"/>
      <c r="BA31" s="136"/>
      <c r="BB31" s="136"/>
      <c r="BC31" s="136"/>
      <c r="BD31" s="136"/>
      <c r="BE31" s="136"/>
      <c r="BF31" s="136"/>
      <c r="BG31" s="136"/>
      <c r="BH31" s="136"/>
      <c r="BI31" s="85"/>
      <c r="BJ31" s="85"/>
    </row>
    <row r="32" spans="1:62" s="16" customFormat="1" ht="28.7" customHeight="1" x14ac:dyDescent="0.25">
      <c r="A32" s="136"/>
      <c r="B32" s="136"/>
      <c r="C32" s="187" t="s">
        <v>155</v>
      </c>
      <c r="D32" s="135" t="s">
        <v>156</v>
      </c>
      <c r="E32" s="136"/>
      <c r="F32" s="191">
        <v>6444912.4900000002</v>
      </c>
      <c r="G32" s="201"/>
      <c r="H32" s="135">
        <v>779</v>
      </c>
      <c r="I32" s="136"/>
      <c r="J32" s="136"/>
      <c r="K32" s="136"/>
      <c r="L32" s="136"/>
      <c r="M32" s="136"/>
      <c r="N32" s="136"/>
      <c r="O32" s="136"/>
      <c r="P32" s="181">
        <v>44725</v>
      </c>
      <c r="Q32" s="181">
        <v>44726</v>
      </c>
      <c r="R32" s="206"/>
      <c r="S32" s="206"/>
      <c r="T32" s="207"/>
      <c r="U32" s="185">
        <v>0</v>
      </c>
      <c r="V32" s="210" t="s">
        <v>157</v>
      </c>
      <c r="W32" s="135" t="s">
        <v>158</v>
      </c>
      <c r="X32" s="135" t="s">
        <v>159</v>
      </c>
      <c r="Y32" s="135" t="s">
        <v>160</v>
      </c>
      <c r="Z32" s="179" t="s">
        <v>124</v>
      </c>
      <c r="AA32" s="136"/>
      <c r="AB32" s="223"/>
      <c r="AC32" s="223"/>
      <c r="AD32" s="202" t="s">
        <v>23</v>
      </c>
      <c r="AE32" s="177" t="s">
        <v>225</v>
      </c>
      <c r="AF32" s="202" t="s">
        <v>266</v>
      </c>
      <c r="AG32" s="25" t="s">
        <v>227</v>
      </c>
      <c r="AH32" s="53">
        <v>44726</v>
      </c>
      <c r="AI32" s="53">
        <v>44958</v>
      </c>
      <c r="AJ32" s="54">
        <f t="shared" si="6"/>
        <v>232</v>
      </c>
      <c r="AK32" s="51">
        <v>644491.25</v>
      </c>
      <c r="AL32" s="173">
        <v>44733</v>
      </c>
      <c r="AM32" s="179" t="s">
        <v>161</v>
      </c>
      <c r="AO32" s="136"/>
      <c r="AP32" s="136"/>
      <c r="AQ32" s="136"/>
      <c r="AR32" s="136"/>
      <c r="AS32" s="136"/>
      <c r="AT32" s="136"/>
      <c r="AU32" s="136"/>
      <c r="AV32" s="136"/>
      <c r="AW32" s="136"/>
      <c r="AX32" s="136"/>
      <c r="AY32" s="136"/>
      <c r="AZ32" s="136"/>
      <c r="BA32" s="136"/>
      <c r="BB32" s="136"/>
      <c r="BC32" s="136"/>
      <c r="BD32" s="136"/>
      <c r="BE32" s="136"/>
      <c r="BF32" s="136"/>
      <c r="BG32" s="136"/>
      <c r="BH32" s="136"/>
      <c r="BI32" s="85"/>
      <c r="BJ32" s="85"/>
    </row>
    <row r="33" spans="1:62" s="52" customFormat="1" ht="28.7" customHeight="1" x14ac:dyDescent="0.25">
      <c r="A33" s="136"/>
      <c r="B33" s="136"/>
      <c r="C33" s="199"/>
      <c r="D33" s="136"/>
      <c r="E33" s="136"/>
      <c r="F33" s="201"/>
      <c r="G33" s="201"/>
      <c r="H33" s="136"/>
      <c r="I33" s="136"/>
      <c r="J33" s="136"/>
      <c r="K33" s="136"/>
      <c r="L33" s="136"/>
      <c r="M33" s="136"/>
      <c r="N33" s="136"/>
      <c r="O33" s="136"/>
      <c r="P33" s="206"/>
      <c r="Q33" s="206"/>
      <c r="R33" s="206"/>
      <c r="S33" s="206"/>
      <c r="T33" s="207"/>
      <c r="U33" s="208"/>
      <c r="V33" s="211"/>
      <c r="W33" s="136"/>
      <c r="X33" s="136"/>
      <c r="Y33" s="136"/>
      <c r="Z33" s="198"/>
      <c r="AA33" s="136"/>
      <c r="AB33" s="223"/>
      <c r="AC33" s="223"/>
      <c r="AD33" s="203"/>
      <c r="AE33" s="178"/>
      <c r="AF33" s="203"/>
      <c r="AG33" s="25" t="s">
        <v>267</v>
      </c>
      <c r="AH33" s="53">
        <v>44726</v>
      </c>
      <c r="AI33" s="53">
        <v>44958</v>
      </c>
      <c r="AJ33" s="54">
        <f t="shared" si="6"/>
        <v>232</v>
      </c>
      <c r="AK33" s="51">
        <v>644491.25</v>
      </c>
      <c r="AL33" s="197"/>
      <c r="AM33" s="198"/>
      <c r="AO33" s="136"/>
      <c r="AP33" s="136"/>
      <c r="AQ33" s="136"/>
      <c r="AR33" s="136"/>
      <c r="AS33" s="136"/>
      <c r="AT33" s="136"/>
      <c r="AU33" s="136"/>
      <c r="AV33" s="136"/>
      <c r="AW33" s="136"/>
      <c r="AX33" s="136"/>
      <c r="AY33" s="136"/>
      <c r="AZ33" s="136"/>
      <c r="BA33" s="136"/>
      <c r="BB33" s="136"/>
      <c r="BC33" s="136"/>
      <c r="BD33" s="136"/>
      <c r="BE33" s="136"/>
      <c r="BF33" s="136"/>
      <c r="BG33" s="136"/>
      <c r="BH33" s="136"/>
      <c r="BI33" s="85"/>
      <c r="BJ33" s="85"/>
    </row>
    <row r="34" spans="1:62" s="52" customFormat="1" ht="28.7" customHeight="1" x14ac:dyDescent="0.25">
      <c r="A34" s="136"/>
      <c r="B34" s="136"/>
      <c r="C34" s="188"/>
      <c r="D34" s="137"/>
      <c r="E34" s="137"/>
      <c r="F34" s="192"/>
      <c r="G34" s="201"/>
      <c r="H34" s="137"/>
      <c r="I34" s="136"/>
      <c r="J34" s="136"/>
      <c r="K34" s="136"/>
      <c r="L34" s="136"/>
      <c r="M34" s="136"/>
      <c r="N34" s="136"/>
      <c r="O34" s="136"/>
      <c r="P34" s="182"/>
      <c r="Q34" s="182"/>
      <c r="R34" s="182"/>
      <c r="S34" s="182"/>
      <c r="T34" s="184"/>
      <c r="U34" s="209"/>
      <c r="V34" s="212"/>
      <c r="W34" s="137"/>
      <c r="X34" s="137"/>
      <c r="Y34" s="137"/>
      <c r="Z34" s="180"/>
      <c r="AA34" s="136"/>
      <c r="AB34" s="223"/>
      <c r="AC34" s="223"/>
      <c r="AD34" s="204"/>
      <c r="AE34" s="205"/>
      <c r="AF34" s="204"/>
      <c r="AG34" s="25" t="s">
        <v>228</v>
      </c>
      <c r="AH34" s="53">
        <v>44726</v>
      </c>
      <c r="AI34" s="53">
        <v>45870</v>
      </c>
      <c r="AJ34" s="54">
        <f t="shared" si="6"/>
        <v>1144</v>
      </c>
      <c r="AK34" s="51">
        <v>322245.62</v>
      </c>
      <c r="AL34" s="174"/>
      <c r="AM34" s="180"/>
      <c r="AO34" s="136"/>
      <c r="AP34" s="136"/>
      <c r="AQ34" s="136"/>
      <c r="AR34" s="136"/>
      <c r="AS34" s="136"/>
      <c r="AT34" s="136"/>
      <c r="AU34" s="136"/>
      <c r="AV34" s="136"/>
      <c r="AW34" s="136"/>
      <c r="AX34" s="136"/>
      <c r="AY34" s="136"/>
      <c r="AZ34" s="136"/>
      <c r="BA34" s="136"/>
      <c r="BB34" s="136"/>
      <c r="BC34" s="136"/>
      <c r="BD34" s="136"/>
      <c r="BE34" s="136"/>
      <c r="BF34" s="136"/>
      <c r="BG34" s="136"/>
      <c r="BH34" s="136"/>
      <c r="BI34" s="85"/>
      <c r="BJ34" s="85"/>
    </row>
    <row r="35" spans="1:62" s="16" customFormat="1" ht="40.700000000000003" customHeight="1" x14ac:dyDescent="0.25">
      <c r="A35" s="136"/>
      <c r="B35" s="136"/>
      <c r="C35" s="187" t="s">
        <v>162</v>
      </c>
      <c r="D35" s="135" t="s">
        <v>163</v>
      </c>
      <c r="E35" s="189" t="s">
        <v>164</v>
      </c>
      <c r="F35" s="191">
        <v>26162940.489999998</v>
      </c>
      <c r="G35" s="201"/>
      <c r="H35" s="135">
        <v>818</v>
      </c>
      <c r="I35" s="136"/>
      <c r="J35" s="136"/>
      <c r="K35" s="136"/>
      <c r="L35" s="136"/>
      <c r="M35" s="136"/>
      <c r="N35" s="136"/>
      <c r="O35" s="136"/>
      <c r="P35" s="181">
        <v>44726</v>
      </c>
      <c r="Q35" s="181">
        <v>44727</v>
      </c>
      <c r="R35" s="181">
        <v>44727</v>
      </c>
      <c r="S35" s="181">
        <v>44775</v>
      </c>
      <c r="T35" s="183">
        <f>+S35-R35</f>
        <v>48</v>
      </c>
      <c r="U35" s="185">
        <v>0</v>
      </c>
      <c r="V35" s="210" t="s">
        <v>165</v>
      </c>
      <c r="W35" s="135" t="s">
        <v>166</v>
      </c>
      <c r="X35" s="135" t="s">
        <v>167</v>
      </c>
      <c r="Y35" s="135" t="s">
        <v>168</v>
      </c>
      <c r="Z35" s="179" t="s">
        <v>169</v>
      </c>
      <c r="AA35" s="136"/>
      <c r="AB35" s="223"/>
      <c r="AC35" s="223"/>
      <c r="AD35" s="202" t="s">
        <v>23</v>
      </c>
      <c r="AE35" s="177" t="s">
        <v>252</v>
      </c>
      <c r="AF35" s="202" t="s">
        <v>268</v>
      </c>
      <c r="AG35" s="25" t="s">
        <v>227</v>
      </c>
      <c r="AH35" s="53">
        <v>44727</v>
      </c>
      <c r="AI35" s="53">
        <v>44959</v>
      </c>
      <c r="AJ35" s="54">
        <f t="shared" si="6"/>
        <v>232</v>
      </c>
      <c r="AK35" s="51">
        <v>2616294.0499999998</v>
      </c>
      <c r="AL35" s="173">
        <v>44729</v>
      </c>
      <c r="AM35" s="179" t="s">
        <v>170</v>
      </c>
      <c r="AO35" s="136"/>
      <c r="AP35" s="136"/>
      <c r="AQ35" s="136"/>
      <c r="AR35" s="136"/>
      <c r="AS35" s="136"/>
      <c r="AT35" s="136"/>
      <c r="AU35" s="136"/>
      <c r="AV35" s="136"/>
      <c r="AW35" s="136"/>
      <c r="AX35" s="136"/>
      <c r="AY35" s="136"/>
      <c r="AZ35" s="136"/>
      <c r="BA35" s="136"/>
      <c r="BB35" s="136"/>
      <c r="BC35" s="136"/>
      <c r="BD35" s="136"/>
      <c r="BE35" s="136"/>
      <c r="BF35" s="136"/>
      <c r="BG35" s="136"/>
      <c r="BH35" s="136"/>
      <c r="BI35" s="85"/>
      <c r="BJ35" s="85"/>
    </row>
    <row r="36" spans="1:62" s="52" customFormat="1" ht="40.700000000000003" customHeight="1" x14ac:dyDescent="0.25">
      <c r="A36" s="136"/>
      <c r="B36" s="136"/>
      <c r="C36" s="199"/>
      <c r="D36" s="136"/>
      <c r="E36" s="200"/>
      <c r="F36" s="201"/>
      <c r="G36" s="201"/>
      <c r="H36" s="136"/>
      <c r="I36" s="136"/>
      <c r="J36" s="136"/>
      <c r="K36" s="136"/>
      <c r="L36" s="136"/>
      <c r="M36" s="136"/>
      <c r="N36" s="136"/>
      <c r="O36" s="136"/>
      <c r="P36" s="206"/>
      <c r="Q36" s="206"/>
      <c r="R36" s="206"/>
      <c r="S36" s="206"/>
      <c r="T36" s="207"/>
      <c r="U36" s="208"/>
      <c r="V36" s="211"/>
      <c r="W36" s="136"/>
      <c r="X36" s="136"/>
      <c r="Y36" s="136"/>
      <c r="Z36" s="198"/>
      <c r="AA36" s="136"/>
      <c r="AB36" s="223"/>
      <c r="AC36" s="223"/>
      <c r="AD36" s="203"/>
      <c r="AE36" s="178"/>
      <c r="AF36" s="203"/>
      <c r="AG36" s="25" t="s">
        <v>228</v>
      </c>
      <c r="AH36" s="53">
        <v>44727</v>
      </c>
      <c r="AI36" s="53">
        <v>45871</v>
      </c>
      <c r="AJ36" s="54">
        <f t="shared" si="6"/>
        <v>1144</v>
      </c>
      <c r="AK36" s="51">
        <v>1308147.02</v>
      </c>
      <c r="AL36" s="197"/>
      <c r="AM36" s="198"/>
      <c r="AO36" s="136"/>
      <c r="AP36" s="136"/>
      <c r="AQ36" s="136"/>
      <c r="AR36" s="136"/>
      <c r="AS36" s="136"/>
      <c r="AT36" s="136"/>
      <c r="AU36" s="136"/>
      <c r="AV36" s="136"/>
      <c r="AW36" s="136"/>
      <c r="AX36" s="136"/>
      <c r="AY36" s="136"/>
      <c r="AZ36" s="136"/>
      <c r="BA36" s="136"/>
      <c r="BB36" s="136"/>
      <c r="BC36" s="136"/>
      <c r="BD36" s="136"/>
      <c r="BE36" s="136"/>
      <c r="BF36" s="136"/>
      <c r="BG36" s="136"/>
      <c r="BH36" s="136"/>
      <c r="BI36" s="85"/>
      <c r="BJ36" s="85"/>
    </row>
    <row r="37" spans="1:62" s="52" customFormat="1" ht="40.700000000000003" customHeight="1" x14ac:dyDescent="0.25">
      <c r="A37" s="137"/>
      <c r="B37" s="137"/>
      <c r="C37" s="188"/>
      <c r="D37" s="137"/>
      <c r="E37" s="190"/>
      <c r="F37" s="192"/>
      <c r="G37" s="192"/>
      <c r="H37" s="137"/>
      <c r="I37" s="137"/>
      <c r="J37" s="137"/>
      <c r="K37" s="137"/>
      <c r="L37" s="137"/>
      <c r="M37" s="137"/>
      <c r="N37" s="137"/>
      <c r="O37" s="137"/>
      <c r="P37" s="182"/>
      <c r="Q37" s="182"/>
      <c r="R37" s="182"/>
      <c r="S37" s="182"/>
      <c r="T37" s="184"/>
      <c r="U37" s="209"/>
      <c r="V37" s="212"/>
      <c r="W37" s="137"/>
      <c r="X37" s="137"/>
      <c r="Y37" s="137"/>
      <c r="Z37" s="180"/>
      <c r="AA37" s="137"/>
      <c r="AB37" s="196"/>
      <c r="AC37" s="196"/>
      <c r="AD37" s="204"/>
      <c r="AE37" s="205"/>
      <c r="AF37" s="204"/>
      <c r="AG37" s="25" t="s">
        <v>269</v>
      </c>
      <c r="AH37" s="53">
        <v>44727</v>
      </c>
      <c r="AI37" s="53">
        <v>44959</v>
      </c>
      <c r="AJ37" s="54">
        <f t="shared" si="6"/>
        <v>232</v>
      </c>
      <c r="AK37" s="51">
        <v>2616294.0499999998</v>
      </c>
      <c r="AL37" s="174"/>
      <c r="AM37" s="180"/>
      <c r="AO37" s="137"/>
      <c r="AP37" s="137"/>
      <c r="AQ37" s="137"/>
      <c r="AR37" s="137"/>
      <c r="AS37" s="137"/>
      <c r="AT37" s="137"/>
      <c r="AU37" s="137"/>
      <c r="AV37" s="137"/>
      <c r="AW37" s="137"/>
      <c r="AX37" s="137"/>
      <c r="AY37" s="137"/>
      <c r="AZ37" s="137"/>
      <c r="BA37" s="137"/>
      <c r="BB37" s="137"/>
      <c r="BC37" s="137"/>
      <c r="BD37" s="137"/>
      <c r="BE37" s="137"/>
      <c r="BF37" s="137"/>
      <c r="BG37" s="137"/>
      <c r="BH37" s="137"/>
      <c r="BI37" s="85"/>
      <c r="BJ37" s="85"/>
    </row>
    <row r="38" spans="1:62" s="16" customFormat="1" ht="58.7" customHeight="1" x14ac:dyDescent="0.25">
      <c r="A38" s="144">
        <v>11</v>
      </c>
      <c r="B38" s="135" t="s">
        <v>16</v>
      </c>
      <c r="C38" s="187" t="s">
        <v>102</v>
      </c>
      <c r="D38" s="135" t="s">
        <v>101</v>
      </c>
      <c r="E38" s="189" t="s">
        <v>129</v>
      </c>
      <c r="F38" s="191">
        <v>21022175.640000001</v>
      </c>
      <c r="G38" s="191">
        <f>+F38</f>
        <v>21022175.640000001</v>
      </c>
      <c r="H38" s="202">
        <v>768</v>
      </c>
      <c r="I38" s="189" t="s">
        <v>316</v>
      </c>
      <c r="J38" s="177" t="s">
        <v>42</v>
      </c>
      <c r="K38" s="202" t="s">
        <v>35</v>
      </c>
      <c r="L38" s="202" t="s">
        <v>28</v>
      </c>
      <c r="M38" s="202" t="s">
        <v>241</v>
      </c>
      <c r="N38" s="202" t="s">
        <v>247</v>
      </c>
      <c r="O38" s="202" t="s">
        <v>56</v>
      </c>
      <c r="P38" s="175">
        <v>44690</v>
      </c>
      <c r="Q38" s="175">
        <v>44705</v>
      </c>
      <c r="R38" s="181">
        <v>44708</v>
      </c>
      <c r="S38" s="181">
        <v>44754</v>
      </c>
      <c r="T38" s="183">
        <f>+S38-R38</f>
        <v>46</v>
      </c>
      <c r="U38" s="185">
        <v>0</v>
      </c>
      <c r="V38" s="179" t="s">
        <v>171</v>
      </c>
      <c r="W38" s="135" t="s">
        <v>105</v>
      </c>
      <c r="X38" s="135" t="s">
        <v>104</v>
      </c>
      <c r="Y38" s="135">
        <v>3183932199</v>
      </c>
      <c r="Z38" s="224" t="s">
        <v>103</v>
      </c>
      <c r="AA38" s="135">
        <v>76</v>
      </c>
      <c r="AB38" s="195">
        <v>24731971.329999998</v>
      </c>
      <c r="AC38" s="195">
        <f t="shared" ref="AC38:AC54" si="7">+AB38-F38</f>
        <v>3709795.6899999976</v>
      </c>
      <c r="AD38" s="202">
        <v>7</v>
      </c>
      <c r="AE38" s="177" t="s">
        <v>225</v>
      </c>
      <c r="AF38" s="202" t="s">
        <v>270</v>
      </c>
      <c r="AG38" s="59" t="s">
        <v>227</v>
      </c>
      <c r="AH38" s="57">
        <v>44704</v>
      </c>
      <c r="AI38" s="57">
        <v>44946</v>
      </c>
      <c r="AJ38" s="19">
        <f t="shared" si="6"/>
        <v>242</v>
      </c>
      <c r="AK38" s="51">
        <v>2102217.56</v>
      </c>
      <c r="AL38" s="173">
        <v>44753</v>
      </c>
      <c r="AM38" s="179" t="s">
        <v>106</v>
      </c>
      <c r="AO38" s="144">
        <v>1</v>
      </c>
      <c r="AP38" s="158">
        <f>+G38</f>
        <v>21022175.640000001</v>
      </c>
      <c r="AQ38" s="144"/>
      <c r="AR38" s="144"/>
      <c r="AS38" s="144"/>
      <c r="AT38" s="144"/>
      <c r="AU38" s="144"/>
      <c r="AV38" s="144"/>
      <c r="AW38" s="144"/>
      <c r="AX38" s="144"/>
      <c r="AY38" s="144"/>
      <c r="AZ38" s="144"/>
      <c r="BA38" s="144"/>
      <c r="BB38" s="144"/>
      <c r="BC38" s="144"/>
      <c r="BD38" s="144"/>
      <c r="BE38" s="144"/>
      <c r="BF38" s="144"/>
      <c r="BG38" s="144"/>
      <c r="BH38" s="144"/>
      <c r="BI38" s="85"/>
      <c r="BJ38" s="85"/>
    </row>
    <row r="39" spans="1:62" s="55" customFormat="1" ht="48" customHeight="1" x14ac:dyDescent="0.25">
      <c r="A39" s="145"/>
      <c r="B39" s="137"/>
      <c r="C39" s="188"/>
      <c r="D39" s="137"/>
      <c r="E39" s="190"/>
      <c r="F39" s="192"/>
      <c r="G39" s="192"/>
      <c r="H39" s="204"/>
      <c r="I39" s="190"/>
      <c r="J39" s="205"/>
      <c r="K39" s="204"/>
      <c r="L39" s="204"/>
      <c r="M39" s="204"/>
      <c r="N39" s="204"/>
      <c r="O39" s="204"/>
      <c r="P39" s="176"/>
      <c r="Q39" s="176"/>
      <c r="R39" s="182"/>
      <c r="S39" s="182"/>
      <c r="T39" s="184"/>
      <c r="U39" s="209"/>
      <c r="V39" s="180"/>
      <c r="W39" s="137"/>
      <c r="X39" s="137"/>
      <c r="Y39" s="137"/>
      <c r="Z39" s="225"/>
      <c r="AA39" s="137"/>
      <c r="AB39" s="196"/>
      <c r="AC39" s="196"/>
      <c r="AD39" s="204"/>
      <c r="AE39" s="205"/>
      <c r="AF39" s="204"/>
      <c r="AG39" s="64" t="s">
        <v>267</v>
      </c>
      <c r="AH39" s="57">
        <v>44704</v>
      </c>
      <c r="AI39" s="57">
        <v>44946</v>
      </c>
      <c r="AJ39" s="56">
        <f t="shared" si="6"/>
        <v>242</v>
      </c>
      <c r="AK39" s="51">
        <v>2102217.56</v>
      </c>
      <c r="AL39" s="174"/>
      <c r="AM39" s="180"/>
      <c r="AO39" s="145"/>
      <c r="AP39" s="145"/>
      <c r="AQ39" s="145"/>
      <c r="AR39" s="145"/>
      <c r="AS39" s="145"/>
      <c r="AT39" s="145"/>
      <c r="AU39" s="145"/>
      <c r="AV39" s="145"/>
      <c r="AW39" s="145"/>
      <c r="AX39" s="145"/>
      <c r="AY39" s="145"/>
      <c r="AZ39" s="145"/>
      <c r="BA39" s="145"/>
      <c r="BB39" s="145"/>
      <c r="BC39" s="145"/>
      <c r="BD39" s="145"/>
      <c r="BE39" s="145"/>
      <c r="BF39" s="145"/>
      <c r="BG39" s="145"/>
      <c r="BH39" s="145"/>
      <c r="BI39" s="85"/>
      <c r="BJ39" s="85"/>
    </row>
    <row r="40" spans="1:62" ht="51.6" customHeight="1" x14ac:dyDescent="0.25">
      <c r="A40" s="135">
        <v>12</v>
      </c>
      <c r="B40" s="135" t="s">
        <v>70</v>
      </c>
      <c r="C40" s="213" t="s">
        <v>172</v>
      </c>
      <c r="D40" s="135" t="s">
        <v>173</v>
      </c>
      <c r="E40" s="135" t="s">
        <v>174</v>
      </c>
      <c r="F40" s="191">
        <v>11789000</v>
      </c>
      <c r="G40" s="191">
        <f>+F40</f>
        <v>11789000</v>
      </c>
      <c r="H40" s="135">
        <v>824</v>
      </c>
      <c r="I40" s="189" t="s">
        <v>77</v>
      </c>
      <c r="J40" s="189" t="s">
        <v>319</v>
      </c>
      <c r="K40" s="135" t="s">
        <v>45</v>
      </c>
      <c r="L40" s="135" t="s">
        <v>28</v>
      </c>
      <c r="M40" s="135" t="s">
        <v>241</v>
      </c>
      <c r="N40" s="135" t="s">
        <v>247</v>
      </c>
      <c r="O40" s="135" t="s">
        <v>24</v>
      </c>
      <c r="P40" s="175">
        <v>44708</v>
      </c>
      <c r="Q40" s="175">
        <v>44726</v>
      </c>
      <c r="R40" s="181">
        <v>44741</v>
      </c>
      <c r="S40" s="181">
        <v>44833</v>
      </c>
      <c r="T40" s="183">
        <f>+S40-R40</f>
        <v>92</v>
      </c>
      <c r="U40" s="185">
        <v>0</v>
      </c>
      <c r="V40" s="179" t="s">
        <v>175</v>
      </c>
      <c r="W40" s="135" t="s">
        <v>176</v>
      </c>
      <c r="X40" s="135" t="s">
        <v>177</v>
      </c>
      <c r="Y40" s="135" t="s">
        <v>178</v>
      </c>
      <c r="Z40" s="179" t="s">
        <v>179</v>
      </c>
      <c r="AA40" s="135">
        <v>85</v>
      </c>
      <c r="AB40" s="195">
        <v>28000000</v>
      </c>
      <c r="AC40" s="195">
        <f t="shared" si="7"/>
        <v>16211000</v>
      </c>
      <c r="AD40" s="202">
        <v>9</v>
      </c>
      <c r="AE40" s="177" t="s">
        <v>252</v>
      </c>
      <c r="AF40" s="202" t="s">
        <v>272</v>
      </c>
      <c r="AG40" s="59" t="s">
        <v>227</v>
      </c>
      <c r="AH40" s="57">
        <v>44726</v>
      </c>
      <c r="AI40" s="57">
        <v>44999</v>
      </c>
      <c r="AJ40" s="19">
        <f t="shared" si="6"/>
        <v>273</v>
      </c>
      <c r="AK40" s="51">
        <v>1178900</v>
      </c>
      <c r="AL40" s="163">
        <v>44741</v>
      </c>
      <c r="AM40" s="179" t="s">
        <v>180</v>
      </c>
      <c r="AO40" s="135">
        <v>1</v>
      </c>
      <c r="AP40" s="148">
        <f>+G40</f>
        <v>11789000</v>
      </c>
      <c r="AQ40" s="135"/>
      <c r="AR40" s="135"/>
      <c r="AS40" s="135"/>
      <c r="AT40" s="135"/>
      <c r="AU40" s="135"/>
      <c r="AV40" s="135"/>
      <c r="AW40" s="135"/>
      <c r="AX40" s="135"/>
      <c r="AY40" s="135"/>
      <c r="AZ40" s="135"/>
      <c r="BA40" s="135"/>
      <c r="BB40" s="135"/>
      <c r="BC40" s="135"/>
      <c r="BD40" s="135"/>
      <c r="BE40" s="135"/>
      <c r="BF40" s="135"/>
      <c r="BG40" s="135"/>
      <c r="BH40" s="135"/>
    </row>
    <row r="41" spans="1:62" s="55" customFormat="1" ht="51.6" customHeight="1" x14ac:dyDescent="0.25">
      <c r="A41" s="136"/>
      <c r="B41" s="136"/>
      <c r="C41" s="214"/>
      <c r="D41" s="136"/>
      <c r="E41" s="136"/>
      <c r="F41" s="201"/>
      <c r="G41" s="201"/>
      <c r="H41" s="136"/>
      <c r="I41" s="200"/>
      <c r="J41" s="200"/>
      <c r="K41" s="136"/>
      <c r="L41" s="136"/>
      <c r="M41" s="136"/>
      <c r="N41" s="136"/>
      <c r="O41" s="136"/>
      <c r="P41" s="262"/>
      <c r="Q41" s="262"/>
      <c r="R41" s="206"/>
      <c r="S41" s="272"/>
      <c r="T41" s="207"/>
      <c r="U41" s="208"/>
      <c r="V41" s="198"/>
      <c r="W41" s="136"/>
      <c r="X41" s="136"/>
      <c r="Y41" s="136"/>
      <c r="Z41" s="198"/>
      <c r="AA41" s="136"/>
      <c r="AB41" s="223"/>
      <c r="AC41" s="223"/>
      <c r="AD41" s="203"/>
      <c r="AE41" s="178"/>
      <c r="AF41" s="203"/>
      <c r="AG41" s="59" t="s">
        <v>228</v>
      </c>
      <c r="AH41" s="57">
        <v>44726</v>
      </c>
      <c r="AI41" s="57">
        <v>44999</v>
      </c>
      <c r="AJ41" s="56">
        <f t="shared" si="6"/>
        <v>273</v>
      </c>
      <c r="AK41" s="51">
        <v>589450</v>
      </c>
      <c r="AL41" s="164"/>
      <c r="AM41" s="198"/>
      <c r="AO41" s="136"/>
      <c r="AP41" s="136"/>
      <c r="AQ41" s="136"/>
      <c r="AR41" s="136"/>
      <c r="AS41" s="136"/>
      <c r="AT41" s="136"/>
      <c r="AU41" s="136"/>
      <c r="AV41" s="136"/>
      <c r="AW41" s="136"/>
      <c r="AX41" s="136"/>
      <c r="AY41" s="136"/>
      <c r="AZ41" s="136"/>
      <c r="BA41" s="136"/>
      <c r="BB41" s="136"/>
      <c r="BC41" s="136"/>
      <c r="BD41" s="136"/>
      <c r="BE41" s="136"/>
      <c r="BF41" s="136"/>
      <c r="BG41" s="136"/>
      <c r="BH41" s="136"/>
      <c r="BI41" s="85"/>
      <c r="BJ41" s="85"/>
    </row>
    <row r="42" spans="1:62" s="55" customFormat="1" ht="51.6" customHeight="1" x14ac:dyDescent="0.25">
      <c r="A42" s="136"/>
      <c r="B42" s="136"/>
      <c r="C42" s="214"/>
      <c r="D42" s="136"/>
      <c r="E42" s="136"/>
      <c r="F42" s="201"/>
      <c r="G42" s="201"/>
      <c r="H42" s="136"/>
      <c r="I42" s="200"/>
      <c r="J42" s="200"/>
      <c r="K42" s="136"/>
      <c r="L42" s="136"/>
      <c r="M42" s="136"/>
      <c r="N42" s="136"/>
      <c r="O42" s="136"/>
      <c r="P42" s="262"/>
      <c r="Q42" s="262"/>
      <c r="R42" s="206"/>
      <c r="S42" s="272"/>
      <c r="T42" s="207"/>
      <c r="U42" s="208"/>
      <c r="V42" s="198"/>
      <c r="W42" s="136"/>
      <c r="X42" s="136"/>
      <c r="Y42" s="136"/>
      <c r="Z42" s="198"/>
      <c r="AA42" s="136"/>
      <c r="AB42" s="223"/>
      <c r="AC42" s="223"/>
      <c r="AD42" s="203"/>
      <c r="AE42" s="178"/>
      <c r="AF42" s="204"/>
      <c r="AG42" s="59" t="s">
        <v>234</v>
      </c>
      <c r="AH42" s="57">
        <v>44726</v>
      </c>
      <c r="AI42" s="57">
        <v>44999</v>
      </c>
      <c r="AJ42" s="56">
        <f t="shared" si="6"/>
        <v>273</v>
      </c>
      <c r="AK42" s="51">
        <v>1178900</v>
      </c>
      <c r="AL42" s="164"/>
      <c r="AM42" s="198"/>
      <c r="AO42" s="136"/>
      <c r="AP42" s="136"/>
      <c r="AQ42" s="136"/>
      <c r="AR42" s="136"/>
      <c r="AS42" s="136"/>
      <c r="AT42" s="136"/>
      <c r="AU42" s="136"/>
      <c r="AV42" s="136"/>
      <c r="AW42" s="136"/>
      <c r="AX42" s="136"/>
      <c r="AY42" s="136"/>
      <c r="AZ42" s="136"/>
      <c r="BA42" s="136"/>
      <c r="BB42" s="136"/>
      <c r="BC42" s="136"/>
      <c r="BD42" s="136"/>
      <c r="BE42" s="136"/>
      <c r="BF42" s="136"/>
      <c r="BG42" s="136"/>
      <c r="BH42" s="136"/>
      <c r="BI42" s="85"/>
      <c r="BJ42" s="85"/>
    </row>
    <row r="43" spans="1:62" s="55" customFormat="1" ht="51.6" customHeight="1" x14ac:dyDescent="0.25">
      <c r="A43" s="137"/>
      <c r="B43" s="137"/>
      <c r="C43" s="215"/>
      <c r="D43" s="137"/>
      <c r="E43" s="137"/>
      <c r="F43" s="192"/>
      <c r="G43" s="192"/>
      <c r="H43" s="137"/>
      <c r="I43" s="190"/>
      <c r="J43" s="190"/>
      <c r="K43" s="137"/>
      <c r="L43" s="137"/>
      <c r="M43" s="137"/>
      <c r="N43" s="137"/>
      <c r="O43" s="137"/>
      <c r="P43" s="176"/>
      <c r="Q43" s="176"/>
      <c r="R43" s="182"/>
      <c r="S43" s="229"/>
      <c r="T43" s="184"/>
      <c r="U43" s="209"/>
      <c r="V43" s="180"/>
      <c r="W43" s="137"/>
      <c r="X43" s="137"/>
      <c r="Y43" s="137"/>
      <c r="Z43" s="180"/>
      <c r="AA43" s="137"/>
      <c r="AB43" s="196"/>
      <c r="AC43" s="196"/>
      <c r="AD43" s="204"/>
      <c r="AE43" s="205"/>
      <c r="AF43" s="56" t="s">
        <v>273</v>
      </c>
      <c r="AG43" s="58" t="s">
        <v>274</v>
      </c>
      <c r="AH43" s="57">
        <v>44726</v>
      </c>
      <c r="AI43" s="57">
        <v>44818</v>
      </c>
      <c r="AJ43" s="56">
        <f t="shared" si="6"/>
        <v>92</v>
      </c>
      <c r="AK43" s="51">
        <f>20000000+6000000+6000000+6000000</f>
        <v>38000000</v>
      </c>
      <c r="AL43" s="165"/>
      <c r="AM43" s="180"/>
      <c r="AO43" s="137"/>
      <c r="AP43" s="137"/>
      <c r="AQ43" s="137"/>
      <c r="AR43" s="137"/>
      <c r="AS43" s="137"/>
      <c r="AT43" s="137"/>
      <c r="AU43" s="137"/>
      <c r="AV43" s="137"/>
      <c r="AW43" s="137"/>
      <c r="AX43" s="137"/>
      <c r="AY43" s="137"/>
      <c r="AZ43" s="137"/>
      <c r="BA43" s="137"/>
      <c r="BB43" s="137"/>
      <c r="BC43" s="137"/>
      <c r="BD43" s="137"/>
      <c r="BE43" s="137"/>
      <c r="BF43" s="137"/>
      <c r="BG43" s="137"/>
      <c r="BH43" s="137"/>
      <c r="BI43" s="85"/>
      <c r="BJ43" s="85"/>
    </row>
    <row r="44" spans="1:62" ht="55.7" customHeight="1" x14ac:dyDescent="0.25">
      <c r="A44" s="144">
        <v>13</v>
      </c>
      <c r="B44" s="135" t="s">
        <v>16</v>
      </c>
      <c r="C44" s="187" t="s">
        <v>275</v>
      </c>
      <c r="D44" s="135" t="s">
        <v>181</v>
      </c>
      <c r="E44" s="135" t="s">
        <v>182</v>
      </c>
      <c r="F44" s="191">
        <v>78849468</v>
      </c>
      <c r="G44" s="191">
        <f t="shared" ref="G44:G46" si="8">+F44</f>
        <v>78849468</v>
      </c>
      <c r="H44" s="135">
        <v>823</v>
      </c>
      <c r="I44" s="189" t="s">
        <v>316</v>
      </c>
      <c r="J44" s="135" t="s">
        <v>42</v>
      </c>
      <c r="K44" s="135" t="s">
        <v>35</v>
      </c>
      <c r="L44" s="135" t="s">
        <v>28</v>
      </c>
      <c r="M44" s="135" t="s">
        <v>183</v>
      </c>
      <c r="N44" s="135" t="s">
        <v>23</v>
      </c>
      <c r="O44" s="135" t="s">
        <v>56</v>
      </c>
      <c r="P44" s="175">
        <v>44692</v>
      </c>
      <c r="Q44" s="175">
        <v>44727</v>
      </c>
      <c r="R44" s="181">
        <v>44735</v>
      </c>
      <c r="S44" s="175">
        <v>44926</v>
      </c>
      <c r="T44" s="183">
        <f>+S44-R44</f>
        <v>191</v>
      </c>
      <c r="U44" s="185">
        <v>0</v>
      </c>
      <c r="V44" s="179" t="s">
        <v>184</v>
      </c>
      <c r="W44" s="135" t="s">
        <v>185</v>
      </c>
      <c r="X44" s="135" t="s">
        <v>186</v>
      </c>
      <c r="Y44" s="135">
        <v>5406560</v>
      </c>
      <c r="Z44" s="179" t="s">
        <v>187</v>
      </c>
      <c r="AA44" s="135">
        <v>71</v>
      </c>
      <c r="AB44" s="195">
        <v>130377460</v>
      </c>
      <c r="AC44" s="195">
        <f t="shared" si="7"/>
        <v>51527992</v>
      </c>
      <c r="AD44" s="193" t="s">
        <v>276</v>
      </c>
      <c r="AE44" s="177" t="s">
        <v>277</v>
      </c>
      <c r="AF44" s="166" t="s">
        <v>278</v>
      </c>
      <c r="AG44" s="72" t="s">
        <v>227</v>
      </c>
      <c r="AH44" s="62">
        <v>44728</v>
      </c>
      <c r="AI44" s="62">
        <v>45107</v>
      </c>
      <c r="AJ44" s="73">
        <f t="shared" si="6"/>
        <v>379</v>
      </c>
      <c r="AK44" s="74">
        <v>15769894</v>
      </c>
      <c r="AL44" s="173">
        <v>44729</v>
      </c>
      <c r="AM44" s="179" t="s">
        <v>188</v>
      </c>
      <c r="AO44" s="144"/>
      <c r="AP44" s="144"/>
      <c r="AQ44" s="144"/>
      <c r="AR44" s="144"/>
      <c r="AS44" s="144"/>
      <c r="AT44" s="144"/>
      <c r="AU44" s="144">
        <v>1</v>
      </c>
      <c r="AV44" s="158">
        <f>+G44</f>
        <v>78849468</v>
      </c>
      <c r="AW44" s="144"/>
      <c r="AX44" s="144"/>
      <c r="AY44" s="144"/>
      <c r="AZ44" s="144"/>
      <c r="BA44" s="144"/>
      <c r="BB44" s="144"/>
      <c r="BC44" s="144"/>
      <c r="BD44" s="144"/>
      <c r="BE44" s="144"/>
      <c r="BF44" s="144"/>
      <c r="BG44" s="144"/>
      <c r="BH44" s="144"/>
    </row>
    <row r="45" spans="1:62" s="63" customFormat="1" ht="55.7" customHeight="1" x14ac:dyDescent="0.25">
      <c r="A45" s="145"/>
      <c r="B45" s="137"/>
      <c r="C45" s="188"/>
      <c r="D45" s="137"/>
      <c r="E45" s="137"/>
      <c r="F45" s="192"/>
      <c r="G45" s="192"/>
      <c r="H45" s="137"/>
      <c r="I45" s="190"/>
      <c r="J45" s="137"/>
      <c r="K45" s="137"/>
      <c r="L45" s="137"/>
      <c r="M45" s="137"/>
      <c r="N45" s="137"/>
      <c r="O45" s="137"/>
      <c r="P45" s="176"/>
      <c r="Q45" s="176"/>
      <c r="R45" s="182"/>
      <c r="S45" s="176"/>
      <c r="T45" s="184"/>
      <c r="U45" s="186"/>
      <c r="V45" s="180"/>
      <c r="W45" s="137"/>
      <c r="X45" s="137"/>
      <c r="Y45" s="137"/>
      <c r="Z45" s="180"/>
      <c r="AA45" s="137"/>
      <c r="AB45" s="196"/>
      <c r="AC45" s="196"/>
      <c r="AD45" s="194"/>
      <c r="AE45" s="178"/>
      <c r="AF45" s="168"/>
      <c r="AG45" s="73" t="s">
        <v>279</v>
      </c>
      <c r="AH45" s="62">
        <v>44728</v>
      </c>
      <c r="AI45" s="62">
        <v>45107</v>
      </c>
      <c r="AJ45" s="73">
        <f t="shared" si="6"/>
        <v>379</v>
      </c>
      <c r="AK45" s="74">
        <v>15769894</v>
      </c>
      <c r="AL45" s="174"/>
      <c r="AM45" s="180"/>
      <c r="AO45" s="145"/>
      <c r="AP45" s="145"/>
      <c r="AQ45" s="145"/>
      <c r="AR45" s="145"/>
      <c r="AS45" s="145"/>
      <c r="AT45" s="145"/>
      <c r="AU45" s="145"/>
      <c r="AV45" s="145"/>
      <c r="AW45" s="145"/>
      <c r="AX45" s="145"/>
      <c r="AY45" s="145"/>
      <c r="AZ45" s="145"/>
      <c r="BA45" s="145"/>
      <c r="BB45" s="145"/>
      <c r="BC45" s="145"/>
      <c r="BD45" s="145"/>
      <c r="BE45" s="145"/>
      <c r="BF45" s="145"/>
      <c r="BG45" s="145"/>
      <c r="BH45" s="145"/>
      <c r="BI45" s="85"/>
      <c r="BJ45" s="85"/>
    </row>
    <row r="46" spans="1:62" ht="55.7" customHeight="1" x14ac:dyDescent="0.25">
      <c r="A46" s="135">
        <v>14</v>
      </c>
      <c r="B46" s="135" t="s">
        <v>16</v>
      </c>
      <c r="C46" s="187" t="s">
        <v>189</v>
      </c>
      <c r="D46" s="135" t="s">
        <v>190</v>
      </c>
      <c r="E46" s="135" t="s">
        <v>191</v>
      </c>
      <c r="F46" s="191">
        <v>90922910</v>
      </c>
      <c r="G46" s="191">
        <f t="shared" si="8"/>
        <v>90922910</v>
      </c>
      <c r="H46" s="135">
        <v>821</v>
      </c>
      <c r="I46" s="189" t="s">
        <v>316</v>
      </c>
      <c r="J46" s="135" t="s">
        <v>42</v>
      </c>
      <c r="K46" s="135" t="s">
        <v>35</v>
      </c>
      <c r="L46" s="135" t="s">
        <v>28</v>
      </c>
      <c r="M46" s="135" t="s">
        <v>183</v>
      </c>
      <c r="N46" s="135" t="s">
        <v>23</v>
      </c>
      <c r="O46" s="135" t="s">
        <v>56</v>
      </c>
      <c r="P46" s="175">
        <v>44705</v>
      </c>
      <c r="Q46" s="175">
        <v>44728</v>
      </c>
      <c r="R46" s="175">
        <v>44733</v>
      </c>
      <c r="S46" s="175">
        <v>44926</v>
      </c>
      <c r="T46" s="183">
        <f>+S46-R46</f>
        <v>193</v>
      </c>
      <c r="U46" s="185">
        <v>0</v>
      </c>
      <c r="V46" s="179" t="s">
        <v>192</v>
      </c>
      <c r="W46" s="135" t="s">
        <v>193</v>
      </c>
      <c r="X46" s="135" t="s">
        <v>194</v>
      </c>
      <c r="Y46" s="135">
        <v>3128533996</v>
      </c>
      <c r="Z46" s="179" t="s">
        <v>195</v>
      </c>
      <c r="AA46" s="135">
        <v>79</v>
      </c>
      <c r="AB46" s="195">
        <v>93333238</v>
      </c>
      <c r="AC46" s="195">
        <f t="shared" si="7"/>
        <v>2410328</v>
      </c>
      <c r="AD46" s="202">
        <v>5</v>
      </c>
      <c r="AE46" s="166" t="s">
        <v>225</v>
      </c>
      <c r="AF46" s="166" t="s">
        <v>290</v>
      </c>
      <c r="AG46" s="72" t="s">
        <v>269</v>
      </c>
      <c r="AH46" s="62">
        <v>44729</v>
      </c>
      <c r="AI46" s="62">
        <v>45107</v>
      </c>
      <c r="AJ46" s="73">
        <f t="shared" si="6"/>
        <v>378</v>
      </c>
      <c r="AK46" s="74">
        <v>18184582</v>
      </c>
      <c r="AL46" s="173">
        <v>44733</v>
      </c>
      <c r="AM46" s="179" t="s">
        <v>196</v>
      </c>
      <c r="AO46" s="135"/>
      <c r="AP46" s="135"/>
      <c r="AQ46" s="135"/>
      <c r="AR46" s="135"/>
      <c r="AS46" s="135"/>
      <c r="AT46" s="135"/>
      <c r="AU46" s="135">
        <v>1</v>
      </c>
      <c r="AV46" s="148">
        <f>+G46</f>
        <v>90922910</v>
      </c>
      <c r="AW46" s="135"/>
      <c r="AX46" s="135"/>
      <c r="AY46" s="135"/>
      <c r="AZ46" s="135"/>
      <c r="BA46" s="135"/>
      <c r="BB46" s="135"/>
      <c r="BC46" s="135"/>
      <c r="BD46" s="135"/>
      <c r="BE46" s="135"/>
      <c r="BF46" s="135"/>
      <c r="BG46" s="135"/>
      <c r="BH46" s="135"/>
    </row>
    <row r="47" spans="1:62" s="66" customFormat="1" ht="55.7" customHeight="1" x14ac:dyDescent="0.25">
      <c r="A47" s="137"/>
      <c r="B47" s="137"/>
      <c r="C47" s="188"/>
      <c r="D47" s="137"/>
      <c r="E47" s="137"/>
      <c r="F47" s="192"/>
      <c r="G47" s="192"/>
      <c r="H47" s="137"/>
      <c r="I47" s="190"/>
      <c r="J47" s="137"/>
      <c r="K47" s="137"/>
      <c r="L47" s="137"/>
      <c r="M47" s="137"/>
      <c r="N47" s="137"/>
      <c r="O47" s="137"/>
      <c r="P47" s="176"/>
      <c r="Q47" s="176"/>
      <c r="R47" s="176"/>
      <c r="S47" s="176"/>
      <c r="T47" s="184"/>
      <c r="U47" s="186"/>
      <c r="V47" s="180"/>
      <c r="W47" s="137"/>
      <c r="X47" s="137"/>
      <c r="Y47" s="137"/>
      <c r="Z47" s="180"/>
      <c r="AA47" s="137"/>
      <c r="AB47" s="196"/>
      <c r="AC47" s="196"/>
      <c r="AD47" s="204"/>
      <c r="AE47" s="168"/>
      <c r="AF47" s="168"/>
      <c r="AG47" s="72" t="s">
        <v>227</v>
      </c>
      <c r="AH47" s="62">
        <v>44729</v>
      </c>
      <c r="AI47" s="62">
        <v>45107</v>
      </c>
      <c r="AJ47" s="73">
        <f t="shared" si="6"/>
        <v>378</v>
      </c>
      <c r="AK47" s="74">
        <v>18184582</v>
      </c>
      <c r="AL47" s="174"/>
      <c r="AM47" s="180"/>
      <c r="AO47" s="137"/>
      <c r="AP47" s="137"/>
      <c r="AQ47" s="137"/>
      <c r="AR47" s="137"/>
      <c r="AS47" s="137"/>
      <c r="AT47" s="137"/>
      <c r="AU47" s="137"/>
      <c r="AV47" s="137"/>
      <c r="AW47" s="137"/>
      <c r="AX47" s="137"/>
      <c r="AY47" s="137"/>
      <c r="AZ47" s="137"/>
      <c r="BA47" s="137"/>
      <c r="BB47" s="137"/>
      <c r="BC47" s="137"/>
      <c r="BD47" s="137"/>
      <c r="BE47" s="137"/>
      <c r="BF47" s="137"/>
      <c r="BG47" s="137"/>
      <c r="BH47" s="137"/>
      <c r="BI47" s="85"/>
      <c r="BJ47" s="85"/>
    </row>
    <row r="48" spans="1:62" ht="84.6" customHeight="1" x14ac:dyDescent="0.25">
      <c r="A48" s="143">
        <v>15</v>
      </c>
      <c r="B48" s="17" t="s">
        <v>212</v>
      </c>
      <c r="C48" s="263" t="s">
        <v>197</v>
      </c>
      <c r="D48" s="138" t="s">
        <v>49</v>
      </c>
      <c r="E48" s="138" t="s">
        <v>198</v>
      </c>
      <c r="F48" s="12">
        <v>35000000</v>
      </c>
      <c r="G48" s="191">
        <f>+F48+F49+F50+F51</f>
        <v>119800000</v>
      </c>
      <c r="H48" s="25">
        <v>747</v>
      </c>
      <c r="I48" s="14" t="s">
        <v>322</v>
      </c>
      <c r="J48" s="146" t="s">
        <v>46</v>
      </c>
      <c r="K48" s="138" t="s">
        <v>35</v>
      </c>
      <c r="L48" s="138" t="s">
        <v>28</v>
      </c>
      <c r="M48" s="135" t="s">
        <v>50</v>
      </c>
      <c r="N48" s="135" t="s">
        <v>23</v>
      </c>
      <c r="O48" s="146" t="s">
        <v>51</v>
      </c>
      <c r="P48" s="175">
        <v>44652</v>
      </c>
      <c r="Q48" s="175">
        <v>44694</v>
      </c>
      <c r="R48" s="181">
        <v>44697</v>
      </c>
      <c r="S48" s="181">
        <v>44926</v>
      </c>
      <c r="T48" s="138">
        <f>+S48-R48</f>
        <v>229</v>
      </c>
      <c r="U48" s="264">
        <f>6100000/G48</f>
        <v>5.091819699499165E-2</v>
      </c>
      <c r="V48" s="260" t="s">
        <v>199</v>
      </c>
      <c r="W48" s="138" t="s">
        <v>83</v>
      </c>
      <c r="X48" s="146" t="s">
        <v>84</v>
      </c>
      <c r="Y48" s="263">
        <v>6602730</v>
      </c>
      <c r="Z48" s="260" t="s">
        <v>85</v>
      </c>
      <c r="AA48" s="17">
        <v>63</v>
      </c>
      <c r="AB48" s="20">
        <v>35000000</v>
      </c>
      <c r="AC48" s="20">
        <f t="shared" si="7"/>
        <v>0</v>
      </c>
      <c r="AD48" s="138">
        <v>1</v>
      </c>
      <c r="AE48" s="135" t="s">
        <v>291</v>
      </c>
      <c r="AF48" s="135">
        <v>801008181</v>
      </c>
      <c r="AG48" s="17" t="s">
        <v>227</v>
      </c>
      <c r="AH48" s="62">
        <v>44697</v>
      </c>
      <c r="AI48" s="62">
        <v>45107</v>
      </c>
      <c r="AJ48" s="73">
        <f t="shared" si="6"/>
        <v>410</v>
      </c>
      <c r="AK48" s="74">
        <v>11980000</v>
      </c>
      <c r="AL48" s="175">
        <v>44697</v>
      </c>
      <c r="AM48" s="260" t="s">
        <v>82</v>
      </c>
      <c r="AO48" s="143"/>
      <c r="AP48" s="143"/>
      <c r="AQ48" s="143"/>
      <c r="AR48" s="143"/>
      <c r="AS48" s="143">
        <v>1</v>
      </c>
      <c r="AT48" s="153">
        <f>+G48</f>
        <v>119800000</v>
      </c>
      <c r="AU48" s="143"/>
      <c r="AV48" s="143"/>
      <c r="AW48" s="143"/>
      <c r="AX48" s="143"/>
      <c r="AY48" s="143"/>
      <c r="AZ48" s="143"/>
      <c r="BA48" s="143"/>
      <c r="BB48" s="143"/>
      <c r="BC48" s="143"/>
      <c r="BD48" s="143"/>
      <c r="BE48" s="143"/>
      <c r="BF48" s="143"/>
      <c r="BG48" s="143"/>
      <c r="BH48" s="143"/>
    </row>
    <row r="49" spans="1:62" s="30" customFormat="1" ht="84.6" customHeight="1" x14ac:dyDescent="0.25">
      <c r="A49" s="143"/>
      <c r="B49" s="17" t="s">
        <v>210</v>
      </c>
      <c r="C49" s="263"/>
      <c r="D49" s="138"/>
      <c r="E49" s="138"/>
      <c r="F49" s="12">
        <v>35000000</v>
      </c>
      <c r="G49" s="201"/>
      <c r="H49" s="25">
        <v>748</v>
      </c>
      <c r="I49" s="14" t="s">
        <v>43</v>
      </c>
      <c r="J49" s="146"/>
      <c r="K49" s="138"/>
      <c r="L49" s="138"/>
      <c r="M49" s="136"/>
      <c r="N49" s="136"/>
      <c r="O49" s="146"/>
      <c r="P49" s="262"/>
      <c r="Q49" s="262"/>
      <c r="R49" s="206"/>
      <c r="S49" s="206"/>
      <c r="T49" s="138"/>
      <c r="U49" s="264"/>
      <c r="V49" s="138"/>
      <c r="W49" s="138"/>
      <c r="X49" s="146"/>
      <c r="Y49" s="263"/>
      <c r="Z49" s="138"/>
      <c r="AA49" s="17">
        <v>64</v>
      </c>
      <c r="AB49" s="20">
        <v>35000000</v>
      </c>
      <c r="AC49" s="20">
        <f t="shared" si="7"/>
        <v>0</v>
      </c>
      <c r="AD49" s="138"/>
      <c r="AE49" s="136"/>
      <c r="AF49" s="136"/>
      <c r="AG49" s="17" t="s">
        <v>228</v>
      </c>
      <c r="AH49" s="62">
        <v>44697</v>
      </c>
      <c r="AI49" s="80">
        <v>46022</v>
      </c>
      <c r="AJ49" s="73">
        <f t="shared" si="6"/>
        <v>1325</v>
      </c>
      <c r="AK49" s="74">
        <v>5990000</v>
      </c>
      <c r="AL49" s="136"/>
      <c r="AM49" s="260"/>
      <c r="AO49" s="143"/>
      <c r="AP49" s="143"/>
      <c r="AQ49" s="143"/>
      <c r="AR49" s="143"/>
      <c r="AS49" s="143"/>
      <c r="AT49" s="143"/>
      <c r="AU49" s="143"/>
      <c r="AV49" s="143"/>
      <c r="AW49" s="143"/>
      <c r="AX49" s="143"/>
      <c r="AY49" s="143"/>
      <c r="AZ49" s="143"/>
      <c r="BA49" s="143"/>
      <c r="BB49" s="143"/>
      <c r="BC49" s="143"/>
      <c r="BD49" s="143"/>
      <c r="BE49" s="143"/>
      <c r="BF49" s="143"/>
      <c r="BG49" s="143"/>
      <c r="BH49" s="143"/>
      <c r="BI49" s="85"/>
      <c r="BJ49" s="85"/>
    </row>
    <row r="50" spans="1:62" s="30" customFormat="1" ht="84.6" customHeight="1" x14ac:dyDescent="0.25">
      <c r="A50" s="143"/>
      <c r="B50" s="17" t="s">
        <v>214</v>
      </c>
      <c r="C50" s="263"/>
      <c r="D50" s="138"/>
      <c r="E50" s="138"/>
      <c r="F50" s="12">
        <v>29800000</v>
      </c>
      <c r="G50" s="201"/>
      <c r="H50" s="25">
        <v>749</v>
      </c>
      <c r="I50" s="14" t="s">
        <v>47</v>
      </c>
      <c r="J50" s="146"/>
      <c r="K50" s="138"/>
      <c r="L50" s="138"/>
      <c r="M50" s="136"/>
      <c r="N50" s="136"/>
      <c r="O50" s="146"/>
      <c r="P50" s="262"/>
      <c r="Q50" s="262"/>
      <c r="R50" s="206"/>
      <c r="S50" s="206"/>
      <c r="T50" s="138"/>
      <c r="U50" s="264"/>
      <c r="V50" s="138"/>
      <c r="W50" s="138"/>
      <c r="X50" s="146"/>
      <c r="Y50" s="263"/>
      <c r="Z50" s="138"/>
      <c r="AA50" s="17">
        <v>65</v>
      </c>
      <c r="AB50" s="20">
        <v>29800000</v>
      </c>
      <c r="AC50" s="20">
        <f t="shared" si="7"/>
        <v>0</v>
      </c>
      <c r="AD50" s="138"/>
      <c r="AE50" s="136"/>
      <c r="AF50" s="136"/>
      <c r="AG50" s="135" t="s">
        <v>234</v>
      </c>
      <c r="AH50" s="173">
        <v>44697</v>
      </c>
      <c r="AI50" s="175">
        <v>45291</v>
      </c>
      <c r="AJ50" s="160">
        <f t="shared" si="6"/>
        <v>594</v>
      </c>
      <c r="AK50" s="171">
        <v>11980000</v>
      </c>
      <c r="AL50" s="136"/>
      <c r="AM50" s="260"/>
      <c r="AO50" s="143"/>
      <c r="AP50" s="143"/>
      <c r="AQ50" s="143"/>
      <c r="AR50" s="143"/>
      <c r="AS50" s="143"/>
      <c r="AT50" s="143"/>
      <c r="AU50" s="143"/>
      <c r="AV50" s="143"/>
      <c r="AW50" s="143"/>
      <c r="AX50" s="143"/>
      <c r="AY50" s="143"/>
      <c r="AZ50" s="143"/>
      <c r="BA50" s="143"/>
      <c r="BB50" s="143"/>
      <c r="BC50" s="143"/>
      <c r="BD50" s="143"/>
      <c r="BE50" s="143"/>
      <c r="BF50" s="143"/>
      <c r="BG50" s="143"/>
      <c r="BH50" s="143"/>
      <c r="BI50" s="85"/>
      <c r="BJ50" s="85"/>
    </row>
    <row r="51" spans="1:62" s="30" customFormat="1" ht="84.6" customHeight="1" x14ac:dyDescent="0.25">
      <c r="A51" s="143"/>
      <c r="B51" s="17" t="s">
        <v>212</v>
      </c>
      <c r="C51" s="263"/>
      <c r="D51" s="138"/>
      <c r="E51" s="138"/>
      <c r="F51" s="12">
        <v>20000000</v>
      </c>
      <c r="G51" s="192"/>
      <c r="H51" s="25">
        <v>750</v>
      </c>
      <c r="I51" s="14" t="s">
        <v>213</v>
      </c>
      <c r="J51" s="146"/>
      <c r="K51" s="138"/>
      <c r="L51" s="138"/>
      <c r="M51" s="137"/>
      <c r="N51" s="137"/>
      <c r="O51" s="146"/>
      <c r="P51" s="176"/>
      <c r="Q51" s="176"/>
      <c r="R51" s="182"/>
      <c r="S51" s="182"/>
      <c r="T51" s="138"/>
      <c r="U51" s="264"/>
      <c r="V51" s="138"/>
      <c r="W51" s="138"/>
      <c r="X51" s="146"/>
      <c r="Y51" s="263"/>
      <c r="Z51" s="138"/>
      <c r="AA51" s="17">
        <v>66</v>
      </c>
      <c r="AB51" s="20">
        <v>20000000</v>
      </c>
      <c r="AC51" s="20">
        <f t="shared" si="7"/>
        <v>0</v>
      </c>
      <c r="AD51" s="138"/>
      <c r="AE51" s="137"/>
      <c r="AF51" s="137"/>
      <c r="AG51" s="137"/>
      <c r="AH51" s="174"/>
      <c r="AI51" s="176"/>
      <c r="AJ51" s="162"/>
      <c r="AK51" s="172"/>
      <c r="AL51" s="137"/>
      <c r="AM51" s="260"/>
      <c r="AO51" s="143"/>
      <c r="AP51" s="143"/>
      <c r="AQ51" s="143"/>
      <c r="AR51" s="143"/>
      <c r="AS51" s="143"/>
      <c r="AT51" s="143"/>
      <c r="AU51" s="143"/>
      <c r="AV51" s="143"/>
      <c r="AW51" s="143"/>
      <c r="AX51" s="143"/>
      <c r="AY51" s="143"/>
      <c r="AZ51" s="143"/>
      <c r="BA51" s="143"/>
      <c r="BB51" s="143"/>
      <c r="BC51" s="143"/>
      <c r="BD51" s="143"/>
      <c r="BE51" s="143"/>
      <c r="BF51" s="143"/>
      <c r="BG51" s="143"/>
      <c r="BH51" s="143"/>
      <c r="BI51" s="85"/>
      <c r="BJ51" s="85"/>
    </row>
    <row r="52" spans="1:62" ht="85.7" customHeight="1" x14ac:dyDescent="0.25">
      <c r="A52" s="135">
        <v>16</v>
      </c>
      <c r="B52" s="135" t="s">
        <v>210</v>
      </c>
      <c r="C52" s="280" t="s">
        <v>200</v>
      </c>
      <c r="D52" s="135" t="s">
        <v>201</v>
      </c>
      <c r="E52" s="135" t="s">
        <v>202</v>
      </c>
      <c r="F52" s="191">
        <v>52195000</v>
      </c>
      <c r="G52" s="191">
        <f>+F52+F54</f>
        <v>103450165.78</v>
      </c>
      <c r="H52" s="177">
        <v>819</v>
      </c>
      <c r="I52" s="189" t="s">
        <v>41</v>
      </c>
      <c r="J52" s="135" t="s">
        <v>42</v>
      </c>
      <c r="K52" s="135" t="s">
        <v>35</v>
      </c>
      <c r="L52" s="135" t="s">
        <v>28</v>
      </c>
      <c r="M52" s="135" t="s">
        <v>50</v>
      </c>
      <c r="N52" s="135" t="s">
        <v>23</v>
      </c>
      <c r="O52" s="135" t="s">
        <v>51</v>
      </c>
      <c r="P52" s="181">
        <v>44687</v>
      </c>
      <c r="Q52" s="181">
        <v>44727</v>
      </c>
      <c r="R52" s="181">
        <v>44736</v>
      </c>
      <c r="S52" s="181">
        <v>44926</v>
      </c>
      <c r="T52" s="135">
        <f>+S52-R52</f>
        <v>190</v>
      </c>
      <c r="U52" s="185">
        <v>0</v>
      </c>
      <c r="V52" s="179" t="s">
        <v>203</v>
      </c>
      <c r="W52" s="135" t="s">
        <v>204</v>
      </c>
      <c r="X52" s="135" t="s">
        <v>205</v>
      </c>
      <c r="Y52" s="135" t="s">
        <v>206</v>
      </c>
      <c r="Z52" s="135" t="s">
        <v>207</v>
      </c>
      <c r="AA52" s="135">
        <v>77</v>
      </c>
      <c r="AB52" s="195">
        <v>52195500</v>
      </c>
      <c r="AC52" s="195">
        <f t="shared" si="7"/>
        <v>500</v>
      </c>
      <c r="AD52" s="202">
        <v>6</v>
      </c>
      <c r="AE52" s="166" t="s">
        <v>225</v>
      </c>
      <c r="AF52" s="160" t="s">
        <v>292</v>
      </c>
      <c r="AG52" s="78" t="s">
        <v>227</v>
      </c>
      <c r="AH52" s="62">
        <v>44727</v>
      </c>
      <c r="AI52" s="62">
        <v>45107</v>
      </c>
      <c r="AJ52" s="73">
        <f t="shared" si="6"/>
        <v>380</v>
      </c>
      <c r="AK52" s="74">
        <v>10345016.58</v>
      </c>
      <c r="AL52" s="163">
        <v>44728</v>
      </c>
      <c r="AM52" s="224" t="s">
        <v>208</v>
      </c>
      <c r="AO52" s="135"/>
      <c r="AP52" s="135"/>
      <c r="AQ52" s="135"/>
      <c r="AR52" s="135"/>
      <c r="AS52" s="135">
        <v>1</v>
      </c>
      <c r="AT52" s="148">
        <f>+G52</f>
        <v>103450165.78</v>
      </c>
      <c r="AU52" s="135"/>
      <c r="AV52" s="135"/>
      <c r="AW52" s="135"/>
      <c r="AX52" s="135"/>
      <c r="AY52" s="135"/>
      <c r="AZ52" s="135"/>
      <c r="BA52" s="135"/>
      <c r="BB52" s="135"/>
      <c r="BC52" s="135"/>
      <c r="BD52" s="135"/>
      <c r="BE52" s="135"/>
      <c r="BF52" s="135"/>
      <c r="BG52" s="135"/>
      <c r="BH52" s="135"/>
    </row>
    <row r="53" spans="1:62" s="66" customFormat="1" ht="85.7" customHeight="1" x14ac:dyDescent="0.25">
      <c r="A53" s="136"/>
      <c r="B53" s="136"/>
      <c r="C53" s="281"/>
      <c r="D53" s="136"/>
      <c r="E53" s="136"/>
      <c r="F53" s="192"/>
      <c r="G53" s="201"/>
      <c r="H53" s="205"/>
      <c r="I53" s="190"/>
      <c r="J53" s="136"/>
      <c r="K53" s="136"/>
      <c r="L53" s="136"/>
      <c r="M53" s="136"/>
      <c r="N53" s="136"/>
      <c r="O53" s="136"/>
      <c r="P53" s="206"/>
      <c r="Q53" s="206"/>
      <c r="R53" s="206"/>
      <c r="S53" s="206"/>
      <c r="T53" s="136"/>
      <c r="U53" s="216"/>
      <c r="V53" s="198"/>
      <c r="W53" s="136"/>
      <c r="X53" s="136"/>
      <c r="Y53" s="136"/>
      <c r="Z53" s="136"/>
      <c r="AA53" s="136"/>
      <c r="AB53" s="196"/>
      <c r="AC53" s="196"/>
      <c r="AD53" s="203"/>
      <c r="AE53" s="167"/>
      <c r="AF53" s="161"/>
      <c r="AG53" s="78" t="s">
        <v>228</v>
      </c>
      <c r="AH53" s="62">
        <v>44727</v>
      </c>
      <c r="AI53" s="80">
        <v>46022</v>
      </c>
      <c r="AJ53" s="73">
        <f t="shared" si="6"/>
        <v>1295</v>
      </c>
      <c r="AK53" s="74">
        <v>5172508.29</v>
      </c>
      <c r="AL53" s="164"/>
      <c r="AM53" s="279"/>
      <c r="AO53" s="136"/>
      <c r="AP53" s="136"/>
      <c r="AQ53" s="136"/>
      <c r="AR53" s="136"/>
      <c r="AS53" s="136"/>
      <c r="AT53" s="136"/>
      <c r="AU53" s="136"/>
      <c r="AV53" s="136"/>
      <c r="AW53" s="136"/>
      <c r="AX53" s="136"/>
      <c r="AY53" s="136"/>
      <c r="AZ53" s="136"/>
      <c r="BA53" s="136"/>
      <c r="BB53" s="136"/>
      <c r="BC53" s="136"/>
      <c r="BD53" s="136"/>
      <c r="BE53" s="136"/>
      <c r="BF53" s="136"/>
      <c r="BG53" s="136"/>
      <c r="BH53" s="136"/>
      <c r="BI53" s="85"/>
      <c r="BJ53" s="85"/>
    </row>
    <row r="54" spans="1:62" ht="85.7" customHeight="1" x14ac:dyDescent="0.25">
      <c r="A54" s="136"/>
      <c r="B54" s="136"/>
      <c r="C54" s="281"/>
      <c r="D54" s="136"/>
      <c r="E54" s="136"/>
      <c r="F54" s="191">
        <v>51255165.780000001</v>
      </c>
      <c r="G54" s="201"/>
      <c r="H54" s="177">
        <v>820</v>
      </c>
      <c r="I54" s="283" t="s">
        <v>43</v>
      </c>
      <c r="J54" s="136"/>
      <c r="K54" s="136"/>
      <c r="L54" s="136"/>
      <c r="M54" s="136"/>
      <c r="N54" s="136"/>
      <c r="O54" s="136"/>
      <c r="P54" s="206"/>
      <c r="Q54" s="206"/>
      <c r="R54" s="206"/>
      <c r="S54" s="206"/>
      <c r="T54" s="136"/>
      <c r="U54" s="216"/>
      <c r="V54" s="198"/>
      <c r="W54" s="136"/>
      <c r="X54" s="136"/>
      <c r="Y54" s="136"/>
      <c r="Z54" s="136"/>
      <c r="AA54" s="136">
        <v>78</v>
      </c>
      <c r="AB54" s="276">
        <v>52195500</v>
      </c>
      <c r="AC54" s="276">
        <f t="shared" si="7"/>
        <v>940334.21999999881</v>
      </c>
      <c r="AD54" s="203"/>
      <c r="AE54" s="167"/>
      <c r="AF54" s="162"/>
      <c r="AG54" s="78" t="s">
        <v>234</v>
      </c>
      <c r="AH54" s="62">
        <v>44727</v>
      </c>
      <c r="AI54" s="62">
        <v>45107</v>
      </c>
      <c r="AJ54" s="73">
        <f t="shared" si="6"/>
        <v>380</v>
      </c>
      <c r="AK54" s="74">
        <v>10345016.58</v>
      </c>
      <c r="AL54" s="164"/>
      <c r="AM54" s="279"/>
      <c r="AO54" s="136"/>
      <c r="AP54" s="136"/>
      <c r="AQ54" s="136"/>
      <c r="AR54" s="136"/>
      <c r="AS54" s="136"/>
      <c r="AT54" s="136"/>
      <c r="AU54" s="136"/>
      <c r="AV54" s="136"/>
      <c r="AW54" s="136"/>
      <c r="AX54" s="136"/>
      <c r="AY54" s="136"/>
      <c r="AZ54" s="136"/>
      <c r="BA54" s="136"/>
      <c r="BB54" s="136"/>
      <c r="BC54" s="136"/>
      <c r="BD54" s="136"/>
      <c r="BE54" s="136"/>
      <c r="BF54" s="136"/>
      <c r="BG54" s="136"/>
      <c r="BH54" s="136"/>
    </row>
    <row r="55" spans="1:62" s="66" customFormat="1" ht="85.7" customHeight="1" x14ac:dyDescent="0.25">
      <c r="A55" s="136"/>
      <c r="B55" s="136"/>
      <c r="C55" s="281"/>
      <c r="D55" s="136"/>
      <c r="E55" s="136"/>
      <c r="F55" s="201"/>
      <c r="G55" s="201"/>
      <c r="H55" s="178"/>
      <c r="I55" s="284"/>
      <c r="J55" s="136"/>
      <c r="K55" s="136"/>
      <c r="L55" s="136"/>
      <c r="M55" s="136"/>
      <c r="N55" s="136"/>
      <c r="O55" s="136"/>
      <c r="P55" s="206"/>
      <c r="Q55" s="206"/>
      <c r="R55" s="206"/>
      <c r="S55" s="206"/>
      <c r="T55" s="136"/>
      <c r="U55" s="216"/>
      <c r="V55" s="198"/>
      <c r="W55" s="136"/>
      <c r="X55" s="136"/>
      <c r="Y55" s="136"/>
      <c r="Z55" s="136"/>
      <c r="AA55" s="136"/>
      <c r="AB55" s="277"/>
      <c r="AC55" s="277"/>
      <c r="AD55" s="203"/>
      <c r="AE55" s="167"/>
      <c r="AF55" s="160" t="s">
        <v>293</v>
      </c>
      <c r="AG55" s="169" t="s">
        <v>231</v>
      </c>
      <c r="AH55" s="173">
        <v>44727</v>
      </c>
      <c r="AI55" s="163">
        <v>44926</v>
      </c>
      <c r="AJ55" s="160">
        <f t="shared" si="6"/>
        <v>199</v>
      </c>
      <c r="AK55" s="171">
        <v>200000000</v>
      </c>
      <c r="AL55" s="164"/>
      <c r="AM55" s="279"/>
      <c r="AO55" s="136"/>
      <c r="AP55" s="136"/>
      <c r="AQ55" s="136"/>
      <c r="AR55" s="136"/>
      <c r="AS55" s="136"/>
      <c r="AT55" s="136"/>
      <c r="AU55" s="136"/>
      <c r="AV55" s="136"/>
      <c r="AW55" s="136"/>
      <c r="AX55" s="136"/>
      <c r="AY55" s="136"/>
      <c r="AZ55" s="136"/>
      <c r="BA55" s="136"/>
      <c r="BB55" s="136"/>
      <c r="BC55" s="136"/>
      <c r="BD55" s="136"/>
      <c r="BE55" s="136"/>
      <c r="BF55" s="136"/>
      <c r="BG55" s="136"/>
      <c r="BH55" s="136"/>
      <c r="BI55" s="85"/>
      <c r="BJ55" s="85"/>
    </row>
    <row r="56" spans="1:62" s="66" customFormat="1" ht="85.7" customHeight="1" x14ac:dyDescent="0.25">
      <c r="A56" s="137"/>
      <c r="B56" s="137"/>
      <c r="C56" s="282"/>
      <c r="D56" s="137"/>
      <c r="E56" s="137"/>
      <c r="F56" s="192"/>
      <c r="G56" s="192"/>
      <c r="H56" s="205"/>
      <c r="I56" s="285"/>
      <c r="J56" s="137"/>
      <c r="K56" s="137"/>
      <c r="L56" s="137"/>
      <c r="M56" s="137"/>
      <c r="N56" s="137"/>
      <c r="O56" s="137"/>
      <c r="P56" s="182"/>
      <c r="Q56" s="182"/>
      <c r="R56" s="182"/>
      <c r="S56" s="182"/>
      <c r="T56" s="137"/>
      <c r="U56" s="186"/>
      <c r="V56" s="180"/>
      <c r="W56" s="137"/>
      <c r="X56" s="137"/>
      <c r="Y56" s="137"/>
      <c r="Z56" s="137"/>
      <c r="AA56" s="137"/>
      <c r="AB56" s="278"/>
      <c r="AC56" s="278"/>
      <c r="AD56" s="204"/>
      <c r="AE56" s="168"/>
      <c r="AF56" s="162"/>
      <c r="AG56" s="170"/>
      <c r="AH56" s="174"/>
      <c r="AI56" s="165"/>
      <c r="AJ56" s="162"/>
      <c r="AK56" s="172"/>
      <c r="AL56" s="165"/>
      <c r="AM56" s="225"/>
      <c r="AO56" s="137"/>
      <c r="AP56" s="137"/>
      <c r="AQ56" s="137"/>
      <c r="AR56" s="137"/>
      <c r="AS56" s="137"/>
      <c r="AT56" s="137"/>
      <c r="AU56" s="137"/>
      <c r="AV56" s="137"/>
      <c r="AW56" s="137"/>
      <c r="AX56" s="137"/>
      <c r="AY56" s="137"/>
      <c r="AZ56" s="137"/>
      <c r="BA56" s="137"/>
      <c r="BB56" s="137"/>
      <c r="BC56" s="137"/>
      <c r="BD56" s="137"/>
      <c r="BE56" s="137"/>
      <c r="BF56" s="137"/>
      <c r="BG56" s="137"/>
      <c r="BH56" s="137"/>
      <c r="BI56" s="85"/>
      <c r="BJ56" s="85"/>
    </row>
    <row r="57" spans="1:62" ht="35.450000000000003" customHeight="1" x14ac:dyDescent="0.25">
      <c r="A57" s="138">
        <v>17</v>
      </c>
      <c r="B57" s="79" t="s">
        <v>70</v>
      </c>
      <c r="C57" s="275" t="s">
        <v>280</v>
      </c>
      <c r="D57" s="138" t="s">
        <v>281</v>
      </c>
      <c r="E57" s="138" t="s">
        <v>282</v>
      </c>
      <c r="F57" s="31"/>
      <c r="G57" s="273">
        <v>117994339</v>
      </c>
      <c r="H57" s="138" t="s">
        <v>294</v>
      </c>
      <c r="I57" s="68" t="s">
        <v>289</v>
      </c>
      <c r="J57" s="70" t="s">
        <v>319</v>
      </c>
      <c r="K57" s="67" t="s">
        <v>45</v>
      </c>
      <c r="L57" s="138" t="s">
        <v>28</v>
      </c>
      <c r="M57" s="135" t="s">
        <v>50</v>
      </c>
      <c r="N57" s="234" t="s">
        <v>23</v>
      </c>
      <c r="O57" s="138" t="s">
        <v>24</v>
      </c>
      <c r="P57" s="221">
        <v>44708</v>
      </c>
      <c r="Q57" s="221">
        <v>44755</v>
      </c>
      <c r="R57" s="274"/>
      <c r="S57" s="221">
        <v>44761</v>
      </c>
      <c r="T57" s="271">
        <f>+S57-R57</f>
        <v>44761</v>
      </c>
      <c r="U57" s="267">
        <v>0</v>
      </c>
      <c r="V57" s="260" t="s">
        <v>283</v>
      </c>
      <c r="W57" s="138" t="s">
        <v>284</v>
      </c>
      <c r="X57" s="138" t="s">
        <v>285</v>
      </c>
      <c r="Y57" s="138" t="s">
        <v>286</v>
      </c>
      <c r="Z57" s="259" t="s">
        <v>287</v>
      </c>
      <c r="AA57" s="67">
        <v>94</v>
      </c>
      <c r="AB57" s="69">
        <v>25000000</v>
      </c>
      <c r="AC57" s="69">
        <f>+AB57-F57</f>
        <v>25000000</v>
      </c>
      <c r="AD57" s="138">
        <v>1</v>
      </c>
      <c r="AE57" s="271" t="s">
        <v>23</v>
      </c>
      <c r="AF57" s="271" t="s">
        <v>23</v>
      </c>
      <c r="AG57" s="271" t="s">
        <v>23</v>
      </c>
      <c r="AH57" s="271" t="s">
        <v>23</v>
      </c>
      <c r="AI57" s="271" t="s">
        <v>23</v>
      </c>
      <c r="AJ57" s="271" t="s">
        <v>23</v>
      </c>
      <c r="AK57" s="271" t="s">
        <v>23</v>
      </c>
      <c r="AL57" s="271" t="s">
        <v>23</v>
      </c>
      <c r="AM57" s="260" t="s">
        <v>288</v>
      </c>
      <c r="AO57" s="138"/>
      <c r="AP57" s="138"/>
      <c r="AQ57" s="138"/>
      <c r="AR57" s="138"/>
      <c r="AS57" s="138">
        <v>1</v>
      </c>
      <c r="AT57" s="139">
        <f>+G57</f>
        <v>117994339</v>
      </c>
      <c r="AU57" s="138"/>
      <c r="AV57" s="138"/>
      <c r="AW57" s="138"/>
      <c r="AX57" s="138"/>
      <c r="AY57" s="138"/>
      <c r="AZ57" s="138"/>
      <c r="BA57" s="138"/>
      <c r="BB57" s="138"/>
      <c r="BC57" s="138"/>
      <c r="BD57" s="138"/>
      <c r="BE57" s="138"/>
      <c r="BF57" s="138"/>
      <c r="BG57" s="138"/>
      <c r="BH57" s="138"/>
    </row>
    <row r="58" spans="1:62" ht="119.45" customHeight="1" x14ac:dyDescent="0.25">
      <c r="A58" s="138"/>
      <c r="B58" s="109" t="s">
        <v>16</v>
      </c>
      <c r="C58" s="275"/>
      <c r="D58" s="138"/>
      <c r="E58" s="138"/>
      <c r="F58" s="31"/>
      <c r="G58" s="273"/>
      <c r="H58" s="138"/>
      <c r="I58" s="67" t="s">
        <v>316</v>
      </c>
      <c r="J58" s="70" t="s">
        <v>42</v>
      </c>
      <c r="K58" s="67" t="s">
        <v>35</v>
      </c>
      <c r="L58" s="138"/>
      <c r="M58" s="137"/>
      <c r="N58" s="234"/>
      <c r="O58" s="138"/>
      <c r="P58" s="138"/>
      <c r="Q58" s="138"/>
      <c r="R58" s="274"/>
      <c r="S58" s="221"/>
      <c r="T58" s="271"/>
      <c r="U58" s="268"/>
      <c r="V58" s="260"/>
      <c r="W58" s="138"/>
      <c r="X58" s="138"/>
      <c r="Y58" s="138"/>
      <c r="Z58" s="259"/>
      <c r="AA58" s="70">
        <v>95</v>
      </c>
      <c r="AB58" s="71">
        <v>93000000</v>
      </c>
      <c r="AC58" s="69">
        <f>+AB58-F58</f>
        <v>93000000</v>
      </c>
      <c r="AD58" s="138"/>
      <c r="AE58" s="271"/>
      <c r="AF58" s="271"/>
      <c r="AG58" s="271"/>
      <c r="AH58" s="271"/>
      <c r="AI58" s="271"/>
      <c r="AJ58" s="271"/>
      <c r="AK58" s="271"/>
      <c r="AL58" s="271"/>
      <c r="AM58" s="260"/>
      <c r="AO58" s="138"/>
      <c r="AP58" s="138"/>
      <c r="AQ58" s="138"/>
      <c r="AR58" s="138"/>
      <c r="AS58" s="138"/>
      <c r="AT58" s="138"/>
      <c r="AU58" s="138"/>
      <c r="AV58" s="138"/>
      <c r="AW58" s="138"/>
      <c r="AX58" s="138"/>
      <c r="AY58" s="138"/>
      <c r="AZ58" s="138"/>
      <c r="BA58" s="138"/>
      <c r="BB58" s="138"/>
      <c r="BC58" s="138"/>
      <c r="BD58" s="138"/>
      <c r="BE58" s="138"/>
      <c r="BF58" s="138"/>
      <c r="BG58" s="138"/>
      <c r="BH58" s="138"/>
    </row>
    <row r="59" spans="1:62" ht="45" customHeight="1" x14ac:dyDescent="0.25">
      <c r="A59" s="140" t="s">
        <v>295</v>
      </c>
      <c r="B59" s="141"/>
      <c r="C59" s="141"/>
      <c r="D59" s="141"/>
      <c r="E59" s="141"/>
      <c r="F59" s="142"/>
      <c r="G59" s="106">
        <f>SUM(G3:G58)</f>
        <v>2153166714.8299999</v>
      </c>
      <c r="H59" s="86"/>
      <c r="I59" s="86"/>
      <c r="J59" s="85"/>
      <c r="K59" s="85"/>
      <c r="L59" s="85"/>
      <c r="M59" s="85"/>
      <c r="N59" s="85"/>
      <c r="O59" s="85"/>
      <c r="P59" s="85"/>
      <c r="Q59" s="85"/>
      <c r="R59" s="85"/>
      <c r="S59" s="85"/>
      <c r="T59" s="85"/>
      <c r="U59" s="87"/>
      <c r="V59" s="85"/>
      <c r="W59" s="85"/>
      <c r="X59" s="85"/>
      <c r="Y59" s="85"/>
      <c r="Z59" s="85"/>
      <c r="AA59" s="85"/>
      <c r="AB59" s="85"/>
      <c r="AC59" s="85"/>
      <c r="AD59" s="85"/>
      <c r="AE59" s="85"/>
      <c r="AF59" s="84"/>
      <c r="AG59" s="84"/>
      <c r="AH59" s="84"/>
      <c r="AI59" s="84"/>
      <c r="AJ59" s="84"/>
      <c r="AK59" s="84"/>
      <c r="AL59" s="84"/>
      <c r="AM59" s="85"/>
      <c r="AO59" s="100">
        <f t="shared" ref="AO59:BH59" si="9">SUM(AO3:AO58)</f>
        <v>2</v>
      </c>
      <c r="AP59" s="101">
        <f t="shared" si="9"/>
        <v>32811175.640000001</v>
      </c>
      <c r="AQ59" s="100">
        <f t="shared" si="9"/>
        <v>2</v>
      </c>
      <c r="AR59" s="101">
        <f t="shared" si="9"/>
        <v>33962140</v>
      </c>
      <c r="AS59" s="100">
        <f t="shared" si="9"/>
        <v>3</v>
      </c>
      <c r="AT59" s="101">
        <f t="shared" si="9"/>
        <v>341244504.77999997</v>
      </c>
      <c r="AU59" s="100">
        <f t="shared" si="9"/>
        <v>2</v>
      </c>
      <c r="AV59" s="101">
        <f t="shared" si="9"/>
        <v>169772378</v>
      </c>
      <c r="AW59" s="100">
        <f t="shared" si="9"/>
        <v>5</v>
      </c>
      <c r="AX59" s="101">
        <f t="shared" si="9"/>
        <v>535432576.76999998</v>
      </c>
      <c r="AY59" s="100">
        <f t="shared" si="9"/>
        <v>1</v>
      </c>
      <c r="AZ59" s="101">
        <f t="shared" si="9"/>
        <v>982624691</v>
      </c>
      <c r="BA59" s="100">
        <f t="shared" si="9"/>
        <v>1</v>
      </c>
      <c r="BB59" s="101">
        <f t="shared" si="9"/>
        <v>38400000</v>
      </c>
      <c r="BC59" s="100">
        <f t="shared" si="9"/>
        <v>0</v>
      </c>
      <c r="BD59" s="100">
        <f t="shared" si="9"/>
        <v>0</v>
      </c>
      <c r="BE59" s="100">
        <f t="shared" si="9"/>
        <v>0</v>
      </c>
      <c r="BF59" s="100">
        <f t="shared" si="9"/>
        <v>0</v>
      </c>
      <c r="BG59" s="100">
        <f t="shared" si="9"/>
        <v>1</v>
      </c>
      <c r="BH59" s="101">
        <f t="shared" si="9"/>
        <v>0</v>
      </c>
    </row>
    <row r="60" spans="1:62" ht="15" customHeight="1" x14ac:dyDescent="0.25">
      <c r="A60" s="9"/>
    </row>
    <row r="61" spans="1:62" ht="15" customHeight="1" x14ac:dyDescent="0.25">
      <c r="A61" s="9"/>
      <c r="D61" s="75"/>
      <c r="E61" s="75"/>
    </row>
    <row r="62" spans="1:62" s="75" customFormat="1" ht="15" customHeight="1" x14ac:dyDescent="0.25">
      <c r="A62" s="9"/>
      <c r="B62" s="130" t="s">
        <v>296</v>
      </c>
      <c r="C62" s="131"/>
      <c r="D62" s="105" t="s">
        <v>303</v>
      </c>
      <c r="E62" s="89" t="s">
        <v>304</v>
      </c>
      <c r="H62" s="15"/>
      <c r="I62" s="15"/>
      <c r="U62" s="5"/>
      <c r="BI62" s="85"/>
      <c r="BJ62" s="85"/>
    </row>
    <row r="63" spans="1:62" ht="15" customHeight="1" x14ac:dyDescent="0.25">
      <c r="A63" s="9"/>
      <c r="B63" s="132" t="s">
        <v>297</v>
      </c>
      <c r="C63" s="115" t="s">
        <v>28</v>
      </c>
      <c r="D63" s="90">
        <f>+$AO$59</f>
        <v>2</v>
      </c>
      <c r="E63" s="102">
        <f>+AP$59</f>
        <v>32811175.640000001</v>
      </c>
      <c r="M63" s="82"/>
    </row>
    <row r="64" spans="1:62" ht="15" customHeight="1" x14ac:dyDescent="0.25">
      <c r="A64" s="9"/>
      <c r="B64" s="125"/>
      <c r="C64" s="115" t="s">
        <v>300</v>
      </c>
      <c r="D64" s="90">
        <f>+$AQ$59</f>
        <v>2</v>
      </c>
      <c r="E64" s="102">
        <f>+AR$59</f>
        <v>33962140</v>
      </c>
      <c r="M64" s="82"/>
      <c r="N64" s="83"/>
    </row>
    <row r="65" spans="1:62" s="75" customFormat="1" ht="15" customHeight="1" x14ac:dyDescent="0.25">
      <c r="A65" s="9"/>
      <c r="B65" s="132" t="s">
        <v>301</v>
      </c>
      <c r="C65" s="115" t="s">
        <v>298</v>
      </c>
      <c r="D65" s="90">
        <f>+$AS$59</f>
        <v>3</v>
      </c>
      <c r="E65" s="102">
        <f>+AT$59</f>
        <v>341244504.77999997</v>
      </c>
      <c r="H65" s="15"/>
      <c r="I65" s="15"/>
      <c r="M65" s="82"/>
      <c r="N65" s="83"/>
      <c r="U65" s="5"/>
      <c r="BI65" s="85"/>
      <c r="BJ65" s="85"/>
    </row>
    <row r="66" spans="1:62" s="75" customFormat="1" ht="15" customHeight="1" x14ac:dyDescent="0.25">
      <c r="A66" s="9"/>
      <c r="B66" s="124"/>
      <c r="C66" s="115" t="s">
        <v>88</v>
      </c>
      <c r="D66" s="90">
        <f>+$AU$59</f>
        <v>2</v>
      </c>
      <c r="E66" s="102">
        <f>+AV$59</f>
        <v>169772378</v>
      </c>
      <c r="H66" s="15"/>
      <c r="I66" s="15"/>
      <c r="M66" s="82"/>
      <c r="N66" s="83"/>
      <c r="U66" s="5"/>
      <c r="BI66" s="85"/>
      <c r="BJ66" s="85"/>
    </row>
    <row r="67" spans="1:62" ht="15" customHeight="1" x14ac:dyDescent="0.25">
      <c r="A67" s="9"/>
      <c r="B67" s="124"/>
      <c r="C67" s="115" t="s">
        <v>300</v>
      </c>
      <c r="D67" s="90">
        <f>+$AW$59</f>
        <v>5</v>
      </c>
      <c r="E67" s="102">
        <f>+AX$59</f>
        <v>535432576.76999998</v>
      </c>
    </row>
    <row r="68" spans="1:62" s="75" customFormat="1" ht="15" customHeight="1" x14ac:dyDescent="0.25">
      <c r="A68" s="9"/>
      <c r="B68" s="124"/>
      <c r="C68" s="115" t="s">
        <v>309</v>
      </c>
      <c r="D68" s="133">
        <f>+$AY$59</f>
        <v>1</v>
      </c>
      <c r="E68" s="102">
        <f>+G3</f>
        <v>18919248.640000001</v>
      </c>
      <c r="H68" s="15"/>
      <c r="I68" s="15"/>
      <c r="U68" s="5"/>
      <c r="BI68" s="85"/>
      <c r="BJ68" s="85"/>
    </row>
    <row r="69" spans="1:62" ht="15" customHeight="1" x14ac:dyDescent="0.25">
      <c r="A69" s="9"/>
      <c r="B69" s="125"/>
      <c r="C69" s="115" t="s">
        <v>310</v>
      </c>
      <c r="D69" s="134"/>
      <c r="E69" s="102">
        <f>+AZ$59</f>
        <v>982624691</v>
      </c>
    </row>
    <row r="70" spans="1:62" s="75" customFormat="1" ht="15" customHeight="1" x14ac:dyDescent="0.25">
      <c r="A70" s="9"/>
      <c r="B70" s="98"/>
      <c r="C70" s="115" t="s">
        <v>87</v>
      </c>
      <c r="D70" s="90">
        <f>+$BA$59</f>
        <v>1</v>
      </c>
      <c r="E70" s="102">
        <f>+BB$59</f>
        <v>38400000</v>
      </c>
      <c r="H70" s="15"/>
      <c r="I70" s="15"/>
      <c r="U70" s="5"/>
      <c r="BI70" s="85"/>
      <c r="BJ70" s="85"/>
    </row>
    <row r="71" spans="1:62" ht="15" customHeight="1" x14ac:dyDescent="0.25">
      <c r="A71" s="9"/>
      <c r="B71" s="30"/>
      <c r="C71" s="115" t="s">
        <v>86</v>
      </c>
      <c r="D71" s="90">
        <f>+$BC$59</f>
        <v>0</v>
      </c>
      <c r="E71" s="102">
        <f>+BD$59</f>
        <v>0</v>
      </c>
    </row>
    <row r="72" spans="1:62" ht="15" customHeight="1" x14ac:dyDescent="0.25">
      <c r="A72" s="9"/>
      <c r="B72" s="30"/>
      <c r="C72" s="115" t="s">
        <v>89</v>
      </c>
      <c r="D72" s="90">
        <f>+$BE$59</f>
        <v>0</v>
      </c>
      <c r="E72" s="102">
        <f>+BF$59</f>
        <v>0</v>
      </c>
    </row>
    <row r="73" spans="1:62" s="75" customFormat="1" ht="15" customHeight="1" x14ac:dyDescent="0.25">
      <c r="A73" s="9"/>
      <c r="C73" s="116" t="s">
        <v>307</v>
      </c>
      <c r="D73" s="90">
        <f>+$BG$59</f>
        <v>1</v>
      </c>
      <c r="E73" s="102">
        <f>+BH$59</f>
        <v>0</v>
      </c>
      <c r="H73" s="15"/>
      <c r="I73" s="15"/>
      <c r="U73" s="5"/>
      <c r="BI73" s="85"/>
      <c r="BJ73" s="85"/>
    </row>
    <row r="74" spans="1:62" ht="15" customHeight="1" x14ac:dyDescent="0.25">
      <c r="A74" s="9"/>
      <c r="B74" s="30"/>
      <c r="C74" s="104" t="s">
        <v>299</v>
      </c>
      <c r="D74" s="91">
        <f>SUM(D63:D73)</f>
        <v>17</v>
      </c>
      <c r="E74" s="108">
        <f>SUM(E63:E73)</f>
        <v>2153166714.8299999</v>
      </c>
    </row>
    <row r="75" spans="1:62" ht="15" customHeight="1" x14ac:dyDescent="0.25">
      <c r="A75" s="9"/>
    </row>
    <row r="76" spans="1:62" ht="15" customHeight="1" x14ac:dyDescent="0.25">
      <c r="A76" s="9"/>
    </row>
    <row r="77" spans="1:62" ht="15" customHeight="1" x14ac:dyDescent="0.25">
      <c r="A77" s="9"/>
      <c r="B77" s="130" t="s">
        <v>296</v>
      </c>
      <c r="C77" s="131"/>
      <c r="D77" s="105" t="s">
        <v>314</v>
      </c>
      <c r="E77" s="105" t="s">
        <v>308</v>
      </c>
      <c r="F77" s="105" t="s">
        <v>311</v>
      </c>
      <c r="G77" s="89" t="s">
        <v>312</v>
      </c>
    </row>
    <row r="78" spans="1:62" ht="15" customHeight="1" x14ac:dyDescent="0.25">
      <c r="A78" s="9"/>
      <c r="B78" s="132" t="s">
        <v>297</v>
      </c>
      <c r="C78" s="115" t="s">
        <v>313</v>
      </c>
      <c r="D78" s="90">
        <v>3</v>
      </c>
      <c r="E78" s="90">
        <f>+$AO$59</f>
        <v>2</v>
      </c>
      <c r="F78" s="90">
        <v>2</v>
      </c>
      <c r="G78" s="90"/>
    </row>
    <row r="79" spans="1:62" ht="15" customHeight="1" x14ac:dyDescent="0.25">
      <c r="A79" s="9"/>
      <c r="B79" s="125"/>
      <c r="C79" s="115" t="s">
        <v>300</v>
      </c>
      <c r="D79" s="90"/>
      <c r="E79" s="90">
        <f>+$AQ$59</f>
        <v>2</v>
      </c>
      <c r="F79" s="90"/>
      <c r="G79" s="90"/>
    </row>
    <row r="80" spans="1:62" ht="15" customHeight="1" x14ac:dyDescent="0.25">
      <c r="A80" s="9"/>
      <c r="B80" s="132" t="s">
        <v>301</v>
      </c>
      <c r="C80" s="115" t="s">
        <v>298</v>
      </c>
      <c r="D80" s="90">
        <v>8</v>
      </c>
      <c r="E80" s="90">
        <f>+$AS$59</f>
        <v>3</v>
      </c>
      <c r="F80" s="90">
        <v>1</v>
      </c>
      <c r="G80" s="90"/>
    </row>
    <row r="81" spans="1:62" ht="15" customHeight="1" x14ac:dyDescent="0.25">
      <c r="A81" s="9"/>
      <c r="B81" s="124"/>
      <c r="C81" s="115" t="s">
        <v>88</v>
      </c>
      <c r="D81" s="90">
        <v>2</v>
      </c>
      <c r="E81" s="90">
        <f>+$AU$59</f>
        <v>2</v>
      </c>
      <c r="F81" s="90"/>
      <c r="G81" s="90"/>
    </row>
    <row r="82" spans="1:62" ht="15" customHeight="1" x14ac:dyDescent="0.25">
      <c r="A82" s="9"/>
      <c r="B82" s="124"/>
      <c r="C82" s="115" t="s">
        <v>300</v>
      </c>
      <c r="D82" s="90">
        <v>2</v>
      </c>
      <c r="E82" s="90">
        <f>+$AW$59</f>
        <v>5</v>
      </c>
      <c r="F82" s="90"/>
      <c r="G82" s="90">
        <v>1</v>
      </c>
    </row>
    <row r="83" spans="1:62" ht="15" customHeight="1" x14ac:dyDescent="0.25">
      <c r="A83" s="9"/>
      <c r="B83" s="124"/>
      <c r="C83" s="115" t="s">
        <v>309</v>
      </c>
      <c r="D83" s="132">
        <v>2</v>
      </c>
      <c r="E83" s="133">
        <f>+$AY$59</f>
        <v>1</v>
      </c>
      <c r="F83" s="132"/>
      <c r="G83" s="132"/>
    </row>
    <row r="84" spans="1:62" ht="15" customHeight="1" x14ac:dyDescent="0.25">
      <c r="A84" s="9"/>
      <c r="B84" s="125"/>
      <c r="C84" s="115" t="s">
        <v>310</v>
      </c>
      <c r="D84" s="125"/>
      <c r="E84" s="134"/>
      <c r="F84" s="125"/>
      <c r="G84" s="125"/>
    </row>
    <row r="85" spans="1:62" ht="15" customHeight="1" x14ac:dyDescent="0.25">
      <c r="A85" s="9"/>
      <c r="B85" s="98"/>
      <c r="C85" s="115" t="s">
        <v>87</v>
      </c>
      <c r="D85" s="90">
        <v>1</v>
      </c>
      <c r="E85" s="90">
        <f>+$BA$59</f>
        <v>1</v>
      </c>
      <c r="F85" s="90"/>
      <c r="G85" s="90"/>
    </row>
    <row r="86" spans="1:62" ht="15" customHeight="1" x14ac:dyDescent="0.25">
      <c r="A86" s="9"/>
      <c r="B86" s="75"/>
      <c r="C86" s="115" t="s">
        <v>86</v>
      </c>
      <c r="D86" s="90">
        <v>1</v>
      </c>
      <c r="E86" s="90">
        <f>+$BC$59</f>
        <v>0</v>
      </c>
      <c r="F86" s="90"/>
      <c r="G86" s="90"/>
    </row>
    <row r="87" spans="1:62" ht="15" customHeight="1" x14ac:dyDescent="0.25">
      <c r="A87" s="9"/>
      <c r="B87" s="75"/>
      <c r="C87" s="115" t="s">
        <v>89</v>
      </c>
      <c r="D87" s="90"/>
      <c r="E87" s="90">
        <f>+$BE$59</f>
        <v>0</v>
      </c>
      <c r="F87" s="90"/>
      <c r="G87" s="90"/>
    </row>
    <row r="88" spans="1:62" ht="15" customHeight="1" x14ac:dyDescent="0.25">
      <c r="A88" s="9"/>
      <c r="B88" s="75"/>
      <c r="C88" s="116" t="s">
        <v>307</v>
      </c>
      <c r="D88" s="90"/>
      <c r="E88" s="90">
        <f>+$BG$59</f>
        <v>1</v>
      </c>
      <c r="F88" s="90"/>
      <c r="G88" s="90"/>
    </row>
    <row r="89" spans="1:62" ht="15" customHeight="1" x14ac:dyDescent="0.25">
      <c r="A89" s="9"/>
      <c r="B89" s="75"/>
      <c r="C89" s="104" t="s">
        <v>299</v>
      </c>
      <c r="D89" s="107">
        <f>SUM(D78:D88)</f>
        <v>19</v>
      </c>
      <c r="E89" s="107">
        <f>SUM(E78:E88)</f>
        <v>17</v>
      </c>
      <c r="F89" s="107">
        <f t="shared" ref="F89:G89" si="10">SUM(F78:F88)</f>
        <v>3</v>
      </c>
      <c r="G89" s="107">
        <f t="shared" si="10"/>
        <v>1</v>
      </c>
    </row>
    <row r="90" spans="1:62" ht="15" customHeight="1" x14ac:dyDescent="0.25">
      <c r="A90" s="9"/>
    </row>
    <row r="91" spans="1:62" ht="15" customHeight="1" x14ac:dyDescent="0.25">
      <c r="A91" s="9"/>
    </row>
    <row r="92" spans="1:62" ht="15" customHeight="1" x14ac:dyDescent="0.25">
      <c r="A92" s="9"/>
      <c r="B92" s="105" t="s">
        <v>315</v>
      </c>
      <c r="C92" s="105" t="s">
        <v>317</v>
      </c>
      <c r="D92" s="105" t="s">
        <v>318</v>
      </c>
      <c r="E92" s="105" t="s">
        <v>321</v>
      </c>
      <c r="F92" s="89" t="s">
        <v>320</v>
      </c>
    </row>
    <row r="93" spans="1:62" ht="37.35" customHeight="1" x14ac:dyDescent="0.25">
      <c r="A93" s="9"/>
      <c r="B93" s="8" t="s">
        <v>70</v>
      </c>
      <c r="C93" s="111" t="s">
        <v>45</v>
      </c>
      <c r="D93" s="112" t="s">
        <v>319</v>
      </c>
      <c r="E93" s="110">
        <f>+F10+F13+F18+F19+F22+F23+F25+F29+F32+F35+F40+F57</f>
        <v>231185271.46000004</v>
      </c>
      <c r="F93" s="110">
        <f>+E93</f>
        <v>231185271.46000004</v>
      </c>
      <c r="J93" s="75"/>
      <c r="K93" s="75"/>
      <c r="L93" s="75"/>
    </row>
    <row r="94" spans="1:62" ht="33.6" customHeight="1" x14ac:dyDescent="0.25">
      <c r="A94" s="9"/>
      <c r="B94" s="117" t="s">
        <v>16</v>
      </c>
      <c r="C94" s="118" t="s">
        <v>316</v>
      </c>
      <c r="D94" s="113" t="s">
        <v>46</v>
      </c>
      <c r="E94" s="110">
        <f>+F3+F5</f>
        <v>1001543939.64</v>
      </c>
      <c r="F94" s="119">
        <f>+F3+F5+F16+F17+F20+F38+F44+F46+F58</f>
        <v>1479068601.6800001</v>
      </c>
      <c r="J94" s="75"/>
      <c r="K94" s="75"/>
      <c r="L94" s="75"/>
    </row>
    <row r="95" spans="1:62" s="75" customFormat="1" ht="33.6" customHeight="1" x14ac:dyDescent="0.25">
      <c r="A95" s="9"/>
      <c r="B95" s="117"/>
      <c r="C95" s="118"/>
      <c r="D95" s="113" t="s">
        <v>48</v>
      </c>
      <c r="E95" s="110">
        <f>+F17</f>
        <v>19729400</v>
      </c>
      <c r="F95" s="119"/>
      <c r="H95" s="15"/>
      <c r="I95" s="15"/>
      <c r="U95" s="5"/>
      <c r="BI95" s="85"/>
      <c r="BJ95" s="85"/>
    </row>
    <row r="96" spans="1:62" s="75" customFormat="1" ht="33.6" customHeight="1" x14ac:dyDescent="0.25">
      <c r="A96" s="9"/>
      <c r="B96" s="117"/>
      <c r="C96" s="118"/>
      <c r="D96" s="113" t="s">
        <v>42</v>
      </c>
      <c r="E96" s="110">
        <f>+F16+F20+F38+F44+F46+F58</f>
        <v>457795262.04000002</v>
      </c>
      <c r="F96" s="119"/>
      <c r="H96" s="15"/>
      <c r="I96" s="15"/>
      <c r="U96" s="5"/>
      <c r="BI96" s="85"/>
      <c r="BJ96" s="85"/>
    </row>
    <row r="97" spans="1:62" ht="78" customHeight="1" x14ac:dyDescent="0.25">
      <c r="A97" s="9"/>
      <c r="B97" s="120" t="s">
        <v>212</v>
      </c>
      <c r="C97" s="112" t="s">
        <v>211</v>
      </c>
      <c r="D97" s="113" t="s">
        <v>46</v>
      </c>
      <c r="E97" s="110">
        <f>+F26</f>
        <v>9000000</v>
      </c>
      <c r="F97" s="123">
        <f>+E97+E98+E99</f>
        <v>64000000</v>
      </c>
      <c r="J97" s="75"/>
      <c r="K97" s="75"/>
      <c r="L97" s="75"/>
    </row>
    <row r="98" spans="1:62" s="75" customFormat="1" ht="78" customHeight="1" x14ac:dyDescent="0.25">
      <c r="A98" s="9"/>
      <c r="B98" s="121"/>
      <c r="C98" s="114" t="s">
        <v>322</v>
      </c>
      <c r="D98" s="113" t="s">
        <v>46</v>
      </c>
      <c r="E98" s="110">
        <f>+F48</f>
        <v>35000000</v>
      </c>
      <c r="F98" s="124"/>
      <c r="H98" s="15"/>
      <c r="I98" s="15"/>
      <c r="U98" s="5"/>
      <c r="BI98" s="85"/>
      <c r="BJ98" s="85"/>
    </row>
    <row r="99" spans="1:62" s="75" customFormat="1" ht="78" customHeight="1" x14ac:dyDescent="0.25">
      <c r="A99" s="9"/>
      <c r="B99" s="122"/>
      <c r="C99" s="112" t="s">
        <v>213</v>
      </c>
      <c r="D99" s="113" t="s">
        <v>46</v>
      </c>
      <c r="E99" s="110">
        <f>+F51</f>
        <v>20000000</v>
      </c>
      <c r="F99" s="125"/>
      <c r="H99" s="15"/>
      <c r="I99" s="15"/>
      <c r="U99" s="5"/>
      <c r="BI99" s="85"/>
      <c r="BJ99" s="85"/>
    </row>
    <row r="100" spans="1:62" ht="75.599999999999994" customHeight="1" x14ac:dyDescent="0.25">
      <c r="A100" s="9"/>
      <c r="B100" s="120" t="s">
        <v>210</v>
      </c>
      <c r="C100" s="112" t="s">
        <v>41</v>
      </c>
      <c r="D100" s="128" t="s">
        <v>42</v>
      </c>
      <c r="E100" s="110">
        <f>+F14+F52</f>
        <v>111515078.06</v>
      </c>
      <c r="F100" s="123">
        <f>+F14+F15+F27+F49+F52+F54</f>
        <v>231118502.69</v>
      </c>
      <c r="G100" s="103"/>
      <c r="J100" s="75"/>
      <c r="K100" s="75"/>
      <c r="L100" s="75"/>
    </row>
    <row r="101" spans="1:62" s="75" customFormat="1" ht="52.7" customHeight="1" x14ac:dyDescent="0.25">
      <c r="A101" s="9"/>
      <c r="B101" s="121"/>
      <c r="C101" s="126" t="s">
        <v>43</v>
      </c>
      <c r="D101" s="129"/>
      <c r="E101" s="110">
        <f>+F15+F54</f>
        <v>79882604.019999996</v>
      </c>
      <c r="F101" s="124"/>
      <c r="H101" s="15"/>
      <c r="I101" s="15"/>
      <c r="U101" s="5"/>
      <c r="BI101" s="85"/>
      <c r="BJ101" s="85"/>
    </row>
    <row r="102" spans="1:62" s="75" customFormat="1" ht="52.7" customHeight="1" x14ac:dyDescent="0.25">
      <c r="A102" s="9"/>
      <c r="B102" s="122"/>
      <c r="C102" s="127"/>
      <c r="D102" s="113" t="s">
        <v>46</v>
      </c>
      <c r="E102" s="110">
        <f>+F27+F49</f>
        <v>39720820.609999999</v>
      </c>
      <c r="F102" s="125"/>
      <c r="H102" s="15"/>
      <c r="I102" s="15"/>
      <c r="U102" s="5"/>
      <c r="BI102" s="85"/>
      <c r="BJ102" s="85"/>
    </row>
    <row r="103" spans="1:62" ht="78" customHeight="1" x14ac:dyDescent="0.25">
      <c r="A103" s="9"/>
      <c r="B103" s="8" t="s">
        <v>214</v>
      </c>
      <c r="C103" s="112" t="s">
        <v>47</v>
      </c>
      <c r="D103" s="113" t="s">
        <v>46</v>
      </c>
      <c r="E103" s="110">
        <f>+F50</f>
        <v>29800000</v>
      </c>
      <c r="F103" s="110">
        <f>+E103</f>
        <v>29800000</v>
      </c>
      <c r="J103" s="75"/>
      <c r="K103" s="75"/>
      <c r="L103" s="75"/>
    </row>
    <row r="104" spans="1:62" ht="15" customHeight="1" x14ac:dyDescent="0.25">
      <c r="A104" s="9"/>
      <c r="E104" s="107" t="s">
        <v>323</v>
      </c>
      <c r="F104" s="110">
        <f>SUBTOTAL(9,F93:F103)</f>
        <v>2035172375.8300002</v>
      </c>
      <c r="G104" s="103"/>
    </row>
    <row r="105" spans="1:62" ht="15" customHeight="1" x14ac:dyDescent="0.25">
      <c r="A105" s="9"/>
    </row>
    <row r="419" spans="15:21" ht="15.75" customHeight="1" x14ac:dyDescent="0.25">
      <c r="O419" s="2"/>
      <c r="P419" s="2"/>
      <c r="Q419" s="2"/>
      <c r="R419" s="2"/>
      <c r="U419" s="3"/>
    </row>
    <row r="420" spans="15:21" ht="15.75" customHeight="1" x14ac:dyDescent="0.25">
      <c r="O420" s="2"/>
      <c r="P420" s="2"/>
      <c r="Q420" s="2"/>
      <c r="R420" s="2"/>
      <c r="U420" s="3"/>
    </row>
    <row r="421" spans="15:21" ht="15.75" customHeight="1" x14ac:dyDescent="0.25">
      <c r="O421" s="2"/>
      <c r="P421" s="2"/>
      <c r="Q421" s="2"/>
      <c r="R421" s="2"/>
      <c r="U421" s="3"/>
    </row>
    <row r="422" spans="15:21" ht="15.75" customHeight="1" x14ac:dyDescent="0.25">
      <c r="O422" s="2"/>
      <c r="P422" s="2"/>
      <c r="Q422" s="2"/>
      <c r="R422" s="2"/>
      <c r="U422" s="3"/>
    </row>
    <row r="423" spans="15:21" ht="15.75" customHeight="1" x14ac:dyDescent="0.25">
      <c r="O423" s="2"/>
      <c r="P423" s="2"/>
      <c r="Q423" s="2"/>
      <c r="R423" s="2"/>
      <c r="U423" s="3"/>
    </row>
    <row r="424" spans="15:21" ht="15.75" customHeight="1" x14ac:dyDescent="0.25">
      <c r="O424" s="2"/>
      <c r="P424" s="2"/>
      <c r="Q424" s="2"/>
      <c r="R424" s="2"/>
      <c r="U424" s="3"/>
    </row>
    <row r="425" spans="15:21" ht="15.75" customHeight="1" x14ac:dyDescent="0.25">
      <c r="O425" s="2"/>
      <c r="P425" s="2"/>
      <c r="Q425" s="2"/>
      <c r="R425" s="2"/>
      <c r="U425" s="3"/>
    </row>
    <row r="426" spans="15:21" ht="15.75" customHeight="1" x14ac:dyDescent="0.25">
      <c r="O426" s="2"/>
      <c r="P426" s="2"/>
      <c r="Q426" s="2"/>
      <c r="R426" s="2"/>
      <c r="U426" s="3"/>
    </row>
    <row r="427" spans="15:21" ht="15.75" customHeight="1" x14ac:dyDescent="0.25">
      <c r="O427" s="2"/>
      <c r="P427" s="2"/>
      <c r="Q427" s="2"/>
      <c r="R427" s="2"/>
      <c r="U427" s="3"/>
    </row>
    <row r="428" spans="15:21" ht="15.75" customHeight="1" x14ac:dyDescent="0.25">
      <c r="O428" s="2"/>
      <c r="P428" s="2"/>
      <c r="Q428" s="2"/>
      <c r="R428" s="2"/>
      <c r="U428" s="3"/>
    </row>
    <row r="429" spans="15:21" ht="15.75" customHeight="1" x14ac:dyDescent="0.25">
      <c r="O429" s="2"/>
      <c r="P429" s="2"/>
      <c r="Q429" s="2"/>
      <c r="R429" s="2"/>
      <c r="U429" s="3"/>
    </row>
    <row r="430" spans="15:21" ht="15.75" customHeight="1" x14ac:dyDescent="0.25">
      <c r="O430" s="2"/>
      <c r="P430" s="2"/>
      <c r="Q430" s="2"/>
      <c r="R430" s="2"/>
      <c r="U430" s="3"/>
    </row>
    <row r="431" spans="15:21" ht="15.75" customHeight="1" x14ac:dyDescent="0.25">
      <c r="O431" s="2"/>
      <c r="P431" s="2"/>
      <c r="Q431" s="2"/>
      <c r="R431" s="2"/>
      <c r="U431" s="3"/>
    </row>
    <row r="432" spans="15:21" ht="15.75" customHeight="1" x14ac:dyDescent="0.25">
      <c r="O432" s="2"/>
      <c r="P432" s="2"/>
      <c r="Q432" s="2"/>
      <c r="R432" s="2"/>
      <c r="U432" s="3"/>
    </row>
    <row r="433" spans="15:21" ht="15.75" customHeight="1" x14ac:dyDescent="0.25">
      <c r="O433" s="2"/>
      <c r="P433" s="2"/>
      <c r="Q433" s="2"/>
      <c r="R433" s="2"/>
      <c r="U433" s="3"/>
    </row>
    <row r="434" spans="15:21" ht="15.75" customHeight="1" x14ac:dyDescent="0.25">
      <c r="O434" s="2"/>
      <c r="P434" s="2"/>
      <c r="Q434" s="2"/>
      <c r="R434" s="2"/>
      <c r="U434" s="3"/>
    </row>
    <row r="435" spans="15:21" ht="15.75" customHeight="1" x14ac:dyDescent="0.25">
      <c r="O435" s="2"/>
      <c r="P435" s="2"/>
      <c r="Q435" s="2"/>
      <c r="R435" s="2"/>
      <c r="U435" s="3"/>
    </row>
    <row r="436" spans="15:21" ht="15.75" customHeight="1" x14ac:dyDescent="0.25">
      <c r="O436" s="2"/>
      <c r="P436" s="2"/>
      <c r="Q436" s="2"/>
      <c r="R436" s="2"/>
      <c r="U436" s="3"/>
    </row>
    <row r="437" spans="15:21" ht="15.75" customHeight="1" x14ac:dyDescent="0.25">
      <c r="O437" s="2"/>
      <c r="P437" s="2"/>
      <c r="Q437" s="2"/>
      <c r="R437" s="2"/>
      <c r="U437" s="3"/>
    </row>
    <row r="438" spans="15:21" ht="15.75" customHeight="1" x14ac:dyDescent="0.25">
      <c r="O438" s="2"/>
      <c r="P438" s="2"/>
      <c r="Q438" s="2"/>
      <c r="R438" s="2"/>
      <c r="U438" s="3"/>
    </row>
    <row r="439" spans="15:21" ht="15.75" customHeight="1" x14ac:dyDescent="0.25">
      <c r="O439" s="2"/>
      <c r="P439" s="2"/>
      <c r="Q439" s="2"/>
      <c r="R439" s="2"/>
      <c r="U439" s="3"/>
    </row>
    <row r="440" spans="15:21" ht="15.75" customHeight="1" x14ac:dyDescent="0.25">
      <c r="O440" s="2"/>
      <c r="P440" s="2"/>
      <c r="Q440" s="2"/>
      <c r="R440" s="2"/>
      <c r="U440" s="3"/>
    </row>
    <row r="441" spans="15:21" ht="15.75" customHeight="1" x14ac:dyDescent="0.25">
      <c r="O441" s="2"/>
      <c r="P441" s="2"/>
      <c r="Q441" s="2"/>
      <c r="R441" s="2"/>
      <c r="U441" s="3"/>
    </row>
    <row r="442" spans="15:21" ht="15.75" customHeight="1" x14ac:dyDescent="0.25">
      <c r="O442" s="2"/>
      <c r="P442" s="2"/>
      <c r="Q442" s="2"/>
      <c r="R442" s="2"/>
      <c r="U442" s="3"/>
    </row>
    <row r="443" spans="15:21" ht="15.75" customHeight="1" x14ac:dyDescent="0.25">
      <c r="O443" s="2"/>
      <c r="P443" s="2"/>
      <c r="Q443" s="2"/>
      <c r="R443" s="2"/>
      <c r="U443" s="3"/>
    </row>
    <row r="444" spans="15:21" ht="15.75" customHeight="1" x14ac:dyDescent="0.25">
      <c r="O444" s="2"/>
      <c r="P444" s="2"/>
      <c r="Q444" s="2"/>
      <c r="R444" s="2"/>
      <c r="U444" s="3"/>
    </row>
    <row r="445" spans="15:21" ht="15.75" customHeight="1" x14ac:dyDescent="0.25">
      <c r="O445" s="2"/>
      <c r="P445" s="2"/>
      <c r="Q445" s="2"/>
      <c r="R445" s="2"/>
      <c r="U445" s="3"/>
    </row>
    <row r="446" spans="15:21" ht="15.75" customHeight="1" x14ac:dyDescent="0.25">
      <c r="O446" s="2"/>
      <c r="P446" s="2"/>
      <c r="Q446" s="2"/>
      <c r="R446" s="2"/>
      <c r="U446" s="3"/>
    </row>
    <row r="447" spans="15:21" ht="15.75" customHeight="1" x14ac:dyDescent="0.25">
      <c r="O447" s="2"/>
      <c r="P447" s="2"/>
      <c r="Q447" s="2"/>
      <c r="R447" s="2"/>
      <c r="U447" s="3"/>
    </row>
    <row r="448" spans="15:21" ht="15.75" customHeight="1" x14ac:dyDescent="0.25">
      <c r="O448" s="2"/>
      <c r="P448" s="2"/>
      <c r="Q448" s="2"/>
      <c r="R448" s="2"/>
      <c r="U448" s="3"/>
    </row>
    <row r="449" spans="15:21" ht="15.75" customHeight="1" x14ac:dyDescent="0.25">
      <c r="O449" s="2"/>
      <c r="P449" s="2"/>
      <c r="Q449" s="2"/>
      <c r="R449" s="2"/>
      <c r="U449" s="3"/>
    </row>
    <row r="450" spans="15:21" ht="15.75" customHeight="1" x14ac:dyDescent="0.25">
      <c r="O450" s="2"/>
      <c r="P450" s="2"/>
      <c r="Q450" s="2"/>
      <c r="R450" s="2"/>
      <c r="U450" s="3"/>
    </row>
    <row r="451" spans="15:21" ht="15.75" customHeight="1" x14ac:dyDescent="0.25">
      <c r="O451" s="2"/>
      <c r="P451" s="2"/>
      <c r="Q451" s="2"/>
      <c r="R451" s="2"/>
      <c r="U451" s="3"/>
    </row>
    <row r="452" spans="15:21" ht="15.75" customHeight="1" x14ac:dyDescent="0.25">
      <c r="O452" s="2"/>
      <c r="P452" s="2"/>
      <c r="Q452" s="2"/>
      <c r="R452" s="2"/>
      <c r="U452" s="3"/>
    </row>
    <row r="453" spans="15:21" ht="15.75" customHeight="1" x14ac:dyDescent="0.25">
      <c r="O453" s="2"/>
      <c r="P453" s="2"/>
      <c r="Q453" s="2"/>
      <c r="R453" s="2"/>
      <c r="U453" s="3"/>
    </row>
    <row r="454" spans="15:21" ht="15.75" customHeight="1" x14ac:dyDescent="0.25">
      <c r="O454" s="2"/>
      <c r="P454" s="2"/>
      <c r="Q454" s="2"/>
      <c r="R454" s="2"/>
      <c r="U454" s="3"/>
    </row>
    <row r="455" spans="15:21" ht="15.75" customHeight="1" x14ac:dyDescent="0.25">
      <c r="O455" s="2"/>
      <c r="P455" s="2"/>
      <c r="Q455" s="2"/>
      <c r="R455" s="2"/>
      <c r="U455" s="3"/>
    </row>
    <row r="456" spans="15:21" ht="15.75" customHeight="1" x14ac:dyDescent="0.25">
      <c r="O456" s="2"/>
      <c r="P456" s="2"/>
      <c r="Q456" s="2"/>
      <c r="R456" s="2"/>
      <c r="U456" s="3"/>
    </row>
    <row r="457" spans="15:21" ht="15.75" customHeight="1" x14ac:dyDescent="0.25">
      <c r="O457" s="2"/>
      <c r="P457" s="2"/>
      <c r="Q457" s="2"/>
      <c r="R457" s="2"/>
      <c r="U457" s="3"/>
    </row>
    <row r="458" spans="15:21" ht="15.75" customHeight="1" x14ac:dyDescent="0.25">
      <c r="O458" s="2"/>
      <c r="P458" s="2"/>
      <c r="Q458" s="2"/>
      <c r="R458" s="2"/>
      <c r="U458" s="3"/>
    </row>
    <row r="459" spans="15:21" ht="15.75" customHeight="1" x14ac:dyDescent="0.25">
      <c r="O459" s="2"/>
      <c r="P459" s="2"/>
      <c r="Q459" s="2"/>
      <c r="R459" s="2"/>
      <c r="U459" s="3"/>
    </row>
    <row r="460" spans="15:21" ht="15.75" customHeight="1" x14ac:dyDescent="0.25">
      <c r="O460" s="2"/>
      <c r="P460" s="2"/>
      <c r="Q460" s="2"/>
      <c r="R460" s="2"/>
      <c r="U460" s="3"/>
    </row>
    <row r="461" spans="15:21" ht="15.75" customHeight="1" x14ac:dyDescent="0.25">
      <c r="O461" s="2"/>
      <c r="P461" s="2"/>
      <c r="Q461" s="2"/>
      <c r="R461" s="2"/>
      <c r="U461" s="3"/>
    </row>
    <row r="462" spans="15:21" ht="15.75" customHeight="1" x14ac:dyDescent="0.25">
      <c r="O462" s="2"/>
      <c r="P462" s="2"/>
      <c r="Q462" s="2"/>
      <c r="R462" s="2"/>
      <c r="U462" s="3"/>
    </row>
    <row r="463" spans="15:21" ht="15.75" customHeight="1" x14ac:dyDescent="0.25">
      <c r="O463" s="2"/>
      <c r="P463" s="2"/>
      <c r="Q463" s="2"/>
      <c r="R463" s="2"/>
      <c r="U463" s="3"/>
    </row>
    <row r="464" spans="15:21" ht="15.75" customHeight="1" x14ac:dyDescent="0.25">
      <c r="O464" s="2"/>
      <c r="P464" s="2"/>
      <c r="Q464" s="2"/>
      <c r="R464" s="2"/>
      <c r="U464" s="3"/>
    </row>
    <row r="465" spans="15:21" ht="15.75" customHeight="1" x14ac:dyDescent="0.25">
      <c r="O465" s="2"/>
      <c r="P465" s="2"/>
      <c r="Q465" s="2"/>
      <c r="R465" s="2"/>
      <c r="U465" s="3"/>
    </row>
    <row r="466" spans="15:21" ht="15.75" customHeight="1" x14ac:dyDescent="0.25">
      <c r="O466" s="2"/>
      <c r="P466" s="2"/>
      <c r="Q466" s="2"/>
      <c r="R466" s="2"/>
      <c r="U466" s="3"/>
    </row>
    <row r="467" spans="15:21" ht="15.75" customHeight="1" x14ac:dyDescent="0.25">
      <c r="O467" s="2"/>
      <c r="P467" s="2"/>
      <c r="Q467" s="2"/>
      <c r="R467" s="2"/>
      <c r="U467" s="3"/>
    </row>
    <row r="468" spans="15:21" ht="15.75" customHeight="1" x14ac:dyDescent="0.25">
      <c r="O468" s="2"/>
      <c r="P468" s="2"/>
      <c r="Q468" s="2"/>
      <c r="R468" s="2"/>
      <c r="U468" s="3"/>
    </row>
    <row r="469" spans="15:21" ht="15.75" customHeight="1" x14ac:dyDescent="0.25">
      <c r="O469" s="2"/>
      <c r="P469" s="2"/>
      <c r="Q469" s="2"/>
      <c r="R469" s="2"/>
      <c r="U469" s="3"/>
    </row>
    <row r="470" spans="15:21" ht="15.75" customHeight="1" x14ac:dyDescent="0.25">
      <c r="O470" s="2"/>
      <c r="P470" s="2"/>
      <c r="Q470" s="2"/>
      <c r="R470" s="2"/>
      <c r="U470" s="3"/>
    </row>
    <row r="471" spans="15:21" ht="15.75" customHeight="1" x14ac:dyDescent="0.25">
      <c r="O471" s="2"/>
      <c r="P471" s="2"/>
      <c r="Q471" s="2"/>
      <c r="R471" s="2"/>
      <c r="U471" s="3"/>
    </row>
    <row r="472" spans="15:21" ht="15.75" customHeight="1" x14ac:dyDescent="0.25">
      <c r="O472" s="2"/>
      <c r="P472" s="2"/>
      <c r="Q472" s="2"/>
      <c r="R472" s="2"/>
      <c r="U472" s="3"/>
    </row>
    <row r="473" spans="15:21" ht="15.75" customHeight="1" x14ac:dyDescent="0.25">
      <c r="O473" s="2"/>
      <c r="P473" s="2"/>
      <c r="Q473" s="2"/>
      <c r="R473" s="2"/>
      <c r="U473" s="3"/>
    </row>
    <row r="474" spans="15:21" ht="15.75" customHeight="1" x14ac:dyDescent="0.25">
      <c r="O474" s="2"/>
      <c r="P474" s="2"/>
      <c r="Q474" s="2"/>
      <c r="R474" s="2"/>
      <c r="U474" s="3"/>
    </row>
    <row r="475" spans="15:21" ht="15.75" customHeight="1" x14ac:dyDescent="0.25">
      <c r="O475" s="2"/>
      <c r="P475" s="2"/>
      <c r="Q475" s="2"/>
      <c r="R475" s="2"/>
      <c r="U475" s="3"/>
    </row>
    <row r="476" spans="15:21" ht="15.75" customHeight="1" x14ac:dyDescent="0.25">
      <c r="O476" s="2"/>
      <c r="P476" s="2"/>
      <c r="Q476" s="2"/>
      <c r="R476" s="2"/>
      <c r="U476" s="3"/>
    </row>
    <row r="477" spans="15:21" ht="15.75" customHeight="1" x14ac:dyDescent="0.25">
      <c r="O477" s="2"/>
      <c r="P477" s="2"/>
      <c r="Q477" s="2"/>
      <c r="R477" s="2"/>
      <c r="U477" s="3"/>
    </row>
    <row r="478" spans="15:21" ht="15.75" customHeight="1" x14ac:dyDescent="0.25">
      <c r="O478" s="2"/>
      <c r="P478" s="2"/>
      <c r="Q478" s="2"/>
      <c r="R478" s="2"/>
      <c r="U478" s="3"/>
    </row>
    <row r="479" spans="15:21" ht="15.75" customHeight="1" x14ac:dyDescent="0.25">
      <c r="O479" s="2"/>
      <c r="P479" s="2"/>
      <c r="Q479" s="2"/>
      <c r="R479" s="2"/>
      <c r="U479" s="3"/>
    </row>
    <row r="480" spans="15:21" ht="15.75" customHeight="1" x14ac:dyDescent="0.25">
      <c r="O480" s="2"/>
      <c r="P480" s="2"/>
      <c r="Q480" s="2"/>
      <c r="R480" s="2"/>
      <c r="U480" s="3"/>
    </row>
    <row r="481" spans="15:21" ht="15.75" customHeight="1" x14ac:dyDescent="0.25">
      <c r="O481" s="2"/>
      <c r="P481" s="2"/>
      <c r="Q481" s="2"/>
      <c r="R481" s="2"/>
      <c r="U481" s="3"/>
    </row>
    <row r="482" spans="15:21" ht="15.75" customHeight="1" x14ac:dyDescent="0.25">
      <c r="O482" s="2"/>
      <c r="P482" s="2"/>
      <c r="Q482" s="2"/>
      <c r="R482" s="2"/>
      <c r="U482" s="3"/>
    </row>
    <row r="483" spans="15:21" ht="15.75" customHeight="1" x14ac:dyDescent="0.25">
      <c r="O483" s="2"/>
      <c r="P483" s="2"/>
      <c r="Q483" s="2"/>
      <c r="R483" s="2"/>
      <c r="U483" s="3"/>
    </row>
    <row r="484" spans="15:21" ht="15.75" customHeight="1" x14ac:dyDescent="0.25">
      <c r="O484" s="2"/>
      <c r="P484" s="2"/>
      <c r="Q484" s="2"/>
      <c r="R484" s="2"/>
      <c r="U484" s="3"/>
    </row>
    <row r="485" spans="15:21" ht="15.75" customHeight="1" x14ac:dyDescent="0.25">
      <c r="O485" s="2"/>
      <c r="P485" s="2"/>
      <c r="Q485" s="2"/>
      <c r="R485" s="2"/>
      <c r="U485" s="3"/>
    </row>
    <row r="486" spans="15:21" ht="15.75" customHeight="1" x14ac:dyDescent="0.25">
      <c r="O486" s="2"/>
      <c r="P486" s="2"/>
      <c r="Q486" s="2"/>
      <c r="R486" s="2"/>
      <c r="U486" s="3"/>
    </row>
    <row r="487" spans="15:21" ht="15.75" customHeight="1" x14ac:dyDescent="0.25">
      <c r="O487" s="2"/>
      <c r="P487" s="2"/>
      <c r="Q487" s="2"/>
      <c r="R487" s="2"/>
      <c r="U487" s="3"/>
    </row>
    <row r="488" spans="15:21" ht="15.75" customHeight="1" x14ac:dyDescent="0.25">
      <c r="O488" s="2"/>
      <c r="P488" s="2"/>
      <c r="Q488" s="2"/>
      <c r="R488" s="2"/>
      <c r="U488" s="3"/>
    </row>
    <row r="489" spans="15:21" ht="15.75" customHeight="1" x14ac:dyDescent="0.25">
      <c r="O489" s="2"/>
      <c r="P489" s="2"/>
      <c r="Q489" s="2"/>
      <c r="R489" s="2"/>
      <c r="U489" s="3"/>
    </row>
    <row r="490" spans="15:21" ht="15.75" customHeight="1" x14ac:dyDescent="0.25">
      <c r="O490" s="2"/>
      <c r="P490" s="2"/>
      <c r="Q490" s="2"/>
      <c r="R490" s="2"/>
      <c r="U490" s="3"/>
    </row>
    <row r="491" spans="15:21" ht="15.75" customHeight="1" x14ac:dyDescent="0.25">
      <c r="O491" s="2"/>
      <c r="P491" s="2"/>
      <c r="Q491" s="2"/>
      <c r="R491" s="2"/>
      <c r="U491" s="3"/>
    </row>
    <row r="492" spans="15:21" ht="15.75" customHeight="1" x14ac:dyDescent="0.25">
      <c r="O492" s="2"/>
      <c r="P492" s="2"/>
      <c r="Q492" s="2"/>
      <c r="R492" s="2"/>
      <c r="U492" s="3"/>
    </row>
    <row r="493" spans="15:21" ht="15.75" customHeight="1" x14ac:dyDescent="0.25">
      <c r="O493" s="2"/>
      <c r="P493" s="2"/>
      <c r="Q493" s="2"/>
      <c r="R493" s="2"/>
      <c r="U493" s="3"/>
    </row>
    <row r="494" spans="15:21" ht="15.75" customHeight="1" x14ac:dyDescent="0.25">
      <c r="O494" s="2"/>
      <c r="P494" s="2"/>
      <c r="Q494" s="2"/>
      <c r="R494" s="2"/>
      <c r="U494" s="3"/>
    </row>
    <row r="495" spans="15:21" ht="15.75" customHeight="1" x14ac:dyDescent="0.25">
      <c r="O495" s="2"/>
      <c r="P495" s="2"/>
      <c r="Q495" s="2"/>
      <c r="R495" s="2"/>
      <c r="U495" s="3"/>
    </row>
    <row r="496" spans="15:21" ht="15.75" customHeight="1" x14ac:dyDescent="0.25">
      <c r="O496" s="2"/>
      <c r="P496" s="2"/>
      <c r="Q496" s="2"/>
      <c r="R496" s="2"/>
      <c r="U496" s="3"/>
    </row>
    <row r="497" spans="15:21" ht="15.75" customHeight="1" x14ac:dyDescent="0.25">
      <c r="O497" s="2"/>
      <c r="P497" s="2"/>
      <c r="Q497" s="2"/>
      <c r="R497" s="2"/>
      <c r="U497" s="3"/>
    </row>
    <row r="498" spans="15:21" ht="15.75" customHeight="1" x14ac:dyDescent="0.25">
      <c r="O498" s="2"/>
      <c r="P498" s="2"/>
      <c r="Q498" s="2"/>
      <c r="R498" s="2"/>
      <c r="U498" s="3"/>
    </row>
    <row r="499" spans="15:21" ht="15.75" customHeight="1" x14ac:dyDescent="0.25">
      <c r="O499" s="2"/>
      <c r="P499" s="2"/>
      <c r="Q499" s="2"/>
      <c r="R499" s="2"/>
      <c r="U499" s="3"/>
    </row>
    <row r="500" spans="15:21" ht="15.75" customHeight="1" x14ac:dyDescent="0.25">
      <c r="O500" s="2"/>
      <c r="P500" s="2"/>
      <c r="Q500" s="2"/>
      <c r="R500" s="2"/>
      <c r="U500" s="3"/>
    </row>
    <row r="501" spans="15:21" ht="15.75" customHeight="1" x14ac:dyDescent="0.25">
      <c r="O501" s="2"/>
      <c r="P501" s="2"/>
      <c r="Q501" s="2"/>
      <c r="R501" s="2"/>
      <c r="U501" s="3"/>
    </row>
    <row r="502" spans="15:21" ht="15.75" customHeight="1" x14ac:dyDescent="0.25">
      <c r="O502" s="2"/>
      <c r="P502" s="2"/>
      <c r="Q502" s="2"/>
      <c r="R502" s="2"/>
      <c r="U502" s="3"/>
    </row>
    <row r="503" spans="15:21" ht="15.75" customHeight="1" x14ac:dyDescent="0.25">
      <c r="O503" s="2"/>
      <c r="P503" s="2"/>
      <c r="Q503" s="2"/>
      <c r="R503" s="2"/>
      <c r="U503" s="3"/>
    </row>
    <row r="504" spans="15:21" ht="15.75" customHeight="1" x14ac:dyDescent="0.25">
      <c r="O504" s="2"/>
      <c r="P504" s="2"/>
      <c r="Q504" s="2"/>
      <c r="R504" s="2"/>
      <c r="U504" s="3"/>
    </row>
    <row r="505" spans="15:21" ht="15.75" customHeight="1" x14ac:dyDescent="0.25">
      <c r="O505" s="2"/>
      <c r="P505" s="2"/>
      <c r="Q505" s="2"/>
      <c r="R505" s="2"/>
      <c r="U505" s="3"/>
    </row>
    <row r="506" spans="15:21" ht="15.75" customHeight="1" x14ac:dyDescent="0.25">
      <c r="O506" s="2"/>
      <c r="P506" s="2"/>
      <c r="Q506" s="2"/>
      <c r="R506" s="2"/>
      <c r="U506" s="3"/>
    </row>
    <row r="507" spans="15:21" ht="15.75" customHeight="1" x14ac:dyDescent="0.25">
      <c r="O507" s="2"/>
      <c r="P507" s="2"/>
      <c r="Q507" s="2"/>
      <c r="R507" s="2"/>
      <c r="U507" s="3"/>
    </row>
    <row r="508" spans="15:21" ht="15.75" customHeight="1" x14ac:dyDescent="0.25">
      <c r="O508" s="2"/>
      <c r="P508" s="2"/>
      <c r="Q508" s="2"/>
      <c r="R508" s="2"/>
      <c r="U508" s="3"/>
    </row>
    <row r="509" spans="15:21" ht="15.75" customHeight="1" x14ac:dyDescent="0.25">
      <c r="O509" s="2"/>
      <c r="P509" s="2"/>
      <c r="Q509" s="2"/>
      <c r="R509" s="2"/>
      <c r="U509" s="3"/>
    </row>
    <row r="510" spans="15:21" ht="15.75" customHeight="1" x14ac:dyDescent="0.25">
      <c r="O510" s="2"/>
      <c r="P510" s="2"/>
      <c r="Q510" s="2"/>
      <c r="R510" s="2"/>
      <c r="U510" s="3"/>
    </row>
    <row r="511" spans="15:21" ht="15.75" customHeight="1" x14ac:dyDescent="0.25">
      <c r="O511" s="2"/>
      <c r="P511" s="2"/>
      <c r="Q511" s="2"/>
      <c r="R511" s="2"/>
      <c r="U511" s="3"/>
    </row>
    <row r="512" spans="15:21" ht="15.75" customHeight="1" x14ac:dyDescent="0.25">
      <c r="O512" s="2"/>
      <c r="P512" s="2"/>
      <c r="Q512" s="2"/>
      <c r="R512" s="2"/>
      <c r="U512" s="3"/>
    </row>
    <row r="513" spans="15:21" ht="15.75" customHeight="1" x14ac:dyDescent="0.25">
      <c r="O513" s="2"/>
      <c r="P513" s="2"/>
      <c r="Q513" s="2"/>
      <c r="R513" s="2"/>
      <c r="U513" s="3"/>
    </row>
    <row r="514" spans="15:21" ht="15.75" customHeight="1" x14ac:dyDescent="0.25">
      <c r="O514" s="2"/>
      <c r="P514" s="2"/>
      <c r="Q514" s="2"/>
      <c r="R514" s="2"/>
      <c r="U514" s="3"/>
    </row>
    <row r="515" spans="15:21" ht="15.75" customHeight="1" x14ac:dyDescent="0.25">
      <c r="O515" s="2"/>
      <c r="P515" s="2"/>
      <c r="Q515" s="2"/>
      <c r="R515" s="2"/>
      <c r="U515" s="3"/>
    </row>
    <row r="516" spans="15:21" ht="15.75" customHeight="1" x14ac:dyDescent="0.25">
      <c r="O516" s="2"/>
      <c r="P516" s="2"/>
      <c r="Q516" s="2"/>
      <c r="R516" s="2"/>
      <c r="U516" s="3"/>
    </row>
    <row r="517" spans="15:21" ht="15.75" customHeight="1" x14ac:dyDescent="0.25">
      <c r="O517" s="2"/>
      <c r="P517" s="2"/>
      <c r="Q517" s="2"/>
      <c r="R517" s="2"/>
      <c r="U517" s="3"/>
    </row>
    <row r="518" spans="15:21" ht="15.75" customHeight="1" x14ac:dyDescent="0.25">
      <c r="O518" s="2"/>
      <c r="P518" s="2"/>
      <c r="Q518" s="2"/>
      <c r="R518" s="2"/>
      <c r="U518" s="3"/>
    </row>
    <row r="519" spans="15:21" ht="15.75" customHeight="1" x14ac:dyDescent="0.25">
      <c r="O519" s="2"/>
      <c r="P519" s="2"/>
      <c r="Q519" s="2"/>
      <c r="R519" s="2"/>
      <c r="U519" s="3"/>
    </row>
    <row r="520" spans="15:21" ht="15.75" customHeight="1" x14ac:dyDescent="0.25">
      <c r="O520" s="2"/>
      <c r="P520" s="2"/>
      <c r="Q520" s="2"/>
      <c r="R520" s="2"/>
      <c r="U520" s="3"/>
    </row>
    <row r="521" spans="15:21" ht="15.75" customHeight="1" x14ac:dyDescent="0.25">
      <c r="O521" s="2"/>
      <c r="P521" s="2"/>
      <c r="Q521" s="2"/>
      <c r="R521" s="2"/>
      <c r="U521" s="3"/>
    </row>
    <row r="522" spans="15:21" ht="15.75" customHeight="1" x14ac:dyDescent="0.25">
      <c r="O522" s="2"/>
      <c r="P522" s="2"/>
      <c r="Q522" s="2"/>
      <c r="R522" s="2"/>
      <c r="U522" s="3"/>
    </row>
    <row r="523" spans="15:21" ht="15.75" customHeight="1" x14ac:dyDescent="0.25">
      <c r="O523" s="2"/>
      <c r="P523" s="2"/>
      <c r="Q523" s="2"/>
      <c r="R523" s="2"/>
      <c r="U523" s="3"/>
    </row>
    <row r="524" spans="15:21" ht="15.75" customHeight="1" x14ac:dyDescent="0.25">
      <c r="O524" s="2"/>
      <c r="P524" s="2"/>
      <c r="Q524" s="2"/>
      <c r="R524" s="2"/>
      <c r="U524" s="3"/>
    </row>
    <row r="525" spans="15:21" ht="15.75" customHeight="1" x14ac:dyDescent="0.25">
      <c r="O525" s="2"/>
      <c r="P525" s="2"/>
      <c r="Q525" s="2"/>
      <c r="R525" s="2"/>
      <c r="U525" s="3"/>
    </row>
    <row r="526" spans="15:21" ht="15.75" customHeight="1" x14ac:dyDescent="0.25">
      <c r="O526" s="2"/>
      <c r="P526" s="2"/>
      <c r="Q526" s="2"/>
      <c r="R526" s="2"/>
      <c r="U526" s="3"/>
    </row>
    <row r="527" spans="15:21" ht="15.75" customHeight="1" x14ac:dyDescent="0.25">
      <c r="O527" s="2"/>
      <c r="P527" s="2"/>
      <c r="Q527" s="2"/>
      <c r="R527" s="2"/>
      <c r="U527" s="3"/>
    </row>
    <row r="528" spans="15:21" ht="15.75" customHeight="1" x14ac:dyDescent="0.25">
      <c r="O528" s="2"/>
      <c r="P528" s="2"/>
      <c r="Q528" s="2"/>
      <c r="R528" s="2"/>
      <c r="U528" s="3"/>
    </row>
    <row r="529" spans="15:21" ht="15.75" customHeight="1" x14ac:dyDescent="0.25">
      <c r="O529" s="2"/>
      <c r="P529" s="2"/>
      <c r="Q529" s="2"/>
      <c r="R529" s="2"/>
      <c r="U529" s="3"/>
    </row>
    <row r="530" spans="15:21" ht="15.75" customHeight="1" x14ac:dyDescent="0.25">
      <c r="O530" s="2"/>
      <c r="P530" s="2"/>
      <c r="Q530" s="2"/>
      <c r="R530" s="2"/>
      <c r="U530" s="3"/>
    </row>
    <row r="531" spans="15:21" ht="15.75" customHeight="1" x14ac:dyDescent="0.25">
      <c r="O531" s="2"/>
      <c r="P531" s="2"/>
      <c r="Q531" s="2"/>
      <c r="R531" s="2"/>
      <c r="U531" s="3"/>
    </row>
    <row r="532" spans="15:21" ht="15.75" customHeight="1" x14ac:dyDescent="0.25">
      <c r="O532" s="2"/>
      <c r="P532" s="2"/>
      <c r="Q532" s="2"/>
      <c r="R532" s="2"/>
      <c r="U532" s="3"/>
    </row>
    <row r="533" spans="15:21" ht="15.75" customHeight="1" x14ac:dyDescent="0.25">
      <c r="O533" s="2"/>
      <c r="P533" s="2"/>
      <c r="Q533" s="2"/>
      <c r="R533" s="2"/>
      <c r="U533" s="3"/>
    </row>
    <row r="534" spans="15:21" ht="15.75" customHeight="1" x14ac:dyDescent="0.25">
      <c r="O534" s="2"/>
      <c r="P534" s="2"/>
      <c r="Q534" s="2"/>
      <c r="R534" s="2"/>
      <c r="U534" s="3"/>
    </row>
    <row r="535" spans="15:21" ht="15.75" customHeight="1" x14ac:dyDescent="0.25">
      <c r="O535" s="2"/>
      <c r="P535" s="2"/>
      <c r="Q535" s="2"/>
      <c r="R535" s="2"/>
      <c r="U535" s="3"/>
    </row>
    <row r="536" spans="15:21" ht="15.75" customHeight="1" x14ac:dyDescent="0.25">
      <c r="O536" s="2"/>
      <c r="P536" s="2"/>
      <c r="Q536" s="2"/>
      <c r="R536" s="2"/>
      <c r="U536" s="3"/>
    </row>
    <row r="537" spans="15:21" ht="15.75" customHeight="1" x14ac:dyDescent="0.25">
      <c r="O537" s="2"/>
      <c r="P537" s="2"/>
      <c r="Q537" s="2"/>
      <c r="R537" s="2"/>
      <c r="U537" s="3"/>
    </row>
    <row r="538" spans="15:21" ht="15.75" customHeight="1" x14ac:dyDescent="0.25">
      <c r="O538" s="2"/>
      <c r="P538" s="2"/>
      <c r="Q538" s="2"/>
      <c r="R538" s="2"/>
      <c r="U538" s="3"/>
    </row>
    <row r="539" spans="15:21" ht="15.75" customHeight="1" x14ac:dyDescent="0.25">
      <c r="O539" s="2"/>
      <c r="P539" s="2"/>
      <c r="Q539" s="2"/>
      <c r="R539" s="2"/>
      <c r="U539" s="3"/>
    </row>
    <row r="540" spans="15:21" ht="15.75" customHeight="1" x14ac:dyDescent="0.25">
      <c r="O540" s="2"/>
      <c r="P540" s="2"/>
      <c r="Q540" s="2"/>
      <c r="R540" s="2"/>
      <c r="U540" s="3"/>
    </row>
    <row r="541" spans="15:21" ht="15.75" customHeight="1" x14ac:dyDescent="0.25">
      <c r="O541" s="2"/>
      <c r="P541" s="2"/>
      <c r="Q541" s="2"/>
      <c r="R541" s="2"/>
      <c r="U541" s="3"/>
    </row>
    <row r="542" spans="15:21" ht="15.75" customHeight="1" x14ac:dyDescent="0.25">
      <c r="O542" s="2"/>
      <c r="P542" s="2"/>
      <c r="Q542" s="2"/>
      <c r="R542" s="2"/>
      <c r="U542" s="3"/>
    </row>
    <row r="543" spans="15:21" ht="15.75" customHeight="1" x14ac:dyDescent="0.25">
      <c r="O543" s="2"/>
      <c r="P543" s="2"/>
      <c r="Q543" s="2"/>
      <c r="R543" s="2"/>
      <c r="U543" s="3"/>
    </row>
    <row r="544" spans="15:21" ht="15.75" customHeight="1" x14ac:dyDescent="0.25">
      <c r="O544" s="2"/>
      <c r="P544" s="2"/>
      <c r="Q544" s="2"/>
      <c r="R544" s="2"/>
      <c r="U544" s="3"/>
    </row>
    <row r="545" spans="15:21" ht="15.75" customHeight="1" x14ac:dyDescent="0.25">
      <c r="O545" s="2"/>
      <c r="P545" s="2"/>
      <c r="Q545" s="2"/>
      <c r="R545" s="2"/>
      <c r="U545" s="3"/>
    </row>
    <row r="546" spans="15:21" ht="15.75" customHeight="1" x14ac:dyDescent="0.25">
      <c r="O546" s="2"/>
      <c r="P546" s="2"/>
      <c r="Q546" s="2"/>
      <c r="R546" s="2"/>
      <c r="U546" s="3"/>
    </row>
    <row r="547" spans="15:21" ht="15.75" customHeight="1" x14ac:dyDescent="0.25">
      <c r="O547" s="2"/>
      <c r="P547" s="2"/>
      <c r="Q547" s="2"/>
      <c r="R547" s="2"/>
      <c r="U547" s="3"/>
    </row>
    <row r="548" spans="15:21" ht="15.75" customHeight="1" x14ac:dyDescent="0.25">
      <c r="O548" s="2"/>
      <c r="P548" s="2"/>
      <c r="Q548" s="2"/>
      <c r="R548" s="2"/>
      <c r="U548" s="3"/>
    </row>
    <row r="549" spans="15:21" ht="15.75" customHeight="1" x14ac:dyDescent="0.25">
      <c r="O549" s="2"/>
      <c r="P549" s="2"/>
      <c r="Q549" s="2"/>
      <c r="R549" s="2"/>
      <c r="U549" s="3"/>
    </row>
    <row r="550" spans="15:21" ht="15.75" customHeight="1" x14ac:dyDescent="0.25">
      <c r="O550" s="2"/>
      <c r="P550" s="2"/>
      <c r="Q550" s="2"/>
      <c r="R550" s="2"/>
      <c r="U550" s="3"/>
    </row>
    <row r="551" spans="15:21" ht="15.75" customHeight="1" x14ac:dyDescent="0.25">
      <c r="O551" s="2"/>
      <c r="P551" s="2"/>
      <c r="Q551" s="2"/>
      <c r="R551" s="2"/>
      <c r="U551" s="3"/>
    </row>
    <row r="552" spans="15:21" ht="15.75" customHeight="1" x14ac:dyDescent="0.25">
      <c r="O552" s="2"/>
      <c r="P552" s="2"/>
      <c r="Q552" s="2"/>
      <c r="R552" s="2"/>
      <c r="U552" s="3"/>
    </row>
    <row r="553" spans="15:21" ht="15.75" customHeight="1" x14ac:dyDescent="0.25">
      <c r="O553" s="2"/>
      <c r="P553" s="2"/>
      <c r="Q553" s="2"/>
      <c r="R553" s="2"/>
      <c r="U553" s="3"/>
    </row>
    <row r="554" spans="15:21" ht="15.75" customHeight="1" x14ac:dyDescent="0.25">
      <c r="O554" s="2"/>
      <c r="P554" s="2"/>
      <c r="Q554" s="2"/>
      <c r="R554" s="2"/>
      <c r="U554" s="3"/>
    </row>
    <row r="555" spans="15:21" ht="15.75" customHeight="1" x14ac:dyDescent="0.25">
      <c r="O555" s="2"/>
      <c r="P555" s="2"/>
      <c r="Q555" s="2"/>
      <c r="R555" s="2"/>
      <c r="U555" s="3"/>
    </row>
    <row r="556" spans="15:21" ht="15.75" customHeight="1" x14ac:dyDescent="0.25">
      <c r="O556" s="2"/>
      <c r="P556" s="2"/>
      <c r="Q556" s="2"/>
      <c r="R556" s="2"/>
      <c r="U556" s="3"/>
    </row>
    <row r="557" spans="15:21" ht="15.75" customHeight="1" x14ac:dyDescent="0.25">
      <c r="O557" s="2"/>
      <c r="P557" s="2"/>
      <c r="Q557" s="2"/>
      <c r="R557" s="2"/>
      <c r="U557" s="3"/>
    </row>
    <row r="558" spans="15:21" ht="15.75" customHeight="1" x14ac:dyDescent="0.25">
      <c r="O558" s="2"/>
      <c r="P558" s="2"/>
      <c r="Q558" s="2"/>
      <c r="R558" s="2"/>
      <c r="U558" s="3"/>
    </row>
    <row r="559" spans="15:21" ht="15.75" customHeight="1" x14ac:dyDescent="0.25">
      <c r="O559" s="2"/>
      <c r="P559" s="2"/>
      <c r="Q559" s="2"/>
      <c r="R559" s="2"/>
      <c r="U559" s="3"/>
    </row>
    <row r="560" spans="15:21" ht="15.75" customHeight="1" x14ac:dyDescent="0.25">
      <c r="O560" s="2"/>
      <c r="P560" s="2"/>
      <c r="Q560" s="2"/>
      <c r="R560" s="2"/>
      <c r="U560" s="3"/>
    </row>
    <row r="561" spans="15:21" ht="15.75" customHeight="1" x14ac:dyDescent="0.25">
      <c r="O561" s="2"/>
      <c r="P561" s="2"/>
      <c r="Q561" s="2"/>
      <c r="R561" s="2"/>
      <c r="U561" s="3"/>
    </row>
    <row r="562" spans="15:21" ht="15.75" customHeight="1" x14ac:dyDescent="0.25">
      <c r="O562" s="2"/>
      <c r="P562" s="2"/>
      <c r="Q562" s="2"/>
      <c r="R562" s="2"/>
      <c r="U562" s="3"/>
    </row>
    <row r="563" spans="15:21" ht="15.75" customHeight="1" x14ac:dyDescent="0.25">
      <c r="O563" s="2"/>
      <c r="P563" s="2"/>
      <c r="Q563" s="2"/>
      <c r="R563" s="2"/>
      <c r="U563" s="3"/>
    </row>
    <row r="564" spans="15:21" ht="15.75" customHeight="1" x14ac:dyDescent="0.25">
      <c r="O564" s="2"/>
      <c r="P564" s="2"/>
      <c r="Q564" s="2"/>
      <c r="R564" s="2"/>
      <c r="U564" s="3"/>
    </row>
    <row r="565" spans="15:21" ht="15.75" customHeight="1" x14ac:dyDescent="0.25">
      <c r="O565" s="2"/>
      <c r="P565" s="2"/>
      <c r="Q565" s="2"/>
      <c r="R565" s="2"/>
      <c r="U565" s="3"/>
    </row>
    <row r="566" spans="15:21" ht="15.75" customHeight="1" x14ac:dyDescent="0.25">
      <c r="O566" s="2"/>
      <c r="P566" s="2"/>
      <c r="Q566" s="2"/>
      <c r="R566" s="2"/>
      <c r="U566" s="3"/>
    </row>
    <row r="567" spans="15:21" ht="15.75" customHeight="1" x14ac:dyDescent="0.25">
      <c r="O567" s="2"/>
      <c r="P567" s="2"/>
      <c r="Q567" s="2"/>
      <c r="R567" s="2"/>
      <c r="U567" s="3"/>
    </row>
    <row r="568" spans="15:21" ht="15.75" customHeight="1" x14ac:dyDescent="0.25">
      <c r="O568" s="2"/>
      <c r="P568" s="2"/>
      <c r="Q568" s="2"/>
      <c r="R568" s="2"/>
      <c r="U568" s="3"/>
    </row>
    <row r="569" spans="15:21" ht="15.75" customHeight="1" x14ac:dyDescent="0.25">
      <c r="O569" s="2"/>
      <c r="P569" s="2"/>
      <c r="Q569" s="2"/>
      <c r="R569" s="2"/>
      <c r="U569" s="3"/>
    </row>
    <row r="570" spans="15:21" ht="15.75" customHeight="1" x14ac:dyDescent="0.25">
      <c r="O570" s="2"/>
      <c r="P570" s="2"/>
      <c r="Q570" s="2"/>
      <c r="R570" s="2"/>
      <c r="U570" s="3"/>
    </row>
    <row r="571" spans="15:21" ht="15.75" customHeight="1" x14ac:dyDescent="0.25">
      <c r="O571" s="2"/>
      <c r="P571" s="2"/>
      <c r="Q571" s="2"/>
      <c r="R571" s="2"/>
      <c r="U571" s="3"/>
    </row>
    <row r="572" spans="15:21" ht="15.75" customHeight="1" x14ac:dyDescent="0.25">
      <c r="O572" s="2"/>
      <c r="P572" s="2"/>
      <c r="Q572" s="2"/>
      <c r="R572" s="2"/>
      <c r="U572" s="3"/>
    </row>
    <row r="573" spans="15:21" ht="15.75" customHeight="1" x14ac:dyDescent="0.25">
      <c r="O573" s="2"/>
      <c r="P573" s="2"/>
      <c r="Q573" s="2"/>
      <c r="R573" s="2"/>
      <c r="U573" s="3"/>
    </row>
    <row r="574" spans="15:21" ht="15.75" customHeight="1" x14ac:dyDescent="0.25">
      <c r="O574" s="2"/>
      <c r="P574" s="2"/>
      <c r="Q574" s="2"/>
      <c r="R574" s="2"/>
      <c r="U574" s="3"/>
    </row>
    <row r="575" spans="15:21" ht="15.75" customHeight="1" x14ac:dyDescent="0.25">
      <c r="O575" s="2"/>
      <c r="P575" s="2"/>
      <c r="Q575" s="2"/>
      <c r="R575" s="2"/>
      <c r="U575" s="3"/>
    </row>
    <row r="576" spans="15:21" ht="15.75" customHeight="1" x14ac:dyDescent="0.25">
      <c r="O576" s="2"/>
      <c r="P576" s="2"/>
      <c r="Q576" s="2"/>
      <c r="R576" s="2"/>
      <c r="U576" s="3"/>
    </row>
    <row r="577" spans="15:21" ht="15.75" customHeight="1" x14ac:dyDescent="0.25">
      <c r="O577" s="2"/>
      <c r="P577" s="2"/>
      <c r="Q577" s="2"/>
      <c r="R577" s="2"/>
      <c r="U577" s="3"/>
    </row>
    <row r="578" spans="15:21" ht="15.75" customHeight="1" x14ac:dyDescent="0.25">
      <c r="O578" s="2"/>
      <c r="P578" s="2"/>
      <c r="Q578" s="2"/>
      <c r="R578" s="2"/>
      <c r="U578" s="3"/>
    </row>
    <row r="579" spans="15:21" ht="15.75" customHeight="1" x14ac:dyDescent="0.25">
      <c r="O579" s="2"/>
      <c r="P579" s="2"/>
      <c r="Q579" s="2"/>
      <c r="R579" s="2"/>
      <c r="U579" s="3"/>
    </row>
    <row r="580" spans="15:21" ht="15.75" customHeight="1" x14ac:dyDescent="0.25">
      <c r="O580" s="2"/>
      <c r="P580" s="2"/>
      <c r="Q580" s="2"/>
      <c r="R580" s="2"/>
      <c r="U580" s="3"/>
    </row>
    <row r="581" spans="15:21" ht="15.75" customHeight="1" x14ac:dyDescent="0.25">
      <c r="O581" s="2"/>
      <c r="P581" s="2"/>
      <c r="Q581" s="2"/>
      <c r="R581" s="2"/>
      <c r="U581" s="3"/>
    </row>
    <row r="582" spans="15:21" ht="15.75" customHeight="1" x14ac:dyDescent="0.25">
      <c r="O582" s="2"/>
      <c r="P582" s="2"/>
      <c r="Q582" s="2"/>
      <c r="R582" s="2"/>
      <c r="U582" s="3"/>
    </row>
    <row r="583" spans="15:21" ht="15.75" customHeight="1" x14ac:dyDescent="0.25">
      <c r="O583" s="2"/>
      <c r="P583" s="2"/>
      <c r="Q583" s="2"/>
      <c r="R583" s="2"/>
      <c r="U583" s="3"/>
    </row>
    <row r="584" spans="15:21" ht="15.75" customHeight="1" x14ac:dyDescent="0.25">
      <c r="O584" s="2"/>
      <c r="P584" s="2"/>
      <c r="Q584" s="2"/>
      <c r="R584" s="2"/>
      <c r="U584" s="3"/>
    </row>
    <row r="585" spans="15:21" ht="15.75" customHeight="1" x14ac:dyDescent="0.25">
      <c r="O585" s="2"/>
      <c r="P585" s="2"/>
      <c r="Q585" s="2"/>
      <c r="R585" s="2"/>
      <c r="U585" s="3"/>
    </row>
    <row r="586" spans="15:21" ht="15.75" customHeight="1" x14ac:dyDescent="0.25">
      <c r="O586" s="2"/>
      <c r="P586" s="2"/>
      <c r="Q586" s="2"/>
      <c r="R586" s="2"/>
      <c r="U586" s="3"/>
    </row>
    <row r="587" spans="15:21" ht="15.75" customHeight="1" x14ac:dyDescent="0.25">
      <c r="O587" s="2"/>
      <c r="P587" s="2"/>
      <c r="Q587" s="2"/>
      <c r="R587" s="2"/>
      <c r="U587" s="3"/>
    </row>
    <row r="588" spans="15:21" ht="15.75" customHeight="1" x14ac:dyDescent="0.25">
      <c r="O588" s="2"/>
      <c r="P588" s="2"/>
      <c r="Q588" s="2"/>
      <c r="R588" s="2"/>
      <c r="U588" s="3"/>
    </row>
    <row r="589" spans="15:21" ht="15.75" customHeight="1" x14ac:dyDescent="0.25">
      <c r="O589" s="2"/>
      <c r="P589" s="2"/>
      <c r="Q589" s="2"/>
      <c r="R589" s="2"/>
      <c r="U589" s="3"/>
    </row>
    <row r="590" spans="15:21" ht="15.75" customHeight="1" x14ac:dyDescent="0.25">
      <c r="O590" s="2"/>
      <c r="P590" s="2"/>
      <c r="Q590" s="2"/>
      <c r="R590" s="2"/>
      <c r="U590" s="3"/>
    </row>
    <row r="591" spans="15:21" ht="15.75" customHeight="1" x14ac:dyDescent="0.25">
      <c r="O591" s="2"/>
      <c r="P591" s="2"/>
      <c r="Q591" s="2"/>
      <c r="R591" s="2"/>
      <c r="U591" s="3"/>
    </row>
    <row r="592" spans="15:21" ht="15.75" customHeight="1" x14ac:dyDescent="0.25">
      <c r="O592" s="2"/>
      <c r="P592" s="2"/>
      <c r="Q592" s="2"/>
      <c r="R592" s="2"/>
      <c r="U592" s="3"/>
    </row>
    <row r="593" spans="15:21" ht="15.75" customHeight="1" x14ac:dyDescent="0.25">
      <c r="O593" s="2"/>
      <c r="P593" s="2"/>
      <c r="Q593" s="2"/>
      <c r="R593" s="2"/>
      <c r="U593" s="3"/>
    </row>
    <row r="594" spans="15:21" ht="15.75" customHeight="1" x14ac:dyDescent="0.25">
      <c r="O594" s="2"/>
      <c r="P594" s="2"/>
      <c r="Q594" s="2"/>
      <c r="R594" s="2"/>
      <c r="U594" s="3"/>
    </row>
    <row r="595" spans="15:21" ht="15.75" customHeight="1" x14ac:dyDescent="0.25">
      <c r="O595" s="2"/>
      <c r="P595" s="2"/>
      <c r="Q595" s="2"/>
      <c r="R595" s="2"/>
      <c r="U595" s="3"/>
    </row>
    <row r="596" spans="15:21" ht="15.75" customHeight="1" x14ac:dyDescent="0.25">
      <c r="O596" s="2"/>
      <c r="P596" s="2"/>
      <c r="Q596" s="2"/>
      <c r="R596" s="2"/>
      <c r="U596" s="3"/>
    </row>
    <row r="597" spans="15:21" ht="15.75" customHeight="1" x14ac:dyDescent="0.25">
      <c r="O597" s="2"/>
      <c r="P597" s="2"/>
      <c r="Q597" s="2"/>
      <c r="R597" s="2"/>
      <c r="U597" s="3"/>
    </row>
    <row r="598" spans="15:21" ht="15.75" customHeight="1" x14ac:dyDescent="0.25">
      <c r="O598" s="2"/>
      <c r="P598" s="2"/>
      <c r="Q598" s="2"/>
      <c r="R598" s="2"/>
      <c r="U598" s="3"/>
    </row>
    <row r="599" spans="15:21" ht="15.75" customHeight="1" x14ac:dyDescent="0.25">
      <c r="O599" s="2"/>
      <c r="P599" s="2"/>
      <c r="Q599" s="2"/>
      <c r="R599" s="2"/>
      <c r="U599" s="3"/>
    </row>
    <row r="600" spans="15:21" ht="15.75" customHeight="1" x14ac:dyDescent="0.25">
      <c r="O600" s="2"/>
      <c r="P600" s="2"/>
      <c r="Q600" s="2"/>
      <c r="R600" s="2"/>
      <c r="U600" s="3"/>
    </row>
    <row r="601" spans="15:21" ht="15.75" customHeight="1" x14ac:dyDescent="0.25">
      <c r="O601" s="2"/>
      <c r="P601" s="2"/>
      <c r="Q601" s="2"/>
      <c r="R601" s="2"/>
      <c r="U601" s="3"/>
    </row>
    <row r="602" spans="15:21" ht="15.75" customHeight="1" x14ac:dyDescent="0.25">
      <c r="O602" s="2"/>
      <c r="P602" s="2"/>
      <c r="Q602" s="2"/>
      <c r="R602" s="2"/>
      <c r="U602" s="3"/>
    </row>
    <row r="603" spans="15:21" ht="15.75" customHeight="1" x14ac:dyDescent="0.25">
      <c r="O603" s="2"/>
      <c r="P603" s="2"/>
      <c r="Q603" s="2"/>
      <c r="R603" s="2"/>
      <c r="U603" s="3"/>
    </row>
    <row r="604" spans="15:21" ht="15.75" customHeight="1" x14ac:dyDescent="0.25">
      <c r="O604" s="2"/>
      <c r="P604" s="2"/>
      <c r="Q604" s="2"/>
      <c r="R604" s="2"/>
      <c r="U604" s="3"/>
    </row>
    <row r="605" spans="15:21" ht="15.75" customHeight="1" x14ac:dyDescent="0.25">
      <c r="O605" s="2"/>
      <c r="P605" s="2"/>
      <c r="Q605" s="2"/>
      <c r="R605" s="2"/>
      <c r="U605" s="3"/>
    </row>
    <row r="606" spans="15:21" ht="15.75" customHeight="1" x14ac:dyDescent="0.25">
      <c r="O606" s="2"/>
      <c r="P606" s="2"/>
      <c r="Q606" s="2"/>
      <c r="R606" s="2"/>
      <c r="U606" s="3"/>
    </row>
    <row r="607" spans="15:21" ht="15.75" customHeight="1" x14ac:dyDescent="0.25">
      <c r="O607" s="2"/>
      <c r="P607" s="2"/>
      <c r="Q607" s="2"/>
      <c r="R607" s="2"/>
      <c r="U607" s="3"/>
    </row>
    <row r="608" spans="15:21" ht="15.75" customHeight="1" x14ac:dyDescent="0.25">
      <c r="O608" s="2"/>
      <c r="P608" s="2"/>
      <c r="Q608" s="2"/>
      <c r="R608" s="2"/>
      <c r="U608" s="3"/>
    </row>
    <row r="609" spans="15:21" ht="15.75" customHeight="1" x14ac:dyDescent="0.25">
      <c r="O609" s="2"/>
      <c r="P609" s="2"/>
      <c r="Q609" s="2"/>
      <c r="R609" s="2"/>
      <c r="U609" s="3"/>
    </row>
    <row r="610" spans="15:21" ht="15.75" customHeight="1" x14ac:dyDescent="0.25">
      <c r="O610" s="2"/>
      <c r="P610" s="2"/>
      <c r="Q610" s="2"/>
      <c r="R610" s="2"/>
      <c r="U610" s="3"/>
    </row>
    <row r="611" spans="15:21" ht="15.75" customHeight="1" x14ac:dyDescent="0.25">
      <c r="O611" s="2"/>
      <c r="P611" s="2"/>
      <c r="Q611" s="2"/>
      <c r="R611" s="2"/>
      <c r="U611" s="3"/>
    </row>
    <row r="612" spans="15:21" ht="15.75" customHeight="1" x14ac:dyDescent="0.25">
      <c r="O612" s="2"/>
      <c r="P612" s="2"/>
      <c r="Q612" s="2"/>
      <c r="R612" s="2"/>
      <c r="U612" s="3"/>
    </row>
    <row r="613" spans="15:21" ht="15.75" customHeight="1" x14ac:dyDescent="0.25">
      <c r="O613" s="2"/>
      <c r="P613" s="2"/>
      <c r="Q613" s="2"/>
      <c r="R613" s="2"/>
      <c r="U613" s="3"/>
    </row>
    <row r="614" spans="15:21" ht="15.75" customHeight="1" x14ac:dyDescent="0.25">
      <c r="O614" s="2"/>
      <c r="P614" s="2"/>
      <c r="Q614" s="2"/>
      <c r="R614" s="2"/>
      <c r="U614" s="3"/>
    </row>
    <row r="615" spans="15:21" ht="15.75" customHeight="1" x14ac:dyDescent="0.25">
      <c r="O615" s="2"/>
      <c r="P615" s="2"/>
      <c r="Q615" s="2"/>
      <c r="R615" s="2"/>
      <c r="U615" s="3"/>
    </row>
    <row r="616" spans="15:21" ht="15.75" customHeight="1" x14ac:dyDescent="0.25">
      <c r="O616" s="2"/>
      <c r="P616" s="2"/>
      <c r="Q616" s="2"/>
      <c r="R616" s="2"/>
      <c r="U616" s="3"/>
    </row>
    <row r="617" spans="15:21" ht="15.75" customHeight="1" x14ac:dyDescent="0.25">
      <c r="O617" s="2"/>
      <c r="P617" s="2"/>
      <c r="Q617" s="2"/>
      <c r="R617" s="2"/>
      <c r="U617" s="3"/>
    </row>
    <row r="618" spans="15:21" ht="15.75" customHeight="1" x14ac:dyDescent="0.25">
      <c r="O618" s="2"/>
      <c r="P618" s="2"/>
      <c r="Q618" s="2"/>
      <c r="R618" s="2"/>
      <c r="U618" s="3"/>
    </row>
    <row r="619" spans="15:21" ht="15.75" customHeight="1" x14ac:dyDescent="0.25">
      <c r="O619" s="2"/>
      <c r="P619" s="2"/>
      <c r="Q619" s="2"/>
      <c r="R619" s="2"/>
      <c r="U619" s="3"/>
    </row>
    <row r="620" spans="15:21" ht="15.75" customHeight="1" x14ac:dyDescent="0.25">
      <c r="O620" s="2"/>
      <c r="P620" s="2"/>
      <c r="Q620" s="2"/>
      <c r="R620" s="2"/>
      <c r="U620" s="3"/>
    </row>
    <row r="621" spans="15:21" ht="15.75" customHeight="1" x14ac:dyDescent="0.25">
      <c r="O621" s="2"/>
      <c r="P621" s="2"/>
      <c r="Q621" s="2"/>
      <c r="R621" s="2"/>
      <c r="U621" s="3"/>
    </row>
    <row r="622" spans="15:21" ht="15.75" customHeight="1" x14ac:dyDescent="0.25">
      <c r="O622" s="2"/>
      <c r="P622" s="2"/>
      <c r="Q622" s="2"/>
      <c r="R622" s="2"/>
      <c r="U622" s="3"/>
    </row>
    <row r="623" spans="15:21" ht="15.75" customHeight="1" x14ac:dyDescent="0.25">
      <c r="O623" s="2"/>
      <c r="P623" s="2"/>
      <c r="Q623" s="2"/>
      <c r="R623" s="2"/>
      <c r="U623" s="3"/>
    </row>
    <row r="624" spans="15:21" ht="15.75" customHeight="1" x14ac:dyDescent="0.25">
      <c r="O624" s="2"/>
      <c r="P624" s="2"/>
      <c r="Q624" s="2"/>
      <c r="R624" s="2"/>
      <c r="U624" s="3"/>
    </row>
    <row r="625" spans="15:21" ht="15.75" customHeight="1" x14ac:dyDescent="0.25">
      <c r="O625" s="2"/>
      <c r="P625" s="2"/>
      <c r="Q625" s="2"/>
      <c r="R625" s="2"/>
      <c r="U625" s="3"/>
    </row>
    <row r="626" spans="15:21" ht="15.75" customHeight="1" x14ac:dyDescent="0.25">
      <c r="O626" s="2"/>
      <c r="P626" s="2"/>
      <c r="Q626" s="2"/>
      <c r="R626" s="2"/>
      <c r="U626" s="3"/>
    </row>
    <row r="627" spans="15:21" ht="15.75" customHeight="1" x14ac:dyDescent="0.25">
      <c r="O627" s="2"/>
      <c r="P627" s="2"/>
      <c r="Q627" s="2"/>
      <c r="R627" s="2"/>
      <c r="U627" s="3"/>
    </row>
    <row r="628" spans="15:21" ht="15.75" customHeight="1" x14ac:dyDescent="0.25">
      <c r="O628" s="2"/>
      <c r="P628" s="2"/>
      <c r="Q628" s="2"/>
      <c r="R628" s="2"/>
      <c r="U628" s="3"/>
    </row>
    <row r="629" spans="15:21" ht="15.75" customHeight="1" x14ac:dyDescent="0.25">
      <c r="O629" s="2"/>
      <c r="P629" s="2"/>
      <c r="Q629" s="2"/>
      <c r="R629" s="2"/>
      <c r="U629" s="3"/>
    </row>
    <row r="630" spans="15:21" ht="15.75" customHeight="1" x14ac:dyDescent="0.25">
      <c r="O630" s="2"/>
      <c r="P630" s="2"/>
      <c r="Q630" s="2"/>
      <c r="R630" s="2"/>
      <c r="U630" s="3"/>
    </row>
    <row r="631" spans="15:21" ht="15.75" customHeight="1" x14ac:dyDescent="0.25">
      <c r="O631" s="2"/>
      <c r="P631" s="2"/>
      <c r="Q631" s="2"/>
      <c r="R631" s="2"/>
      <c r="U631" s="3"/>
    </row>
    <row r="632" spans="15:21" ht="15.75" customHeight="1" x14ac:dyDescent="0.25">
      <c r="O632" s="2"/>
      <c r="P632" s="2"/>
      <c r="Q632" s="2"/>
      <c r="R632" s="2"/>
      <c r="U632" s="3"/>
    </row>
    <row r="633" spans="15:21" ht="15.75" customHeight="1" x14ac:dyDescent="0.25">
      <c r="O633" s="2"/>
      <c r="P633" s="2"/>
      <c r="Q633" s="2"/>
      <c r="R633" s="2"/>
      <c r="U633" s="3"/>
    </row>
    <row r="634" spans="15:21" ht="15.75" customHeight="1" x14ac:dyDescent="0.25">
      <c r="O634" s="2"/>
      <c r="P634" s="2"/>
      <c r="Q634" s="2"/>
      <c r="R634" s="2"/>
      <c r="U634" s="3"/>
    </row>
    <row r="635" spans="15:21" ht="15.75" customHeight="1" x14ac:dyDescent="0.25">
      <c r="O635" s="2"/>
      <c r="P635" s="2"/>
      <c r="Q635" s="2"/>
      <c r="R635" s="2"/>
      <c r="U635" s="3"/>
    </row>
    <row r="636" spans="15:21" ht="15.75" customHeight="1" x14ac:dyDescent="0.25">
      <c r="O636" s="2"/>
      <c r="P636" s="2"/>
      <c r="Q636" s="2"/>
      <c r="R636" s="2"/>
      <c r="U636" s="3"/>
    </row>
    <row r="637" spans="15:21" ht="15.75" customHeight="1" x14ac:dyDescent="0.25">
      <c r="O637" s="2"/>
      <c r="P637" s="2"/>
      <c r="Q637" s="2"/>
      <c r="R637" s="2"/>
      <c r="U637" s="3"/>
    </row>
    <row r="638" spans="15:21" ht="15.75" customHeight="1" x14ac:dyDescent="0.25">
      <c r="O638" s="2"/>
      <c r="P638" s="2"/>
      <c r="Q638" s="2"/>
      <c r="R638" s="2"/>
      <c r="U638" s="3"/>
    </row>
    <row r="639" spans="15:21" ht="15.75" customHeight="1" x14ac:dyDescent="0.25">
      <c r="O639" s="2"/>
      <c r="P639" s="2"/>
      <c r="Q639" s="2"/>
      <c r="R639" s="2"/>
      <c r="U639" s="3"/>
    </row>
    <row r="640" spans="15:21" ht="15.75" customHeight="1" x14ac:dyDescent="0.25">
      <c r="O640" s="2"/>
      <c r="P640" s="2"/>
      <c r="Q640" s="2"/>
      <c r="R640" s="2"/>
      <c r="U640" s="3"/>
    </row>
    <row r="641" spans="15:21" ht="15.75" customHeight="1" x14ac:dyDescent="0.25">
      <c r="O641" s="2"/>
      <c r="P641" s="2"/>
      <c r="Q641" s="2"/>
      <c r="R641" s="2"/>
      <c r="U641" s="3"/>
    </row>
    <row r="642" spans="15:21" ht="15.75" customHeight="1" x14ac:dyDescent="0.25">
      <c r="O642" s="2"/>
      <c r="P642" s="2"/>
      <c r="Q642" s="2"/>
      <c r="R642" s="2"/>
      <c r="U642" s="3"/>
    </row>
    <row r="643" spans="15:21" ht="15.75" customHeight="1" x14ac:dyDescent="0.25">
      <c r="O643" s="2"/>
      <c r="P643" s="2"/>
      <c r="Q643" s="2"/>
      <c r="R643" s="2"/>
      <c r="U643" s="3"/>
    </row>
    <row r="644" spans="15:21" ht="15.75" customHeight="1" x14ac:dyDescent="0.25">
      <c r="O644" s="2"/>
      <c r="P644" s="2"/>
      <c r="Q644" s="2"/>
      <c r="R644" s="2"/>
      <c r="U644" s="3"/>
    </row>
    <row r="645" spans="15:21" ht="15.75" customHeight="1" x14ac:dyDescent="0.25">
      <c r="O645" s="2"/>
      <c r="P645" s="2"/>
      <c r="Q645" s="2"/>
      <c r="R645" s="2"/>
      <c r="U645" s="3"/>
    </row>
    <row r="646" spans="15:21" ht="15.75" customHeight="1" x14ac:dyDescent="0.25">
      <c r="O646" s="2"/>
      <c r="P646" s="2"/>
      <c r="Q646" s="2"/>
      <c r="R646" s="2"/>
      <c r="U646" s="3"/>
    </row>
    <row r="647" spans="15:21" ht="15.75" customHeight="1" x14ac:dyDescent="0.25">
      <c r="O647" s="2"/>
      <c r="P647" s="2"/>
      <c r="Q647" s="2"/>
      <c r="R647" s="2"/>
      <c r="U647" s="3"/>
    </row>
    <row r="648" spans="15:21" ht="15.75" customHeight="1" x14ac:dyDescent="0.25">
      <c r="O648" s="2"/>
      <c r="P648" s="2"/>
      <c r="Q648" s="2"/>
      <c r="R648" s="2"/>
      <c r="U648" s="3"/>
    </row>
    <row r="649" spans="15:21" ht="15.75" customHeight="1" x14ac:dyDescent="0.25">
      <c r="O649" s="2"/>
      <c r="P649" s="2"/>
      <c r="Q649" s="2"/>
      <c r="R649" s="2"/>
      <c r="U649" s="3"/>
    </row>
    <row r="650" spans="15:21" ht="15.75" customHeight="1" x14ac:dyDescent="0.25">
      <c r="O650" s="2"/>
      <c r="P650" s="2"/>
      <c r="Q650" s="2"/>
      <c r="R650" s="2"/>
      <c r="U650" s="3"/>
    </row>
    <row r="651" spans="15:21" ht="15.75" customHeight="1" x14ac:dyDescent="0.25">
      <c r="O651" s="2"/>
      <c r="P651" s="2"/>
      <c r="Q651" s="2"/>
      <c r="R651" s="2"/>
      <c r="U651" s="3"/>
    </row>
    <row r="652" spans="15:21" ht="15.75" customHeight="1" x14ac:dyDescent="0.25">
      <c r="O652" s="2"/>
      <c r="P652" s="2"/>
      <c r="Q652" s="2"/>
      <c r="R652" s="2"/>
      <c r="U652" s="3"/>
    </row>
    <row r="653" spans="15:21" ht="15.75" customHeight="1" x14ac:dyDescent="0.25">
      <c r="O653" s="2"/>
      <c r="P653" s="2"/>
      <c r="Q653" s="2"/>
      <c r="R653" s="2"/>
      <c r="U653" s="3"/>
    </row>
    <row r="654" spans="15:21" ht="15.75" customHeight="1" x14ac:dyDescent="0.25">
      <c r="O654" s="2"/>
      <c r="P654" s="2"/>
      <c r="Q654" s="2"/>
      <c r="R654" s="2"/>
      <c r="U654" s="3"/>
    </row>
    <row r="655" spans="15:21" ht="15.75" customHeight="1" x14ac:dyDescent="0.25">
      <c r="O655" s="2"/>
      <c r="P655" s="2"/>
      <c r="Q655" s="2"/>
      <c r="R655" s="2"/>
      <c r="U655" s="3"/>
    </row>
    <row r="656" spans="15:21" ht="15.75" customHeight="1" x14ac:dyDescent="0.25">
      <c r="O656" s="2"/>
      <c r="P656" s="2"/>
      <c r="Q656" s="2"/>
      <c r="R656" s="2"/>
      <c r="U656" s="3"/>
    </row>
    <row r="657" spans="15:21" ht="15.75" customHeight="1" x14ac:dyDescent="0.25">
      <c r="O657" s="2"/>
      <c r="P657" s="2"/>
      <c r="Q657" s="2"/>
      <c r="R657" s="2"/>
      <c r="U657" s="3"/>
    </row>
    <row r="658" spans="15:21" ht="15.75" customHeight="1" x14ac:dyDescent="0.25">
      <c r="O658" s="2"/>
      <c r="P658" s="2"/>
      <c r="Q658" s="2"/>
      <c r="R658" s="2"/>
      <c r="U658" s="3"/>
    </row>
    <row r="659" spans="15:21" ht="15.75" customHeight="1" x14ac:dyDescent="0.25">
      <c r="O659" s="2"/>
      <c r="P659" s="2"/>
      <c r="Q659" s="2"/>
      <c r="R659" s="2"/>
      <c r="U659" s="3"/>
    </row>
    <row r="660" spans="15:21" ht="15.75" customHeight="1" x14ac:dyDescent="0.25">
      <c r="O660" s="2"/>
      <c r="P660" s="2"/>
      <c r="Q660" s="2"/>
      <c r="R660" s="2"/>
      <c r="U660" s="3"/>
    </row>
    <row r="661" spans="15:21" ht="15.75" customHeight="1" x14ac:dyDescent="0.25">
      <c r="O661" s="2"/>
      <c r="P661" s="2"/>
      <c r="Q661" s="2"/>
      <c r="R661" s="2"/>
      <c r="U661" s="3"/>
    </row>
    <row r="662" spans="15:21" ht="15.75" customHeight="1" x14ac:dyDescent="0.25">
      <c r="O662" s="2"/>
      <c r="P662" s="2"/>
      <c r="Q662" s="2"/>
      <c r="R662" s="2"/>
      <c r="U662" s="3"/>
    </row>
    <row r="663" spans="15:21" ht="15.75" customHeight="1" x14ac:dyDescent="0.25">
      <c r="O663" s="2"/>
      <c r="P663" s="2"/>
      <c r="Q663" s="2"/>
      <c r="R663" s="2"/>
      <c r="U663" s="3"/>
    </row>
    <row r="664" spans="15:21" ht="15.75" customHeight="1" x14ac:dyDescent="0.25">
      <c r="O664" s="2"/>
      <c r="P664" s="2"/>
      <c r="Q664" s="2"/>
      <c r="R664" s="2"/>
      <c r="U664" s="3"/>
    </row>
    <row r="665" spans="15:21" ht="15.75" customHeight="1" x14ac:dyDescent="0.25">
      <c r="O665" s="2"/>
      <c r="P665" s="2"/>
      <c r="Q665" s="2"/>
      <c r="R665" s="2"/>
      <c r="U665" s="3"/>
    </row>
    <row r="666" spans="15:21" ht="15.75" customHeight="1" x14ac:dyDescent="0.25">
      <c r="O666" s="2"/>
      <c r="P666" s="2"/>
      <c r="Q666" s="2"/>
      <c r="R666" s="2"/>
      <c r="U666" s="3"/>
    </row>
    <row r="667" spans="15:21" ht="15.75" customHeight="1" x14ac:dyDescent="0.25">
      <c r="O667" s="2"/>
      <c r="P667" s="2"/>
      <c r="Q667" s="2"/>
      <c r="R667" s="2"/>
      <c r="U667" s="3"/>
    </row>
    <row r="668" spans="15:21" ht="15.75" customHeight="1" x14ac:dyDescent="0.25">
      <c r="O668" s="2"/>
      <c r="P668" s="2"/>
      <c r="Q668" s="2"/>
      <c r="R668" s="2"/>
      <c r="U668" s="3"/>
    </row>
    <row r="669" spans="15:21" ht="15.75" customHeight="1" x14ac:dyDescent="0.25">
      <c r="O669" s="2"/>
      <c r="P669" s="2"/>
      <c r="Q669" s="2"/>
      <c r="R669" s="2"/>
      <c r="U669" s="3"/>
    </row>
    <row r="670" spans="15:21" ht="15.75" customHeight="1" x14ac:dyDescent="0.25">
      <c r="O670" s="2"/>
      <c r="P670" s="2"/>
      <c r="Q670" s="2"/>
      <c r="R670" s="2"/>
      <c r="U670" s="3"/>
    </row>
    <row r="671" spans="15:21" ht="15.75" customHeight="1" x14ac:dyDescent="0.25">
      <c r="O671" s="2"/>
      <c r="P671" s="2"/>
      <c r="Q671" s="2"/>
      <c r="R671" s="2"/>
      <c r="U671" s="3"/>
    </row>
    <row r="672" spans="15:21" ht="15.75" customHeight="1" x14ac:dyDescent="0.25">
      <c r="O672" s="2"/>
      <c r="P672" s="2"/>
      <c r="Q672" s="2"/>
      <c r="R672" s="2"/>
      <c r="U672" s="3"/>
    </row>
    <row r="673" spans="15:21" ht="15.75" customHeight="1" x14ac:dyDescent="0.25">
      <c r="O673" s="2"/>
      <c r="P673" s="2"/>
      <c r="Q673" s="2"/>
      <c r="R673" s="2"/>
      <c r="U673" s="3"/>
    </row>
    <row r="674" spans="15:21" ht="15.75" customHeight="1" x14ac:dyDescent="0.25">
      <c r="O674" s="2"/>
      <c r="P674" s="2"/>
      <c r="Q674" s="2"/>
      <c r="R674" s="2"/>
      <c r="U674" s="3"/>
    </row>
    <row r="675" spans="15:21" ht="15.75" customHeight="1" x14ac:dyDescent="0.25">
      <c r="O675" s="2"/>
      <c r="P675" s="2"/>
      <c r="Q675" s="2"/>
      <c r="R675" s="2"/>
      <c r="U675" s="3"/>
    </row>
    <row r="676" spans="15:21" ht="15.75" customHeight="1" x14ac:dyDescent="0.25">
      <c r="O676" s="2"/>
      <c r="P676" s="2"/>
      <c r="Q676" s="2"/>
      <c r="R676" s="2"/>
      <c r="U676" s="3"/>
    </row>
    <row r="677" spans="15:21" ht="15.75" customHeight="1" x14ac:dyDescent="0.25">
      <c r="O677" s="2"/>
      <c r="P677" s="2"/>
      <c r="Q677" s="2"/>
      <c r="R677" s="2"/>
      <c r="U677" s="3"/>
    </row>
    <row r="678" spans="15:21" ht="15.75" customHeight="1" x14ac:dyDescent="0.25">
      <c r="O678" s="2"/>
      <c r="P678" s="2"/>
      <c r="Q678" s="2"/>
      <c r="R678" s="2"/>
      <c r="U678" s="3"/>
    </row>
    <row r="679" spans="15:21" ht="15.75" customHeight="1" x14ac:dyDescent="0.25">
      <c r="O679" s="2"/>
      <c r="P679" s="2"/>
      <c r="Q679" s="2"/>
      <c r="R679" s="2"/>
      <c r="U679" s="3"/>
    </row>
    <row r="680" spans="15:21" ht="15.75" customHeight="1" x14ac:dyDescent="0.25">
      <c r="O680" s="2"/>
      <c r="P680" s="2"/>
      <c r="Q680" s="2"/>
      <c r="R680" s="2"/>
      <c r="U680" s="3"/>
    </row>
    <row r="681" spans="15:21" ht="15.75" customHeight="1" x14ac:dyDescent="0.25">
      <c r="O681" s="2"/>
      <c r="P681" s="2"/>
      <c r="Q681" s="2"/>
      <c r="R681" s="2"/>
      <c r="U681" s="3"/>
    </row>
    <row r="682" spans="15:21" ht="15.75" customHeight="1" x14ac:dyDescent="0.25">
      <c r="O682" s="2"/>
      <c r="P682" s="2"/>
      <c r="Q682" s="2"/>
      <c r="R682" s="2"/>
      <c r="U682" s="3"/>
    </row>
    <row r="683" spans="15:21" ht="15.75" customHeight="1" x14ac:dyDescent="0.25">
      <c r="O683" s="2"/>
      <c r="P683" s="2"/>
      <c r="Q683" s="2"/>
      <c r="R683" s="2"/>
      <c r="U683" s="3"/>
    </row>
    <row r="684" spans="15:21" ht="15.75" customHeight="1" x14ac:dyDescent="0.25">
      <c r="O684" s="2"/>
      <c r="P684" s="2"/>
      <c r="Q684" s="2"/>
      <c r="R684" s="2"/>
      <c r="U684" s="3"/>
    </row>
    <row r="685" spans="15:21" ht="15.75" customHeight="1" x14ac:dyDescent="0.25">
      <c r="O685" s="2"/>
      <c r="P685" s="2"/>
      <c r="Q685" s="2"/>
      <c r="R685" s="2"/>
      <c r="U685" s="3"/>
    </row>
    <row r="686" spans="15:21" ht="15.75" customHeight="1" x14ac:dyDescent="0.25">
      <c r="O686" s="2"/>
      <c r="P686" s="2"/>
      <c r="Q686" s="2"/>
      <c r="R686" s="2"/>
      <c r="U686" s="3"/>
    </row>
    <row r="687" spans="15:21" ht="15.75" customHeight="1" x14ac:dyDescent="0.25">
      <c r="O687" s="2"/>
      <c r="P687" s="2"/>
      <c r="Q687" s="2"/>
      <c r="R687" s="2"/>
      <c r="U687" s="3"/>
    </row>
    <row r="688" spans="15:21" ht="15.75" customHeight="1" x14ac:dyDescent="0.25">
      <c r="O688" s="2"/>
      <c r="P688" s="2"/>
      <c r="Q688" s="2"/>
      <c r="R688" s="2"/>
      <c r="U688" s="3"/>
    </row>
    <row r="689" spans="15:21" ht="15.75" customHeight="1" x14ac:dyDescent="0.25">
      <c r="O689" s="2"/>
      <c r="P689" s="2"/>
      <c r="Q689" s="2"/>
      <c r="R689" s="2"/>
      <c r="U689" s="3"/>
    </row>
    <row r="690" spans="15:21" ht="15.75" customHeight="1" x14ac:dyDescent="0.25">
      <c r="O690" s="2"/>
      <c r="P690" s="2"/>
      <c r="Q690" s="2"/>
      <c r="R690" s="2"/>
      <c r="U690" s="3"/>
    </row>
    <row r="691" spans="15:21" ht="15.75" customHeight="1" x14ac:dyDescent="0.25">
      <c r="O691" s="2"/>
      <c r="P691" s="2"/>
      <c r="Q691" s="2"/>
      <c r="R691" s="2"/>
      <c r="U691" s="3"/>
    </row>
    <row r="692" spans="15:21" ht="15.75" customHeight="1" x14ac:dyDescent="0.25">
      <c r="O692" s="2"/>
      <c r="P692" s="2"/>
      <c r="Q692" s="2"/>
      <c r="R692" s="2"/>
      <c r="U692" s="3"/>
    </row>
    <row r="693" spans="15:21" ht="15.75" customHeight="1" x14ac:dyDescent="0.25">
      <c r="O693" s="2"/>
      <c r="P693" s="2"/>
      <c r="Q693" s="2"/>
      <c r="R693" s="2"/>
      <c r="U693" s="3"/>
    </row>
    <row r="694" spans="15:21" ht="15.75" customHeight="1" x14ac:dyDescent="0.25">
      <c r="O694" s="2"/>
      <c r="P694" s="2"/>
      <c r="Q694" s="2"/>
      <c r="R694" s="2"/>
      <c r="U694" s="3"/>
    </row>
    <row r="695" spans="15:21" ht="15.75" customHeight="1" x14ac:dyDescent="0.25">
      <c r="O695" s="2"/>
      <c r="P695" s="2"/>
      <c r="Q695" s="2"/>
      <c r="R695" s="2"/>
      <c r="U695" s="3"/>
    </row>
    <row r="696" spans="15:21" ht="15.75" customHeight="1" x14ac:dyDescent="0.25">
      <c r="O696" s="2"/>
      <c r="P696" s="2"/>
      <c r="Q696" s="2"/>
      <c r="R696" s="2"/>
      <c r="U696" s="3"/>
    </row>
    <row r="697" spans="15:21" ht="15.75" customHeight="1" x14ac:dyDescent="0.25">
      <c r="O697" s="2"/>
      <c r="P697" s="2"/>
      <c r="Q697" s="2"/>
      <c r="R697" s="2"/>
      <c r="U697" s="3"/>
    </row>
    <row r="698" spans="15:21" ht="15.75" customHeight="1" x14ac:dyDescent="0.25">
      <c r="O698" s="2"/>
      <c r="P698" s="2"/>
      <c r="Q698" s="2"/>
      <c r="R698" s="2"/>
      <c r="U698" s="3"/>
    </row>
    <row r="699" spans="15:21" ht="15.75" customHeight="1" x14ac:dyDescent="0.25">
      <c r="O699" s="2"/>
      <c r="P699" s="2"/>
      <c r="Q699" s="2"/>
      <c r="R699" s="2"/>
      <c r="U699" s="3"/>
    </row>
    <row r="700" spans="15:21" ht="15.75" customHeight="1" x14ac:dyDescent="0.25">
      <c r="O700" s="2"/>
      <c r="P700" s="2"/>
      <c r="Q700" s="2"/>
      <c r="R700" s="2"/>
      <c r="U700" s="3"/>
    </row>
    <row r="701" spans="15:21" ht="15.75" customHeight="1" x14ac:dyDescent="0.25">
      <c r="O701" s="2"/>
      <c r="P701" s="2"/>
      <c r="Q701" s="2"/>
      <c r="R701" s="2"/>
      <c r="U701" s="3"/>
    </row>
    <row r="702" spans="15:21" ht="15.75" customHeight="1" x14ac:dyDescent="0.25">
      <c r="O702" s="2"/>
      <c r="P702" s="2"/>
      <c r="Q702" s="2"/>
      <c r="R702" s="2"/>
      <c r="U702" s="3"/>
    </row>
    <row r="703" spans="15:21" ht="15.75" customHeight="1" x14ac:dyDescent="0.25">
      <c r="O703" s="2"/>
      <c r="P703" s="2"/>
      <c r="Q703" s="2"/>
      <c r="R703" s="2"/>
      <c r="U703" s="3"/>
    </row>
    <row r="704" spans="15:21" ht="15.75" customHeight="1" x14ac:dyDescent="0.25">
      <c r="O704" s="2"/>
      <c r="P704" s="2"/>
      <c r="Q704" s="2"/>
      <c r="R704" s="2"/>
      <c r="U704" s="3"/>
    </row>
    <row r="705" spans="15:21" ht="15.75" customHeight="1" x14ac:dyDescent="0.25">
      <c r="O705" s="2"/>
      <c r="P705" s="2"/>
      <c r="Q705" s="2"/>
      <c r="R705" s="2"/>
      <c r="U705" s="3"/>
    </row>
    <row r="706" spans="15:21" ht="15.75" customHeight="1" x14ac:dyDescent="0.25">
      <c r="O706" s="2"/>
      <c r="P706" s="2"/>
      <c r="Q706" s="2"/>
      <c r="R706" s="2"/>
      <c r="U706" s="3"/>
    </row>
    <row r="707" spans="15:21" ht="15.75" customHeight="1" x14ac:dyDescent="0.25">
      <c r="O707" s="2"/>
      <c r="P707" s="2"/>
      <c r="Q707" s="2"/>
      <c r="R707" s="2"/>
      <c r="U707" s="3"/>
    </row>
    <row r="708" spans="15:21" ht="15.75" customHeight="1" x14ac:dyDescent="0.25">
      <c r="O708" s="2"/>
      <c r="P708" s="2"/>
      <c r="Q708" s="2"/>
      <c r="R708" s="2"/>
      <c r="U708" s="3"/>
    </row>
    <row r="709" spans="15:21" ht="15.75" customHeight="1" x14ac:dyDescent="0.25">
      <c r="O709" s="2"/>
      <c r="P709" s="2"/>
      <c r="Q709" s="2"/>
      <c r="R709" s="2"/>
      <c r="U709" s="3"/>
    </row>
    <row r="710" spans="15:21" ht="15.75" customHeight="1" x14ac:dyDescent="0.25">
      <c r="O710" s="2"/>
      <c r="P710" s="2"/>
      <c r="Q710" s="2"/>
      <c r="R710" s="2"/>
      <c r="U710" s="3"/>
    </row>
    <row r="711" spans="15:21" ht="15.75" customHeight="1" x14ac:dyDescent="0.25">
      <c r="O711" s="2"/>
      <c r="P711" s="2"/>
      <c r="Q711" s="2"/>
      <c r="R711" s="2"/>
      <c r="U711" s="3"/>
    </row>
    <row r="712" spans="15:21" ht="15.75" customHeight="1" x14ac:dyDescent="0.25">
      <c r="O712" s="2"/>
      <c r="P712" s="2"/>
      <c r="Q712" s="2"/>
      <c r="R712" s="2"/>
      <c r="U712" s="3"/>
    </row>
    <row r="713" spans="15:21" ht="15.75" customHeight="1" x14ac:dyDescent="0.25">
      <c r="O713" s="2"/>
      <c r="P713" s="2"/>
      <c r="Q713" s="2"/>
      <c r="R713" s="2"/>
      <c r="U713" s="3"/>
    </row>
    <row r="714" spans="15:21" ht="15.75" customHeight="1" x14ac:dyDescent="0.25">
      <c r="O714" s="2"/>
      <c r="P714" s="2"/>
      <c r="Q714" s="2"/>
      <c r="R714" s="2"/>
      <c r="U714" s="3"/>
    </row>
    <row r="715" spans="15:21" ht="15.75" customHeight="1" x14ac:dyDescent="0.25">
      <c r="O715" s="2"/>
      <c r="P715" s="2"/>
      <c r="Q715" s="2"/>
      <c r="R715" s="2"/>
      <c r="U715" s="3"/>
    </row>
    <row r="716" spans="15:21" ht="15.75" customHeight="1" x14ac:dyDescent="0.25">
      <c r="O716" s="2"/>
      <c r="P716" s="2"/>
      <c r="Q716" s="2"/>
      <c r="R716" s="2"/>
      <c r="U716" s="3"/>
    </row>
    <row r="717" spans="15:21" ht="15.75" customHeight="1" x14ac:dyDescent="0.25">
      <c r="O717" s="2"/>
      <c r="P717" s="2"/>
      <c r="Q717" s="2"/>
      <c r="R717" s="2"/>
      <c r="U717" s="3"/>
    </row>
    <row r="718" spans="15:21" ht="15.75" customHeight="1" x14ac:dyDescent="0.25">
      <c r="O718" s="2"/>
      <c r="P718" s="2"/>
      <c r="Q718" s="2"/>
      <c r="R718" s="2"/>
      <c r="U718" s="3"/>
    </row>
    <row r="719" spans="15:21" ht="15.75" customHeight="1" x14ac:dyDescent="0.25">
      <c r="O719" s="2"/>
      <c r="P719" s="2"/>
      <c r="Q719" s="2"/>
      <c r="R719" s="2"/>
      <c r="U719" s="3"/>
    </row>
    <row r="720" spans="15:21" ht="15.75" customHeight="1" x14ac:dyDescent="0.25">
      <c r="O720" s="2"/>
      <c r="P720" s="2"/>
      <c r="Q720" s="2"/>
      <c r="R720" s="2"/>
      <c r="U720" s="3"/>
    </row>
    <row r="721" spans="15:21" ht="15.75" customHeight="1" x14ac:dyDescent="0.25">
      <c r="O721" s="2"/>
      <c r="P721" s="2"/>
      <c r="Q721" s="2"/>
      <c r="R721" s="2"/>
      <c r="U721" s="3"/>
    </row>
    <row r="722" spans="15:21" ht="15.75" customHeight="1" x14ac:dyDescent="0.25">
      <c r="O722" s="2"/>
      <c r="P722" s="2"/>
      <c r="Q722" s="2"/>
      <c r="R722" s="2"/>
      <c r="U722" s="3"/>
    </row>
    <row r="723" spans="15:21" ht="15.75" customHeight="1" x14ac:dyDescent="0.25">
      <c r="O723" s="2"/>
      <c r="P723" s="2"/>
      <c r="Q723" s="2"/>
      <c r="R723" s="2"/>
      <c r="U723" s="3"/>
    </row>
    <row r="724" spans="15:21" ht="15.75" customHeight="1" x14ac:dyDescent="0.25">
      <c r="O724" s="2"/>
      <c r="P724" s="2"/>
      <c r="Q724" s="2"/>
      <c r="R724" s="2"/>
      <c r="U724" s="3"/>
    </row>
    <row r="725" spans="15:21" ht="15.75" customHeight="1" x14ac:dyDescent="0.25">
      <c r="O725" s="2"/>
      <c r="P725" s="2"/>
      <c r="Q725" s="2"/>
      <c r="R725" s="2"/>
      <c r="U725" s="3"/>
    </row>
    <row r="726" spans="15:21" ht="15.75" customHeight="1" x14ac:dyDescent="0.25">
      <c r="O726" s="2"/>
      <c r="P726" s="2"/>
      <c r="Q726" s="2"/>
      <c r="R726" s="2"/>
      <c r="U726" s="3"/>
    </row>
    <row r="727" spans="15:21" ht="15.75" customHeight="1" x14ac:dyDescent="0.25">
      <c r="O727" s="2"/>
      <c r="P727" s="2"/>
      <c r="Q727" s="2"/>
      <c r="R727" s="2"/>
      <c r="U727" s="3"/>
    </row>
    <row r="728" spans="15:21" ht="15.75" customHeight="1" x14ac:dyDescent="0.25">
      <c r="O728" s="2"/>
      <c r="P728" s="2"/>
      <c r="Q728" s="2"/>
      <c r="R728" s="2"/>
      <c r="U728" s="3"/>
    </row>
    <row r="729" spans="15:21" ht="15.75" customHeight="1" x14ac:dyDescent="0.25">
      <c r="O729" s="2"/>
      <c r="P729" s="2"/>
      <c r="Q729" s="2"/>
      <c r="R729" s="2"/>
      <c r="U729" s="3"/>
    </row>
    <row r="730" spans="15:21" ht="15.75" customHeight="1" x14ac:dyDescent="0.25">
      <c r="O730" s="2"/>
      <c r="P730" s="2"/>
      <c r="Q730" s="2"/>
      <c r="R730" s="2"/>
      <c r="U730" s="3"/>
    </row>
    <row r="731" spans="15:21" ht="15.75" customHeight="1" x14ac:dyDescent="0.25">
      <c r="O731" s="2"/>
      <c r="P731" s="2"/>
      <c r="Q731" s="2"/>
      <c r="R731" s="2"/>
      <c r="U731" s="3"/>
    </row>
    <row r="732" spans="15:21" ht="15.75" customHeight="1" x14ac:dyDescent="0.25">
      <c r="O732" s="2"/>
      <c r="P732" s="2"/>
      <c r="Q732" s="2"/>
      <c r="R732" s="2"/>
      <c r="U732" s="3"/>
    </row>
    <row r="733" spans="15:21" ht="15.75" customHeight="1" x14ac:dyDescent="0.25">
      <c r="O733" s="2"/>
      <c r="P733" s="2"/>
      <c r="Q733" s="2"/>
      <c r="R733" s="2"/>
      <c r="U733" s="3"/>
    </row>
    <row r="734" spans="15:21" ht="15.75" customHeight="1" x14ac:dyDescent="0.25">
      <c r="O734" s="2"/>
      <c r="P734" s="2"/>
      <c r="Q734" s="2"/>
      <c r="R734" s="2"/>
      <c r="U734" s="3"/>
    </row>
    <row r="735" spans="15:21" ht="15.75" customHeight="1" x14ac:dyDescent="0.25">
      <c r="O735" s="2"/>
      <c r="P735" s="2"/>
      <c r="Q735" s="2"/>
      <c r="R735" s="2"/>
      <c r="U735" s="3"/>
    </row>
    <row r="736" spans="15:21" ht="15.75" customHeight="1" x14ac:dyDescent="0.25">
      <c r="O736" s="2"/>
      <c r="P736" s="2"/>
      <c r="Q736" s="2"/>
      <c r="R736" s="2"/>
      <c r="U736" s="3"/>
    </row>
    <row r="737" spans="15:21" ht="15.75" customHeight="1" x14ac:dyDescent="0.25">
      <c r="O737" s="2"/>
      <c r="P737" s="2"/>
      <c r="Q737" s="2"/>
      <c r="R737" s="2"/>
      <c r="U737" s="3"/>
    </row>
    <row r="738" spans="15:21" ht="15.75" customHeight="1" x14ac:dyDescent="0.25">
      <c r="O738" s="2"/>
      <c r="P738" s="2"/>
      <c r="Q738" s="2"/>
      <c r="R738" s="2"/>
      <c r="U738" s="3"/>
    </row>
    <row r="739" spans="15:21" ht="15.75" customHeight="1" x14ac:dyDescent="0.25">
      <c r="O739" s="2"/>
      <c r="P739" s="2"/>
      <c r="Q739" s="2"/>
      <c r="R739" s="2"/>
      <c r="U739" s="3"/>
    </row>
    <row r="740" spans="15:21" ht="15.75" customHeight="1" x14ac:dyDescent="0.25">
      <c r="O740" s="2"/>
      <c r="P740" s="2"/>
      <c r="Q740" s="2"/>
      <c r="R740" s="2"/>
      <c r="U740" s="3"/>
    </row>
    <row r="741" spans="15:21" ht="15.75" customHeight="1" x14ac:dyDescent="0.25">
      <c r="O741" s="2"/>
      <c r="P741" s="2"/>
      <c r="Q741" s="2"/>
      <c r="R741" s="2"/>
      <c r="U741" s="3"/>
    </row>
    <row r="742" spans="15:21" ht="15.75" customHeight="1" x14ac:dyDescent="0.25">
      <c r="O742" s="2"/>
      <c r="P742" s="2"/>
      <c r="Q742" s="2"/>
      <c r="R742" s="2"/>
      <c r="U742" s="3"/>
    </row>
    <row r="743" spans="15:21" ht="15.75" customHeight="1" x14ac:dyDescent="0.25">
      <c r="O743" s="2"/>
      <c r="P743" s="2"/>
      <c r="Q743" s="2"/>
      <c r="R743" s="2"/>
      <c r="U743" s="3"/>
    </row>
    <row r="744" spans="15:21" ht="15.75" customHeight="1" x14ac:dyDescent="0.25">
      <c r="O744" s="2"/>
      <c r="P744" s="2"/>
      <c r="Q744" s="2"/>
      <c r="R744" s="2"/>
      <c r="U744" s="3"/>
    </row>
    <row r="745" spans="15:21" ht="15.75" customHeight="1" x14ac:dyDescent="0.25">
      <c r="O745" s="2"/>
      <c r="P745" s="2"/>
      <c r="Q745" s="2"/>
      <c r="R745" s="2"/>
      <c r="U745" s="3"/>
    </row>
    <row r="746" spans="15:21" ht="15.75" customHeight="1" x14ac:dyDescent="0.25">
      <c r="O746" s="2"/>
      <c r="P746" s="2"/>
      <c r="Q746" s="2"/>
      <c r="R746" s="2"/>
      <c r="U746" s="3"/>
    </row>
    <row r="747" spans="15:21" ht="15.75" customHeight="1" x14ac:dyDescent="0.25">
      <c r="O747" s="2"/>
      <c r="P747" s="2"/>
      <c r="Q747" s="2"/>
      <c r="R747" s="2"/>
      <c r="U747" s="3"/>
    </row>
    <row r="748" spans="15:21" ht="15.75" customHeight="1" x14ac:dyDescent="0.25">
      <c r="O748" s="2"/>
      <c r="P748" s="2"/>
      <c r="Q748" s="2"/>
      <c r="R748" s="2"/>
      <c r="U748" s="3"/>
    </row>
    <row r="749" spans="15:21" ht="15.75" customHeight="1" x14ac:dyDescent="0.25">
      <c r="O749" s="2"/>
      <c r="P749" s="2"/>
      <c r="Q749" s="2"/>
      <c r="R749" s="2"/>
      <c r="U749" s="3"/>
    </row>
    <row r="750" spans="15:21" ht="15.75" customHeight="1" x14ac:dyDescent="0.25">
      <c r="O750" s="2"/>
      <c r="P750" s="2"/>
      <c r="Q750" s="2"/>
      <c r="R750" s="2"/>
      <c r="U750" s="3"/>
    </row>
    <row r="751" spans="15:21" ht="15.75" customHeight="1" x14ac:dyDescent="0.25">
      <c r="O751" s="2"/>
      <c r="P751" s="2"/>
      <c r="Q751" s="2"/>
      <c r="R751" s="2"/>
      <c r="U751" s="3"/>
    </row>
    <row r="752" spans="15:21" ht="15.75" customHeight="1" x14ac:dyDescent="0.25">
      <c r="O752" s="2"/>
      <c r="P752" s="2"/>
      <c r="Q752" s="2"/>
      <c r="R752" s="2"/>
      <c r="U752" s="3"/>
    </row>
    <row r="753" spans="15:21" ht="15.75" customHeight="1" x14ac:dyDescent="0.25">
      <c r="O753" s="2"/>
      <c r="P753" s="2"/>
      <c r="Q753" s="2"/>
      <c r="R753" s="2"/>
      <c r="U753" s="3"/>
    </row>
    <row r="754" spans="15:21" ht="15.75" customHeight="1" x14ac:dyDescent="0.25">
      <c r="O754" s="2"/>
      <c r="P754" s="2"/>
      <c r="Q754" s="2"/>
      <c r="R754" s="2"/>
      <c r="U754" s="3"/>
    </row>
    <row r="755" spans="15:21" ht="15.75" customHeight="1" x14ac:dyDescent="0.25">
      <c r="O755" s="2"/>
      <c r="P755" s="2"/>
      <c r="Q755" s="2"/>
      <c r="R755" s="2"/>
      <c r="U755" s="3"/>
    </row>
    <row r="756" spans="15:21" ht="15.75" customHeight="1" x14ac:dyDescent="0.25">
      <c r="O756" s="2"/>
      <c r="P756" s="2"/>
      <c r="Q756" s="2"/>
      <c r="R756" s="2"/>
      <c r="U756" s="3"/>
    </row>
    <row r="757" spans="15:21" ht="15.75" customHeight="1" x14ac:dyDescent="0.25">
      <c r="O757" s="2"/>
      <c r="P757" s="2"/>
      <c r="Q757" s="2"/>
      <c r="R757" s="2"/>
      <c r="U757" s="3"/>
    </row>
    <row r="758" spans="15:21" ht="15.75" customHeight="1" x14ac:dyDescent="0.25">
      <c r="O758" s="2"/>
      <c r="P758" s="2"/>
      <c r="Q758" s="2"/>
      <c r="R758" s="2"/>
      <c r="U758" s="3"/>
    </row>
    <row r="759" spans="15:21" ht="15.75" customHeight="1" x14ac:dyDescent="0.25">
      <c r="O759" s="2"/>
      <c r="P759" s="2"/>
      <c r="Q759" s="2"/>
      <c r="R759" s="2"/>
      <c r="U759" s="3"/>
    </row>
    <row r="760" spans="15:21" ht="15.75" customHeight="1" x14ac:dyDescent="0.25">
      <c r="O760" s="2"/>
      <c r="P760" s="2"/>
      <c r="Q760" s="2"/>
      <c r="R760" s="2"/>
      <c r="U760" s="3"/>
    </row>
    <row r="761" spans="15:21" ht="15.75" customHeight="1" x14ac:dyDescent="0.25">
      <c r="O761" s="2"/>
      <c r="P761" s="2"/>
      <c r="Q761" s="2"/>
      <c r="R761" s="2"/>
      <c r="U761" s="3"/>
    </row>
    <row r="762" spans="15:21" ht="15.75" customHeight="1" x14ac:dyDescent="0.25">
      <c r="O762" s="2"/>
      <c r="P762" s="2"/>
      <c r="Q762" s="2"/>
      <c r="R762" s="2"/>
      <c r="U762" s="3"/>
    </row>
    <row r="763" spans="15:21" ht="15.75" customHeight="1" x14ac:dyDescent="0.25">
      <c r="O763" s="2"/>
      <c r="P763" s="2"/>
      <c r="Q763" s="2"/>
      <c r="R763" s="2"/>
      <c r="U763" s="3"/>
    </row>
    <row r="764" spans="15:21" ht="15.75" customHeight="1" x14ac:dyDescent="0.25">
      <c r="O764" s="2"/>
      <c r="P764" s="2"/>
      <c r="Q764" s="2"/>
      <c r="R764" s="2"/>
      <c r="U764" s="3"/>
    </row>
    <row r="765" spans="15:21" ht="15.75" customHeight="1" x14ac:dyDescent="0.25">
      <c r="O765" s="2"/>
      <c r="P765" s="2"/>
      <c r="Q765" s="2"/>
      <c r="R765" s="2"/>
      <c r="U765" s="3"/>
    </row>
    <row r="766" spans="15:21" ht="15.75" customHeight="1" x14ac:dyDescent="0.25">
      <c r="O766" s="2"/>
      <c r="P766" s="2"/>
      <c r="Q766" s="2"/>
      <c r="R766" s="2"/>
      <c r="U766" s="3"/>
    </row>
    <row r="767" spans="15:21" ht="15.75" customHeight="1" x14ac:dyDescent="0.25">
      <c r="O767" s="2"/>
      <c r="P767" s="2"/>
      <c r="Q767" s="2"/>
      <c r="R767" s="2"/>
      <c r="U767" s="3"/>
    </row>
    <row r="768" spans="15:21" ht="15.75" customHeight="1" x14ac:dyDescent="0.25">
      <c r="O768" s="2"/>
      <c r="P768" s="2"/>
      <c r="Q768" s="2"/>
      <c r="R768" s="2"/>
      <c r="U768" s="3"/>
    </row>
    <row r="769" spans="15:21" ht="15.75" customHeight="1" x14ac:dyDescent="0.25">
      <c r="O769" s="2"/>
      <c r="P769" s="2"/>
      <c r="Q769" s="2"/>
      <c r="R769" s="2"/>
      <c r="U769" s="3"/>
    </row>
    <row r="770" spans="15:21" ht="15.75" customHeight="1" x14ac:dyDescent="0.25">
      <c r="O770" s="2"/>
      <c r="P770" s="2"/>
      <c r="Q770" s="2"/>
      <c r="R770" s="2"/>
      <c r="U770" s="3"/>
    </row>
    <row r="771" spans="15:21" ht="15.75" customHeight="1" x14ac:dyDescent="0.25">
      <c r="O771" s="2"/>
      <c r="P771" s="2"/>
      <c r="Q771" s="2"/>
      <c r="R771" s="2"/>
      <c r="U771" s="3"/>
    </row>
    <row r="772" spans="15:21" ht="15.75" customHeight="1" x14ac:dyDescent="0.25">
      <c r="O772" s="2"/>
      <c r="P772" s="2"/>
      <c r="Q772" s="2"/>
      <c r="R772" s="2"/>
      <c r="U772" s="3"/>
    </row>
    <row r="773" spans="15:21" ht="15.75" customHeight="1" x14ac:dyDescent="0.25">
      <c r="O773" s="2"/>
      <c r="P773" s="2"/>
      <c r="Q773" s="2"/>
      <c r="R773" s="2"/>
      <c r="U773" s="3"/>
    </row>
    <row r="774" spans="15:21" ht="15.75" customHeight="1" x14ac:dyDescent="0.25">
      <c r="O774" s="2"/>
      <c r="P774" s="2"/>
      <c r="Q774" s="2"/>
      <c r="R774" s="2"/>
      <c r="U774" s="3"/>
    </row>
    <row r="775" spans="15:21" ht="15.75" customHeight="1" x14ac:dyDescent="0.25">
      <c r="O775" s="2"/>
      <c r="P775" s="2"/>
      <c r="Q775" s="2"/>
      <c r="R775" s="2"/>
      <c r="U775" s="3"/>
    </row>
    <row r="776" spans="15:21" ht="15.75" customHeight="1" x14ac:dyDescent="0.25">
      <c r="O776" s="2"/>
      <c r="P776" s="2"/>
      <c r="Q776" s="2"/>
      <c r="R776" s="2"/>
      <c r="U776" s="3"/>
    </row>
    <row r="777" spans="15:21" ht="15.75" customHeight="1" x14ac:dyDescent="0.25">
      <c r="O777" s="2"/>
      <c r="P777" s="2"/>
      <c r="Q777" s="2"/>
      <c r="R777" s="2"/>
      <c r="U777" s="3"/>
    </row>
    <row r="778" spans="15:21" ht="15.75" customHeight="1" x14ac:dyDescent="0.25">
      <c r="O778" s="2"/>
      <c r="P778" s="2"/>
      <c r="Q778" s="2"/>
      <c r="R778" s="2"/>
      <c r="U778" s="3"/>
    </row>
    <row r="779" spans="15:21" ht="15.75" customHeight="1" x14ac:dyDescent="0.25">
      <c r="O779" s="2"/>
      <c r="P779" s="2"/>
      <c r="Q779" s="2"/>
      <c r="R779" s="2"/>
      <c r="U779" s="3"/>
    </row>
    <row r="780" spans="15:21" ht="15.75" customHeight="1" x14ac:dyDescent="0.25">
      <c r="O780" s="2"/>
      <c r="P780" s="2"/>
      <c r="Q780" s="2"/>
      <c r="R780" s="2"/>
      <c r="U780" s="3"/>
    </row>
    <row r="781" spans="15:21" ht="15.75" customHeight="1" x14ac:dyDescent="0.25">
      <c r="O781" s="2"/>
      <c r="P781" s="2"/>
      <c r="Q781" s="2"/>
      <c r="R781" s="2"/>
      <c r="U781" s="3"/>
    </row>
    <row r="782" spans="15:21" ht="15.75" customHeight="1" x14ac:dyDescent="0.25">
      <c r="O782" s="2"/>
      <c r="P782" s="2"/>
      <c r="Q782" s="2"/>
      <c r="R782" s="2"/>
      <c r="U782" s="3"/>
    </row>
    <row r="783" spans="15:21" ht="15.75" customHeight="1" x14ac:dyDescent="0.25">
      <c r="O783" s="2"/>
      <c r="P783" s="2"/>
      <c r="Q783" s="2"/>
      <c r="R783" s="2"/>
      <c r="U783" s="3"/>
    </row>
    <row r="784" spans="15:21" ht="15.75" customHeight="1" x14ac:dyDescent="0.25">
      <c r="O784" s="2"/>
      <c r="P784" s="2"/>
      <c r="Q784" s="2"/>
      <c r="R784" s="2"/>
      <c r="U784" s="3"/>
    </row>
    <row r="785" spans="15:21" ht="15.75" customHeight="1" x14ac:dyDescent="0.25">
      <c r="O785" s="2"/>
      <c r="P785" s="2"/>
      <c r="Q785" s="2"/>
      <c r="R785" s="2"/>
      <c r="U785" s="3"/>
    </row>
    <row r="786" spans="15:21" ht="15.75" customHeight="1" x14ac:dyDescent="0.25">
      <c r="O786" s="2"/>
      <c r="P786" s="2"/>
      <c r="Q786" s="2"/>
      <c r="R786" s="2"/>
      <c r="U786" s="3"/>
    </row>
    <row r="787" spans="15:21" ht="15.75" customHeight="1" x14ac:dyDescent="0.25">
      <c r="O787" s="2"/>
      <c r="P787" s="2"/>
      <c r="Q787" s="2"/>
      <c r="R787" s="2"/>
      <c r="U787" s="3"/>
    </row>
    <row r="788" spans="15:21" ht="15.75" customHeight="1" x14ac:dyDescent="0.25">
      <c r="O788" s="2"/>
      <c r="P788" s="2"/>
      <c r="Q788" s="2"/>
      <c r="R788" s="2"/>
      <c r="U788" s="3"/>
    </row>
    <row r="789" spans="15:21" ht="15.75" customHeight="1" x14ac:dyDescent="0.25">
      <c r="O789" s="2"/>
      <c r="P789" s="2"/>
      <c r="Q789" s="2"/>
      <c r="R789" s="2"/>
      <c r="U789" s="3"/>
    </row>
    <row r="790" spans="15:21" ht="15.75" customHeight="1" x14ac:dyDescent="0.25">
      <c r="O790" s="2"/>
      <c r="P790" s="2"/>
      <c r="Q790" s="2"/>
      <c r="R790" s="2"/>
      <c r="U790" s="3"/>
    </row>
    <row r="791" spans="15:21" ht="15.75" customHeight="1" x14ac:dyDescent="0.25">
      <c r="O791" s="2"/>
      <c r="P791" s="2"/>
      <c r="Q791" s="2"/>
      <c r="R791" s="2"/>
      <c r="U791" s="3"/>
    </row>
    <row r="792" spans="15:21" ht="15.75" customHeight="1" x14ac:dyDescent="0.25">
      <c r="O792" s="2"/>
      <c r="P792" s="2"/>
      <c r="Q792" s="2"/>
      <c r="R792" s="2"/>
      <c r="U792" s="3"/>
    </row>
    <row r="793" spans="15:21" ht="15.75" customHeight="1" x14ac:dyDescent="0.25">
      <c r="O793" s="2"/>
      <c r="P793" s="2"/>
      <c r="Q793" s="2"/>
      <c r="R793" s="2"/>
      <c r="U793" s="3"/>
    </row>
    <row r="794" spans="15:21" ht="15.75" customHeight="1" x14ac:dyDescent="0.25">
      <c r="O794" s="2"/>
      <c r="P794" s="2"/>
      <c r="Q794" s="2"/>
      <c r="R794" s="2"/>
      <c r="U794" s="3"/>
    </row>
    <row r="795" spans="15:21" ht="15.75" customHeight="1" x14ac:dyDescent="0.25">
      <c r="O795" s="2"/>
      <c r="P795" s="2"/>
      <c r="Q795" s="2"/>
      <c r="R795" s="2"/>
      <c r="U795" s="3"/>
    </row>
    <row r="796" spans="15:21" ht="15.75" customHeight="1" x14ac:dyDescent="0.25">
      <c r="O796" s="2"/>
      <c r="P796" s="2"/>
      <c r="Q796" s="2"/>
      <c r="R796" s="2"/>
      <c r="U796" s="3"/>
    </row>
    <row r="797" spans="15:21" ht="15.75" customHeight="1" x14ac:dyDescent="0.25">
      <c r="O797" s="2"/>
      <c r="P797" s="2"/>
      <c r="Q797" s="2"/>
      <c r="R797" s="2"/>
      <c r="U797" s="3"/>
    </row>
    <row r="798" spans="15:21" ht="15.75" customHeight="1" x14ac:dyDescent="0.25">
      <c r="O798" s="2"/>
      <c r="P798" s="2"/>
      <c r="Q798" s="2"/>
      <c r="R798" s="2"/>
      <c r="U798" s="3"/>
    </row>
    <row r="799" spans="15:21" ht="15.75" customHeight="1" x14ac:dyDescent="0.25">
      <c r="O799" s="2"/>
      <c r="P799" s="2"/>
      <c r="Q799" s="2"/>
      <c r="R799" s="2"/>
      <c r="U799" s="3"/>
    </row>
    <row r="800" spans="15:21" ht="15.75" customHeight="1" x14ac:dyDescent="0.25">
      <c r="O800" s="2"/>
      <c r="P800" s="2"/>
      <c r="Q800" s="2"/>
      <c r="R800" s="2"/>
      <c r="U800" s="3"/>
    </row>
    <row r="801" spans="15:21" ht="15.75" customHeight="1" x14ac:dyDescent="0.25">
      <c r="O801" s="2"/>
      <c r="P801" s="2"/>
      <c r="Q801" s="2"/>
      <c r="R801" s="2"/>
      <c r="U801" s="3"/>
    </row>
    <row r="802" spans="15:21" ht="15.75" customHeight="1" x14ac:dyDescent="0.25">
      <c r="O802" s="2"/>
      <c r="P802" s="2"/>
      <c r="Q802" s="2"/>
      <c r="R802" s="2"/>
      <c r="U802" s="3"/>
    </row>
    <row r="803" spans="15:21" ht="15.75" customHeight="1" x14ac:dyDescent="0.25">
      <c r="O803" s="2"/>
      <c r="P803" s="2"/>
      <c r="Q803" s="2"/>
      <c r="R803" s="2"/>
      <c r="U803" s="3"/>
    </row>
    <row r="804" spans="15:21" ht="15.75" customHeight="1" x14ac:dyDescent="0.25">
      <c r="O804" s="2"/>
      <c r="P804" s="2"/>
      <c r="Q804" s="2"/>
      <c r="R804" s="2"/>
      <c r="U804" s="3"/>
    </row>
    <row r="805" spans="15:21" ht="15.75" customHeight="1" x14ac:dyDescent="0.25">
      <c r="O805" s="2"/>
      <c r="P805" s="2"/>
      <c r="Q805" s="2"/>
      <c r="R805" s="2"/>
      <c r="U805" s="3"/>
    </row>
    <row r="806" spans="15:21" ht="15.75" customHeight="1" x14ac:dyDescent="0.25">
      <c r="O806" s="2"/>
      <c r="P806" s="2"/>
      <c r="Q806" s="2"/>
      <c r="R806" s="2"/>
      <c r="U806" s="3"/>
    </row>
    <row r="807" spans="15:21" ht="15.75" customHeight="1" x14ac:dyDescent="0.25">
      <c r="O807" s="2"/>
      <c r="P807" s="2"/>
      <c r="Q807" s="2"/>
      <c r="R807" s="2"/>
      <c r="U807" s="3"/>
    </row>
    <row r="808" spans="15:21" ht="15.75" customHeight="1" x14ac:dyDescent="0.25">
      <c r="O808" s="2"/>
      <c r="P808" s="2"/>
      <c r="Q808" s="2"/>
      <c r="R808" s="2"/>
      <c r="U808" s="3"/>
    </row>
    <row r="809" spans="15:21" ht="15.75" customHeight="1" x14ac:dyDescent="0.25">
      <c r="O809" s="2"/>
      <c r="P809" s="2"/>
      <c r="Q809" s="2"/>
      <c r="R809" s="2"/>
      <c r="U809" s="3"/>
    </row>
    <row r="810" spans="15:21" ht="15.75" customHeight="1" x14ac:dyDescent="0.25">
      <c r="O810" s="2"/>
      <c r="P810" s="2"/>
      <c r="Q810" s="2"/>
      <c r="R810" s="2"/>
      <c r="U810" s="3"/>
    </row>
    <row r="811" spans="15:21" ht="15.75" customHeight="1" x14ac:dyDescent="0.25">
      <c r="O811" s="2"/>
      <c r="P811" s="2"/>
      <c r="Q811" s="2"/>
      <c r="R811" s="2"/>
      <c r="U811" s="3"/>
    </row>
    <row r="812" spans="15:21" ht="15.75" customHeight="1" x14ac:dyDescent="0.25">
      <c r="O812" s="2"/>
      <c r="P812" s="2"/>
      <c r="Q812" s="2"/>
      <c r="R812" s="2"/>
      <c r="U812" s="3"/>
    </row>
    <row r="813" spans="15:21" ht="15.75" customHeight="1" x14ac:dyDescent="0.25">
      <c r="O813" s="2"/>
      <c r="P813" s="2"/>
      <c r="Q813" s="2"/>
      <c r="R813" s="2"/>
      <c r="U813" s="3"/>
    </row>
    <row r="814" spans="15:21" ht="15.75" customHeight="1" x14ac:dyDescent="0.25">
      <c r="O814" s="2"/>
      <c r="P814" s="2"/>
      <c r="Q814" s="2"/>
      <c r="R814" s="2"/>
      <c r="U814" s="3"/>
    </row>
    <row r="815" spans="15:21" ht="15.75" customHeight="1" x14ac:dyDescent="0.25">
      <c r="O815" s="2"/>
      <c r="P815" s="2"/>
      <c r="Q815" s="2"/>
      <c r="R815" s="2"/>
      <c r="U815" s="3"/>
    </row>
    <row r="816" spans="15:21" ht="15.75" customHeight="1" x14ac:dyDescent="0.25">
      <c r="O816" s="2"/>
      <c r="P816" s="2"/>
      <c r="Q816" s="2"/>
      <c r="R816" s="2"/>
      <c r="U816" s="3"/>
    </row>
    <row r="817" spans="15:21" ht="15.75" customHeight="1" x14ac:dyDescent="0.25">
      <c r="O817" s="2"/>
      <c r="P817" s="2"/>
      <c r="Q817" s="2"/>
      <c r="R817" s="2"/>
      <c r="U817" s="3"/>
    </row>
    <row r="818" spans="15:21" ht="15.75" customHeight="1" x14ac:dyDescent="0.25">
      <c r="O818" s="2"/>
      <c r="P818" s="2"/>
      <c r="Q818" s="2"/>
      <c r="R818" s="2"/>
      <c r="U818" s="3"/>
    </row>
    <row r="819" spans="15:21" ht="15.75" customHeight="1" x14ac:dyDescent="0.25">
      <c r="O819" s="2"/>
      <c r="P819" s="2"/>
      <c r="Q819" s="2"/>
      <c r="R819" s="2"/>
      <c r="U819" s="3"/>
    </row>
    <row r="820" spans="15:21" ht="15.75" customHeight="1" x14ac:dyDescent="0.25">
      <c r="O820" s="2"/>
      <c r="P820" s="2"/>
      <c r="Q820" s="2"/>
      <c r="R820" s="2"/>
      <c r="U820" s="3"/>
    </row>
    <row r="821" spans="15:21" ht="15.75" customHeight="1" x14ac:dyDescent="0.25">
      <c r="O821" s="2"/>
      <c r="P821" s="2"/>
      <c r="Q821" s="2"/>
      <c r="R821" s="2"/>
      <c r="U821" s="3"/>
    </row>
    <row r="822" spans="15:21" ht="15.75" customHeight="1" x14ac:dyDescent="0.25">
      <c r="O822" s="2"/>
      <c r="P822" s="2"/>
      <c r="Q822" s="2"/>
      <c r="R822" s="2"/>
      <c r="U822" s="3"/>
    </row>
    <row r="823" spans="15:21" ht="15.75" customHeight="1" x14ac:dyDescent="0.25">
      <c r="O823" s="2"/>
      <c r="P823" s="2"/>
      <c r="Q823" s="2"/>
      <c r="R823" s="2"/>
      <c r="U823" s="3"/>
    </row>
    <row r="824" spans="15:21" ht="15.75" customHeight="1" x14ac:dyDescent="0.25">
      <c r="O824" s="2"/>
      <c r="P824" s="2"/>
      <c r="Q824" s="2"/>
      <c r="R824" s="2"/>
      <c r="U824" s="3"/>
    </row>
    <row r="825" spans="15:21" ht="15.75" customHeight="1" x14ac:dyDescent="0.25">
      <c r="O825" s="2"/>
      <c r="P825" s="2"/>
      <c r="Q825" s="2"/>
      <c r="R825" s="2"/>
      <c r="U825" s="3"/>
    </row>
    <row r="826" spans="15:21" ht="15.75" customHeight="1" x14ac:dyDescent="0.25">
      <c r="O826" s="2"/>
      <c r="P826" s="2"/>
      <c r="Q826" s="2"/>
      <c r="R826" s="2"/>
      <c r="U826" s="3"/>
    </row>
    <row r="827" spans="15:21" ht="15.75" customHeight="1" x14ac:dyDescent="0.25">
      <c r="O827" s="2"/>
      <c r="P827" s="2"/>
      <c r="Q827" s="2"/>
      <c r="R827" s="2"/>
      <c r="U827" s="3"/>
    </row>
    <row r="828" spans="15:21" ht="15.75" customHeight="1" x14ac:dyDescent="0.25">
      <c r="O828" s="2"/>
      <c r="P828" s="2"/>
      <c r="Q828" s="2"/>
      <c r="R828" s="2"/>
      <c r="U828" s="3"/>
    </row>
    <row r="829" spans="15:21" ht="15.75" customHeight="1" x14ac:dyDescent="0.25">
      <c r="O829" s="2"/>
      <c r="P829" s="2"/>
      <c r="Q829" s="2"/>
      <c r="R829" s="2"/>
      <c r="U829" s="3"/>
    </row>
    <row r="830" spans="15:21" ht="15.75" customHeight="1" x14ac:dyDescent="0.25">
      <c r="O830" s="2"/>
      <c r="P830" s="2"/>
      <c r="Q830" s="2"/>
      <c r="R830" s="2"/>
      <c r="U830" s="3"/>
    </row>
    <row r="831" spans="15:21" ht="15.75" customHeight="1" x14ac:dyDescent="0.25">
      <c r="O831" s="2"/>
      <c r="P831" s="2"/>
      <c r="Q831" s="2"/>
      <c r="R831" s="2"/>
      <c r="U831" s="3"/>
    </row>
    <row r="832" spans="15:21" ht="15.75" customHeight="1" x14ac:dyDescent="0.25">
      <c r="O832" s="2"/>
      <c r="P832" s="2"/>
      <c r="Q832" s="2"/>
      <c r="R832" s="2"/>
      <c r="U832" s="3"/>
    </row>
    <row r="833" spans="15:21" ht="15.75" customHeight="1" x14ac:dyDescent="0.25">
      <c r="O833" s="2"/>
      <c r="P833" s="2"/>
      <c r="Q833" s="2"/>
      <c r="R833" s="2"/>
      <c r="U833" s="3"/>
    </row>
    <row r="834" spans="15:21" ht="15.75" customHeight="1" x14ac:dyDescent="0.25">
      <c r="O834" s="2"/>
      <c r="P834" s="2"/>
      <c r="Q834" s="2"/>
      <c r="R834" s="2"/>
      <c r="U834" s="3"/>
    </row>
    <row r="835" spans="15:21" ht="15.75" customHeight="1" x14ac:dyDescent="0.25">
      <c r="O835" s="2"/>
      <c r="P835" s="2"/>
      <c r="Q835" s="2"/>
      <c r="R835" s="2"/>
      <c r="U835" s="3"/>
    </row>
    <row r="836" spans="15:21" ht="15.75" customHeight="1" x14ac:dyDescent="0.25">
      <c r="O836" s="2"/>
      <c r="P836" s="2"/>
      <c r="Q836" s="2"/>
      <c r="R836" s="2"/>
      <c r="U836" s="3"/>
    </row>
    <row r="837" spans="15:21" ht="15.75" customHeight="1" x14ac:dyDescent="0.25">
      <c r="O837" s="2"/>
      <c r="P837" s="2"/>
      <c r="Q837" s="2"/>
      <c r="R837" s="2"/>
      <c r="U837" s="3"/>
    </row>
    <row r="838" spans="15:21" ht="15.75" customHeight="1" x14ac:dyDescent="0.25">
      <c r="O838" s="2"/>
      <c r="P838" s="2"/>
      <c r="Q838" s="2"/>
      <c r="R838" s="2"/>
      <c r="U838" s="3"/>
    </row>
    <row r="839" spans="15:21" ht="15.75" customHeight="1" x14ac:dyDescent="0.25">
      <c r="O839" s="2"/>
      <c r="P839" s="2"/>
      <c r="Q839" s="2"/>
      <c r="R839" s="2"/>
      <c r="U839" s="3"/>
    </row>
    <row r="840" spans="15:21" ht="15.75" customHeight="1" x14ac:dyDescent="0.25">
      <c r="O840" s="2"/>
      <c r="P840" s="2"/>
      <c r="Q840" s="2"/>
      <c r="R840" s="2"/>
      <c r="U840" s="3"/>
    </row>
    <row r="841" spans="15:21" ht="15.75" customHeight="1" x14ac:dyDescent="0.25">
      <c r="O841" s="2"/>
      <c r="P841" s="2"/>
      <c r="Q841" s="2"/>
      <c r="R841" s="2"/>
      <c r="U841" s="3"/>
    </row>
    <row r="842" spans="15:21" ht="15.75" customHeight="1" x14ac:dyDescent="0.25">
      <c r="O842" s="2"/>
      <c r="P842" s="2"/>
      <c r="Q842" s="2"/>
      <c r="R842" s="2"/>
      <c r="U842" s="3"/>
    </row>
    <row r="843" spans="15:21" ht="15.75" customHeight="1" x14ac:dyDescent="0.25">
      <c r="O843" s="2"/>
      <c r="P843" s="2"/>
      <c r="Q843" s="2"/>
      <c r="R843" s="2"/>
      <c r="U843" s="3"/>
    </row>
    <row r="844" spans="15:21" ht="15.75" customHeight="1" x14ac:dyDescent="0.25">
      <c r="O844" s="2"/>
      <c r="P844" s="2"/>
      <c r="Q844" s="2"/>
      <c r="R844" s="2"/>
      <c r="U844" s="3"/>
    </row>
    <row r="845" spans="15:21" ht="15.75" customHeight="1" x14ac:dyDescent="0.25">
      <c r="O845" s="2"/>
      <c r="P845" s="2"/>
      <c r="Q845" s="2"/>
      <c r="R845" s="2"/>
      <c r="U845" s="3"/>
    </row>
    <row r="846" spans="15:21" ht="15.75" customHeight="1" x14ac:dyDescent="0.25">
      <c r="O846" s="2"/>
      <c r="P846" s="2"/>
      <c r="Q846" s="2"/>
      <c r="R846" s="2"/>
      <c r="U846" s="3"/>
    </row>
    <row r="847" spans="15:21" ht="15.75" customHeight="1" x14ac:dyDescent="0.25">
      <c r="O847" s="2"/>
      <c r="P847" s="2"/>
      <c r="Q847" s="2"/>
      <c r="R847" s="2"/>
      <c r="U847" s="3"/>
    </row>
    <row r="848" spans="15:21" ht="15.75" customHeight="1" x14ac:dyDescent="0.25">
      <c r="O848" s="2"/>
      <c r="P848" s="2"/>
      <c r="Q848" s="2"/>
      <c r="R848" s="2"/>
      <c r="U848" s="3"/>
    </row>
    <row r="849" spans="15:21" ht="15.75" customHeight="1" x14ac:dyDescent="0.25">
      <c r="O849" s="2"/>
      <c r="P849" s="2"/>
      <c r="Q849" s="2"/>
      <c r="R849" s="2"/>
      <c r="U849" s="3"/>
    </row>
    <row r="850" spans="15:21" ht="15.75" customHeight="1" x14ac:dyDescent="0.25">
      <c r="O850" s="2"/>
      <c r="P850" s="2"/>
      <c r="Q850" s="2"/>
      <c r="R850" s="2"/>
      <c r="U850" s="3"/>
    </row>
    <row r="851" spans="15:21" ht="15.75" customHeight="1" x14ac:dyDescent="0.25">
      <c r="O851" s="2"/>
      <c r="P851" s="2"/>
      <c r="Q851" s="2"/>
      <c r="R851" s="2"/>
      <c r="U851" s="3"/>
    </row>
    <row r="852" spans="15:21" ht="15.75" customHeight="1" x14ac:dyDescent="0.25">
      <c r="O852" s="2"/>
      <c r="P852" s="2"/>
      <c r="Q852" s="2"/>
      <c r="R852" s="2"/>
      <c r="U852" s="3"/>
    </row>
    <row r="853" spans="15:21" ht="15.75" customHeight="1" x14ac:dyDescent="0.25">
      <c r="O853" s="2"/>
      <c r="P853" s="2"/>
      <c r="Q853" s="2"/>
      <c r="R853" s="2"/>
      <c r="U853" s="3"/>
    </row>
    <row r="854" spans="15:21" ht="15.75" customHeight="1" x14ac:dyDescent="0.25">
      <c r="O854" s="2"/>
      <c r="P854" s="2"/>
      <c r="Q854" s="2"/>
      <c r="R854" s="2"/>
      <c r="U854" s="3"/>
    </row>
    <row r="855" spans="15:21" ht="15.75" customHeight="1" x14ac:dyDescent="0.25">
      <c r="O855" s="2"/>
      <c r="P855" s="2"/>
      <c r="Q855" s="2"/>
      <c r="R855" s="2"/>
      <c r="U855" s="3"/>
    </row>
    <row r="856" spans="15:21" ht="15.75" customHeight="1" x14ac:dyDescent="0.25">
      <c r="O856" s="2"/>
      <c r="P856" s="2"/>
      <c r="Q856" s="2"/>
      <c r="R856" s="2"/>
      <c r="U856" s="3"/>
    </row>
    <row r="857" spans="15:21" ht="15.75" customHeight="1" x14ac:dyDescent="0.25">
      <c r="O857" s="2"/>
      <c r="P857" s="2"/>
      <c r="Q857" s="2"/>
      <c r="R857" s="2"/>
      <c r="U857" s="3"/>
    </row>
    <row r="858" spans="15:21" ht="15.75" customHeight="1" x14ac:dyDescent="0.25">
      <c r="O858" s="2"/>
      <c r="P858" s="2"/>
      <c r="Q858" s="2"/>
      <c r="R858" s="2"/>
      <c r="U858" s="3"/>
    </row>
    <row r="859" spans="15:21" ht="15.75" customHeight="1" x14ac:dyDescent="0.25">
      <c r="O859" s="2"/>
      <c r="P859" s="2"/>
      <c r="Q859" s="2"/>
      <c r="R859" s="2"/>
      <c r="U859" s="3"/>
    </row>
    <row r="860" spans="15:21" ht="15.75" customHeight="1" x14ac:dyDescent="0.25">
      <c r="O860" s="2"/>
      <c r="P860" s="2"/>
      <c r="Q860" s="2"/>
      <c r="R860" s="2"/>
      <c r="U860" s="3"/>
    </row>
    <row r="861" spans="15:21" ht="15.75" customHeight="1" x14ac:dyDescent="0.25">
      <c r="O861" s="2"/>
      <c r="P861" s="2"/>
      <c r="Q861" s="2"/>
      <c r="R861" s="2"/>
      <c r="U861" s="3"/>
    </row>
    <row r="862" spans="15:21" ht="15.75" customHeight="1" x14ac:dyDescent="0.25">
      <c r="O862" s="2"/>
      <c r="P862" s="2"/>
      <c r="Q862" s="2"/>
      <c r="R862" s="2"/>
      <c r="U862" s="3"/>
    </row>
    <row r="863" spans="15:21" ht="15.75" customHeight="1" x14ac:dyDescent="0.25">
      <c r="O863" s="2"/>
      <c r="P863" s="2"/>
      <c r="Q863" s="2"/>
      <c r="R863" s="2"/>
      <c r="U863" s="3"/>
    </row>
    <row r="864" spans="15:21" ht="15.75" customHeight="1" x14ac:dyDescent="0.25">
      <c r="O864" s="2"/>
      <c r="P864" s="2"/>
      <c r="Q864" s="2"/>
      <c r="R864" s="2"/>
      <c r="U864" s="3"/>
    </row>
    <row r="865" spans="15:21" ht="15.75" customHeight="1" x14ac:dyDescent="0.25">
      <c r="O865" s="2"/>
      <c r="P865" s="2"/>
      <c r="Q865" s="2"/>
      <c r="R865" s="2"/>
      <c r="U865" s="3"/>
    </row>
    <row r="866" spans="15:21" ht="15.75" customHeight="1" x14ac:dyDescent="0.25">
      <c r="O866" s="2"/>
      <c r="P866" s="2"/>
      <c r="Q866" s="2"/>
      <c r="R866" s="2"/>
      <c r="U866" s="3"/>
    </row>
    <row r="867" spans="15:21" ht="15.75" customHeight="1" x14ac:dyDescent="0.25">
      <c r="O867" s="2"/>
      <c r="P867" s="2"/>
      <c r="Q867" s="2"/>
      <c r="R867" s="2"/>
      <c r="U867" s="3"/>
    </row>
    <row r="868" spans="15:21" ht="15.75" customHeight="1" x14ac:dyDescent="0.25">
      <c r="O868" s="2"/>
      <c r="P868" s="2"/>
      <c r="Q868" s="2"/>
      <c r="R868" s="2"/>
      <c r="U868" s="3"/>
    </row>
    <row r="869" spans="15:21" ht="15.75" customHeight="1" x14ac:dyDescent="0.25">
      <c r="O869" s="2"/>
      <c r="P869" s="2"/>
      <c r="Q869" s="2"/>
      <c r="R869" s="2"/>
      <c r="U869" s="3"/>
    </row>
    <row r="870" spans="15:21" ht="15.75" customHeight="1" x14ac:dyDescent="0.25">
      <c r="O870" s="2"/>
      <c r="P870" s="2"/>
      <c r="Q870" s="2"/>
      <c r="R870" s="2"/>
      <c r="U870" s="3"/>
    </row>
    <row r="871" spans="15:21" ht="15.75" customHeight="1" x14ac:dyDescent="0.25">
      <c r="O871" s="2"/>
      <c r="P871" s="2"/>
      <c r="Q871" s="2"/>
      <c r="R871" s="2"/>
      <c r="U871" s="3"/>
    </row>
    <row r="872" spans="15:21" ht="15.75" customHeight="1" x14ac:dyDescent="0.25">
      <c r="O872" s="2"/>
      <c r="P872" s="2"/>
      <c r="Q872" s="2"/>
      <c r="R872" s="2"/>
      <c r="U872" s="3"/>
    </row>
    <row r="873" spans="15:21" ht="15.75" customHeight="1" x14ac:dyDescent="0.25">
      <c r="O873" s="2"/>
      <c r="P873" s="2"/>
      <c r="Q873" s="2"/>
      <c r="R873" s="2"/>
      <c r="U873" s="3"/>
    </row>
    <row r="874" spans="15:21" ht="15.75" customHeight="1" x14ac:dyDescent="0.25">
      <c r="O874" s="2"/>
      <c r="P874" s="2"/>
      <c r="Q874" s="2"/>
      <c r="R874" s="2"/>
      <c r="U874" s="3"/>
    </row>
    <row r="875" spans="15:21" ht="15.75" customHeight="1" x14ac:dyDescent="0.25">
      <c r="O875" s="2"/>
      <c r="P875" s="2"/>
      <c r="Q875" s="2"/>
      <c r="R875" s="2"/>
      <c r="U875" s="3"/>
    </row>
    <row r="876" spans="15:21" ht="15.75" customHeight="1" x14ac:dyDescent="0.25">
      <c r="O876" s="2"/>
      <c r="P876" s="2"/>
      <c r="Q876" s="2"/>
      <c r="R876" s="2"/>
      <c r="U876" s="3"/>
    </row>
    <row r="877" spans="15:21" ht="15.75" customHeight="1" x14ac:dyDescent="0.25">
      <c r="O877" s="2"/>
      <c r="P877" s="2"/>
      <c r="Q877" s="2"/>
      <c r="R877" s="2"/>
      <c r="U877" s="3"/>
    </row>
    <row r="878" spans="15:21" ht="15.75" customHeight="1" x14ac:dyDescent="0.25">
      <c r="O878" s="2"/>
      <c r="P878" s="2"/>
      <c r="Q878" s="2"/>
      <c r="R878" s="2"/>
      <c r="U878" s="3"/>
    </row>
    <row r="879" spans="15:21" ht="15.75" customHeight="1" x14ac:dyDescent="0.25">
      <c r="O879" s="2"/>
      <c r="P879" s="2"/>
      <c r="Q879" s="2"/>
      <c r="R879" s="2"/>
      <c r="U879" s="3"/>
    </row>
    <row r="880" spans="15:21" ht="15.75" customHeight="1" x14ac:dyDescent="0.25">
      <c r="O880" s="2"/>
      <c r="P880" s="2"/>
      <c r="Q880" s="2"/>
      <c r="R880" s="2"/>
      <c r="U880" s="3"/>
    </row>
    <row r="881" spans="15:21" ht="15.75" customHeight="1" x14ac:dyDescent="0.25">
      <c r="O881" s="2"/>
      <c r="P881" s="2"/>
      <c r="Q881" s="2"/>
      <c r="R881" s="2"/>
      <c r="U881" s="3"/>
    </row>
    <row r="882" spans="15:21" ht="15.75" customHeight="1" x14ac:dyDescent="0.25">
      <c r="O882" s="2"/>
      <c r="P882" s="2"/>
      <c r="Q882" s="2"/>
      <c r="R882" s="2"/>
      <c r="U882" s="3"/>
    </row>
    <row r="883" spans="15:21" ht="15.75" customHeight="1" x14ac:dyDescent="0.25">
      <c r="O883" s="2"/>
      <c r="P883" s="2"/>
      <c r="Q883" s="2"/>
      <c r="R883" s="2"/>
      <c r="U883" s="3"/>
    </row>
    <row r="884" spans="15:21" ht="15.75" customHeight="1" x14ac:dyDescent="0.25">
      <c r="O884" s="2"/>
      <c r="P884" s="2"/>
      <c r="Q884" s="2"/>
      <c r="R884" s="2"/>
      <c r="U884" s="3"/>
    </row>
    <row r="885" spans="15:21" ht="15.75" customHeight="1" x14ac:dyDescent="0.25">
      <c r="O885" s="2"/>
      <c r="P885" s="2"/>
      <c r="Q885" s="2"/>
      <c r="R885" s="2"/>
      <c r="U885" s="3"/>
    </row>
    <row r="886" spans="15:21" ht="15.75" customHeight="1" x14ac:dyDescent="0.25">
      <c r="O886" s="2"/>
      <c r="P886" s="2"/>
      <c r="Q886" s="2"/>
      <c r="R886" s="2"/>
      <c r="U886" s="3"/>
    </row>
    <row r="887" spans="15:21" ht="15.75" customHeight="1" x14ac:dyDescent="0.25">
      <c r="O887" s="2"/>
      <c r="P887" s="2"/>
      <c r="Q887" s="2"/>
      <c r="R887" s="2"/>
      <c r="U887" s="3"/>
    </row>
    <row r="888" spans="15:21" ht="15.75" customHeight="1" x14ac:dyDescent="0.25">
      <c r="O888" s="2"/>
      <c r="P888" s="2"/>
      <c r="Q888" s="2"/>
      <c r="R888" s="2"/>
      <c r="U888" s="3"/>
    </row>
    <row r="889" spans="15:21" ht="15.75" customHeight="1" x14ac:dyDescent="0.25">
      <c r="O889" s="2"/>
      <c r="P889" s="2"/>
      <c r="Q889" s="2"/>
      <c r="R889" s="2"/>
      <c r="U889" s="3"/>
    </row>
    <row r="890" spans="15:21" ht="15.75" customHeight="1" x14ac:dyDescent="0.25">
      <c r="O890" s="2"/>
      <c r="P890" s="2"/>
      <c r="Q890" s="2"/>
      <c r="R890" s="2"/>
      <c r="U890" s="3"/>
    </row>
    <row r="891" spans="15:21" ht="15.75" customHeight="1" x14ac:dyDescent="0.25">
      <c r="O891" s="2"/>
      <c r="P891" s="2"/>
      <c r="Q891" s="2"/>
      <c r="R891" s="2"/>
      <c r="U891" s="3"/>
    </row>
    <row r="892" spans="15:21" ht="15.75" customHeight="1" x14ac:dyDescent="0.25">
      <c r="O892" s="2"/>
      <c r="P892" s="2"/>
      <c r="Q892" s="2"/>
      <c r="R892" s="2"/>
      <c r="U892" s="3"/>
    </row>
    <row r="893" spans="15:21" ht="15.75" customHeight="1" x14ac:dyDescent="0.25">
      <c r="O893" s="2"/>
      <c r="P893" s="2"/>
      <c r="Q893" s="2"/>
      <c r="R893" s="2"/>
      <c r="U893" s="3"/>
    </row>
    <row r="894" spans="15:21" ht="15.75" customHeight="1" x14ac:dyDescent="0.25">
      <c r="O894" s="2"/>
      <c r="P894" s="2"/>
      <c r="Q894" s="2"/>
      <c r="R894" s="2"/>
      <c r="U894" s="3"/>
    </row>
    <row r="895" spans="15:21" ht="15.75" customHeight="1" x14ac:dyDescent="0.25">
      <c r="O895" s="2"/>
      <c r="P895" s="2"/>
      <c r="Q895" s="2"/>
      <c r="R895" s="2"/>
      <c r="U895" s="3"/>
    </row>
    <row r="896" spans="15:21" ht="15.75" customHeight="1" x14ac:dyDescent="0.25">
      <c r="O896" s="2"/>
      <c r="P896" s="2"/>
      <c r="Q896" s="2"/>
      <c r="R896" s="2"/>
      <c r="U896" s="3"/>
    </row>
    <row r="897" spans="15:21" ht="15.75" customHeight="1" x14ac:dyDescent="0.25">
      <c r="O897" s="2"/>
      <c r="P897" s="2"/>
      <c r="Q897" s="2"/>
      <c r="R897" s="2"/>
      <c r="U897" s="3"/>
    </row>
    <row r="898" spans="15:21" ht="15.75" customHeight="1" x14ac:dyDescent="0.25">
      <c r="O898" s="2"/>
      <c r="P898" s="2"/>
      <c r="Q898" s="2"/>
      <c r="R898" s="2"/>
      <c r="U898" s="3"/>
    </row>
    <row r="899" spans="15:21" ht="15.75" customHeight="1" x14ac:dyDescent="0.25">
      <c r="O899" s="2"/>
      <c r="P899" s="2"/>
      <c r="Q899" s="2"/>
      <c r="R899" s="2"/>
      <c r="U899" s="3"/>
    </row>
    <row r="900" spans="15:21" ht="15.75" customHeight="1" x14ac:dyDescent="0.25">
      <c r="O900" s="2"/>
      <c r="P900" s="2"/>
      <c r="Q900" s="2"/>
      <c r="R900" s="2"/>
      <c r="U900" s="3"/>
    </row>
    <row r="901" spans="15:21" ht="15.75" customHeight="1" x14ac:dyDescent="0.25">
      <c r="O901" s="2"/>
      <c r="P901" s="2"/>
      <c r="Q901" s="2"/>
      <c r="R901" s="2"/>
      <c r="U901" s="3"/>
    </row>
    <row r="902" spans="15:21" ht="15.75" customHeight="1" x14ac:dyDescent="0.25">
      <c r="O902" s="2"/>
      <c r="P902" s="2"/>
      <c r="Q902" s="2"/>
      <c r="R902" s="2"/>
      <c r="U902" s="3"/>
    </row>
    <row r="903" spans="15:21" ht="15.75" customHeight="1" x14ac:dyDescent="0.25">
      <c r="O903" s="2"/>
      <c r="P903" s="2"/>
      <c r="Q903" s="2"/>
      <c r="R903" s="2"/>
      <c r="U903" s="3"/>
    </row>
    <row r="904" spans="15:21" ht="15.75" customHeight="1" x14ac:dyDescent="0.25">
      <c r="O904" s="2"/>
      <c r="P904" s="2"/>
      <c r="Q904" s="2"/>
      <c r="R904" s="2"/>
      <c r="U904" s="3"/>
    </row>
    <row r="905" spans="15:21" ht="15.75" customHeight="1" x14ac:dyDescent="0.25">
      <c r="O905" s="2"/>
      <c r="P905" s="2"/>
      <c r="Q905" s="2"/>
      <c r="R905" s="2"/>
      <c r="U905" s="3"/>
    </row>
    <row r="906" spans="15:21" ht="15.75" customHeight="1" x14ac:dyDescent="0.25">
      <c r="O906" s="2"/>
      <c r="P906" s="2"/>
      <c r="Q906" s="2"/>
      <c r="R906" s="2"/>
      <c r="U906" s="3"/>
    </row>
    <row r="907" spans="15:21" ht="15.75" customHeight="1" x14ac:dyDescent="0.25">
      <c r="O907" s="2"/>
      <c r="P907" s="2"/>
      <c r="Q907" s="2"/>
      <c r="R907" s="2"/>
      <c r="U907" s="3"/>
    </row>
    <row r="908" spans="15:21" ht="15.75" customHeight="1" x14ac:dyDescent="0.25">
      <c r="O908" s="2"/>
      <c r="P908" s="2"/>
      <c r="Q908" s="2"/>
      <c r="R908" s="2"/>
      <c r="U908" s="3"/>
    </row>
    <row r="909" spans="15:21" ht="15.75" customHeight="1" x14ac:dyDescent="0.25">
      <c r="O909" s="2"/>
      <c r="P909" s="2"/>
      <c r="Q909" s="2"/>
      <c r="R909" s="2"/>
      <c r="U909" s="3"/>
    </row>
    <row r="910" spans="15:21" ht="15.75" customHeight="1" x14ac:dyDescent="0.25">
      <c r="O910" s="2"/>
      <c r="P910" s="2"/>
      <c r="Q910" s="2"/>
      <c r="R910" s="2"/>
      <c r="U910" s="3"/>
    </row>
    <row r="911" spans="15:21" ht="15.75" customHeight="1" x14ac:dyDescent="0.25">
      <c r="O911" s="2"/>
      <c r="P911" s="2"/>
      <c r="Q911" s="2"/>
      <c r="R911" s="2"/>
      <c r="U911" s="3"/>
    </row>
    <row r="912" spans="15:21" ht="15.75" customHeight="1" x14ac:dyDescent="0.25">
      <c r="O912" s="2"/>
      <c r="P912" s="2"/>
      <c r="Q912" s="2"/>
      <c r="R912" s="2"/>
      <c r="U912" s="3"/>
    </row>
    <row r="913" spans="15:21" ht="15.75" customHeight="1" x14ac:dyDescent="0.25">
      <c r="O913" s="2"/>
      <c r="P913" s="2"/>
      <c r="Q913" s="2"/>
      <c r="R913" s="2"/>
      <c r="U913" s="3"/>
    </row>
    <row r="914" spans="15:21" ht="15.75" customHeight="1" x14ac:dyDescent="0.25">
      <c r="O914" s="2"/>
      <c r="P914" s="2"/>
      <c r="Q914" s="2"/>
      <c r="R914" s="2"/>
      <c r="U914" s="3"/>
    </row>
    <row r="915" spans="15:21" ht="15.75" customHeight="1" x14ac:dyDescent="0.25">
      <c r="O915" s="2"/>
      <c r="P915" s="2"/>
      <c r="Q915" s="2"/>
      <c r="R915" s="2"/>
      <c r="U915" s="3"/>
    </row>
    <row r="916" spans="15:21" ht="15.75" customHeight="1" x14ac:dyDescent="0.25">
      <c r="O916" s="2"/>
      <c r="P916" s="2"/>
      <c r="Q916" s="2"/>
      <c r="R916" s="2"/>
      <c r="U916" s="3"/>
    </row>
    <row r="917" spans="15:21" ht="15.75" customHeight="1" x14ac:dyDescent="0.25">
      <c r="O917" s="2"/>
      <c r="P917" s="2"/>
      <c r="Q917" s="2"/>
      <c r="R917" s="2"/>
      <c r="U917" s="3"/>
    </row>
    <row r="918" spans="15:21" ht="15.75" customHeight="1" x14ac:dyDescent="0.25">
      <c r="O918" s="2"/>
      <c r="P918" s="2"/>
      <c r="Q918" s="2"/>
      <c r="R918" s="2"/>
      <c r="U918" s="3"/>
    </row>
    <row r="919" spans="15:21" ht="15.75" customHeight="1" x14ac:dyDescent="0.25">
      <c r="O919" s="2"/>
      <c r="P919" s="2"/>
      <c r="Q919" s="2"/>
      <c r="R919" s="2"/>
      <c r="U919" s="3"/>
    </row>
    <row r="920" spans="15:21" ht="15.75" customHeight="1" x14ac:dyDescent="0.25">
      <c r="O920" s="2"/>
      <c r="P920" s="2"/>
      <c r="Q920" s="2"/>
      <c r="R920" s="2"/>
      <c r="U920" s="3"/>
    </row>
    <row r="921" spans="15:21" ht="15.75" customHeight="1" x14ac:dyDescent="0.25">
      <c r="O921" s="2"/>
      <c r="P921" s="2"/>
      <c r="Q921" s="2"/>
      <c r="R921" s="2"/>
      <c r="U921" s="3"/>
    </row>
    <row r="922" spans="15:21" ht="15.75" customHeight="1" x14ac:dyDescent="0.25">
      <c r="O922" s="2"/>
      <c r="P922" s="2"/>
      <c r="Q922" s="2"/>
      <c r="R922" s="2"/>
      <c r="U922" s="3"/>
    </row>
    <row r="923" spans="15:21" ht="15.75" customHeight="1" x14ac:dyDescent="0.25">
      <c r="O923" s="2"/>
      <c r="P923" s="2"/>
      <c r="Q923" s="2"/>
      <c r="R923" s="2"/>
      <c r="U923" s="3"/>
    </row>
    <row r="924" spans="15:21" ht="15.75" customHeight="1" x14ac:dyDescent="0.25">
      <c r="O924" s="2"/>
      <c r="P924" s="2"/>
      <c r="Q924" s="2"/>
      <c r="R924" s="2"/>
      <c r="U924" s="3"/>
    </row>
    <row r="925" spans="15:21" ht="15.75" customHeight="1" x14ac:dyDescent="0.25">
      <c r="O925" s="2"/>
      <c r="P925" s="2"/>
      <c r="Q925" s="2"/>
      <c r="R925" s="2"/>
      <c r="U925" s="3"/>
    </row>
    <row r="926" spans="15:21" ht="15.75" customHeight="1" x14ac:dyDescent="0.25">
      <c r="O926" s="2"/>
      <c r="P926" s="2"/>
      <c r="Q926" s="2"/>
      <c r="R926" s="2"/>
      <c r="U926" s="3"/>
    </row>
    <row r="927" spans="15:21" ht="15.75" customHeight="1" x14ac:dyDescent="0.25">
      <c r="O927" s="2"/>
      <c r="P927" s="2"/>
      <c r="Q927" s="2"/>
      <c r="R927" s="2"/>
      <c r="U927" s="3"/>
    </row>
    <row r="928" spans="15:21" ht="15.75" customHeight="1" x14ac:dyDescent="0.25">
      <c r="O928" s="2"/>
      <c r="P928" s="2"/>
      <c r="Q928" s="2"/>
      <c r="R928" s="2"/>
      <c r="U928" s="3"/>
    </row>
    <row r="929" spans="15:21" ht="15.75" customHeight="1" x14ac:dyDescent="0.25">
      <c r="O929" s="2"/>
      <c r="P929" s="2"/>
      <c r="Q929" s="2"/>
      <c r="R929" s="2"/>
      <c r="U929" s="3"/>
    </row>
    <row r="930" spans="15:21" ht="15.75" customHeight="1" x14ac:dyDescent="0.25">
      <c r="O930" s="2"/>
      <c r="P930" s="2"/>
      <c r="Q930" s="2"/>
      <c r="R930" s="2"/>
      <c r="U930" s="3"/>
    </row>
    <row r="931" spans="15:21" ht="15.75" customHeight="1" x14ac:dyDescent="0.25">
      <c r="O931" s="2"/>
      <c r="P931" s="2"/>
      <c r="Q931" s="2"/>
      <c r="R931" s="2"/>
      <c r="U931" s="3"/>
    </row>
    <row r="932" spans="15:21" ht="15.75" customHeight="1" x14ac:dyDescent="0.25">
      <c r="O932" s="2"/>
      <c r="P932" s="2"/>
      <c r="Q932" s="2"/>
      <c r="R932" s="2"/>
      <c r="U932" s="3"/>
    </row>
    <row r="933" spans="15:21" ht="15.75" customHeight="1" x14ac:dyDescent="0.25">
      <c r="O933" s="2"/>
      <c r="P933" s="2"/>
      <c r="Q933" s="2"/>
      <c r="R933" s="2"/>
      <c r="U933" s="3"/>
    </row>
    <row r="934" spans="15:21" ht="15.75" customHeight="1" x14ac:dyDescent="0.25">
      <c r="O934" s="2"/>
      <c r="P934" s="2"/>
      <c r="Q934" s="2"/>
      <c r="R934" s="2"/>
      <c r="U934" s="3"/>
    </row>
    <row r="935" spans="15:21" ht="15.75" customHeight="1" x14ac:dyDescent="0.25">
      <c r="O935" s="2"/>
      <c r="P935" s="2"/>
      <c r="Q935" s="2"/>
      <c r="R935" s="2"/>
      <c r="U935" s="3"/>
    </row>
    <row r="936" spans="15:21" ht="15.75" customHeight="1" x14ac:dyDescent="0.25">
      <c r="O936" s="2"/>
      <c r="P936" s="2"/>
      <c r="Q936" s="2"/>
      <c r="R936" s="2"/>
      <c r="U936" s="3"/>
    </row>
    <row r="937" spans="15:21" ht="15.75" customHeight="1" x14ac:dyDescent="0.25">
      <c r="O937" s="2"/>
      <c r="P937" s="2"/>
      <c r="Q937" s="2"/>
      <c r="R937" s="2"/>
      <c r="U937" s="3"/>
    </row>
    <row r="938" spans="15:21" ht="15.75" customHeight="1" x14ac:dyDescent="0.25">
      <c r="O938" s="2"/>
      <c r="P938" s="2"/>
      <c r="Q938" s="2"/>
      <c r="R938" s="2"/>
      <c r="U938" s="3"/>
    </row>
    <row r="939" spans="15:21" ht="15.75" customHeight="1" x14ac:dyDescent="0.25">
      <c r="O939" s="2"/>
      <c r="P939" s="2"/>
      <c r="Q939" s="2"/>
      <c r="R939" s="2"/>
      <c r="U939" s="3"/>
    </row>
    <row r="940" spans="15:21" ht="15.75" customHeight="1" x14ac:dyDescent="0.25">
      <c r="O940" s="2"/>
      <c r="P940" s="2"/>
      <c r="Q940" s="2"/>
      <c r="R940" s="2"/>
      <c r="U940" s="3"/>
    </row>
    <row r="941" spans="15:21" ht="15.75" customHeight="1" x14ac:dyDescent="0.25">
      <c r="O941" s="2"/>
      <c r="P941" s="2"/>
      <c r="Q941" s="2"/>
      <c r="R941" s="2"/>
      <c r="U941" s="3"/>
    </row>
    <row r="942" spans="15:21" ht="15.75" customHeight="1" x14ac:dyDescent="0.25">
      <c r="O942" s="2"/>
      <c r="P942" s="2"/>
      <c r="Q942" s="2"/>
      <c r="R942" s="2"/>
      <c r="U942" s="3"/>
    </row>
    <row r="943" spans="15:21" ht="15.75" customHeight="1" x14ac:dyDescent="0.25">
      <c r="O943" s="2"/>
      <c r="P943" s="2"/>
      <c r="Q943" s="2"/>
      <c r="R943" s="2"/>
      <c r="U943" s="3"/>
    </row>
    <row r="944" spans="15:21" ht="15.75" customHeight="1" x14ac:dyDescent="0.25">
      <c r="O944" s="2"/>
      <c r="P944" s="2"/>
      <c r="Q944" s="2"/>
      <c r="R944" s="2"/>
      <c r="U944" s="3"/>
    </row>
    <row r="945" spans="15:21" ht="15.75" customHeight="1" x14ac:dyDescent="0.25">
      <c r="O945" s="2"/>
      <c r="P945" s="2"/>
      <c r="Q945" s="2"/>
      <c r="R945" s="2"/>
      <c r="U945" s="3"/>
    </row>
    <row r="946" spans="15:21" ht="15.75" customHeight="1" x14ac:dyDescent="0.25">
      <c r="O946" s="2"/>
      <c r="P946" s="2"/>
      <c r="Q946" s="2"/>
      <c r="R946" s="2"/>
      <c r="U946" s="3"/>
    </row>
    <row r="947" spans="15:21" ht="15.75" customHeight="1" x14ac:dyDescent="0.25">
      <c r="O947" s="2"/>
      <c r="P947" s="2"/>
      <c r="Q947" s="2"/>
      <c r="R947" s="2"/>
      <c r="U947" s="3"/>
    </row>
    <row r="948" spans="15:21" ht="15.75" customHeight="1" x14ac:dyDescent="0.25">
      <c r="O948" s="2"/>
      <c r="P948" s="2"/>
      <c r="Q948" s="2"/>
      <c r="R948" s="2"/>
      <c r="U948" s="3"/>
    </row>
    <row r="949" spans="15:21" ht="15.75" customHeight="1" x14ac:dyDescent="0.25">
      <c r="O949" s="2"/>
      <c r="P949" s="2"/>
      <c r="Q949" s="2"/>
      <c r="R949" s="2"/>
      <c r="U949" s="3"/>
    </row>
    <row r="950" spans="15:21" ht="15.75" customHeight="1" x14ac:dyDescent="0.25">
      <c r="O950" s="2"/>
      <c r="P950" s="2"/>
      <c r="Q950" s="2"/>
      <c r="R950" s="2"/>
      <c r="U950" s="3"/>
    </row>
    <row r="951" spans="15:21" ht="15.75" customHeight="1" x14ac:dyDescent="0.25">
      <c r="O951" s="2"/>
      <c r="P951" s="2"/>
      <c r="Q951" s="2"/>
      <c r="R951" s="2"/>
      <c r="U951" s="3"/>
    </row>
    <row r="952" spans="15:21" ht="15.75" customHeight="1" x14ac:dyDescent="0.25">
      <c r="O952" s="2"/>
      <c r="P952" s="2"/>
      <c r="Q952" s="2"/>
      <c r="R952" s="2"/>
      <c r="U952" s="3"/>
    </row>
    <row r="953" spans="15:21" ht="15.75" customHeight="1" x14ac:dyDescent="0.25">
      <c r="O953" s="2"/>
      <c r="P953" s="2"/>
      <c r="Q953" s="2"/>
      <c r="R953" s="2"/>
      <c r="U953" s="3"/>
    </row>
    <row r="954" spans="15:21" ht="15.75" customHeight="1" x14ac:dyDescent="0.25">
      <c r="O954" s="2"/>
      <c r="P954" s="2"/>
      <c r="Q954" s="2"/>
      <c r="R954" s="2"/>
      <c r="U954" s="3"/>
    </row>
    <row r="955" spans="15:21" ht="15.75" customHeight="1" x14ac:dyDescent="0.25">
      <c r="O955" s="2"/>
      <c r="P955" s="2"/>
      <c r="Q955" s="2"/>
      <c r="R955" s="2"/>
      <c r="U955" s="3"/>
    </row>
    <row r="956" spans="15:21" ht="15.75" customHeight="1" x14ac:dyDescent="0.25">
      <c r="O956" s="2"/>
      <c r="P956" s="2"/>
      <c r="Q956" s="2"/>
      <c r="R956" s="2"/>
      <c r="U956" s="3"/>
    </row>
    <row r="957" spans="15:21" ht="15.75" customHeight="1" x14ac:dyDescent="0.25">
      <c r="O957" s="2"/>
      <c r="P957" s="2"/>
      <c r="Q957" s="2"/>
      <c r="R957" s="2"/>
      <c r="U957" s="3"/>
    </row>
    <row r="958" spans="15:21" ht="15.75" customHeight="1" x14ac:dyDescent="0.25">
      <c r="O958" s="2"/>
      <c r="P958" s="2"/>
      <c r="Q958" s="2"/>
      <c r="R958" s="2"/>
      <c r="U958" s="3"/>
    </row>
    <row r="959" spans="15:21" ht="15.75" customHeight="1" x14ac:dyDescent="0.25">
      <c r="O959" s="2"/>
      <c r="P959" s="2"/>
      <c r="Q959" s="2"/>
      <c r="R959" s="2"/>
      <c r="U959" s="3"/>
    </row>
    <row r="960" spans="15:21" ht="15.75" customHeight="1" x14ac:dyDescent="0.25">
      <c r="O960" s="2"/>
      <c r="P960" s="2"/>
      <c r="Q960" s="2"/>
      <c r="R960" s="2"/>
      <c r="U960" s="3"/>
    </row>
    <row r="961" spans="15:21" ht="15.75" customHeight="1" x14ac:dyDescent="0.25">
      <c r="O961" s="2"/>
      <c r="P961" s="2"/>
      <c r="Q961" s="2"/>
      <c r="R961" s="2"/>
      <c r="U961" s="3"/>
    </row>
    <row r="962" spans="15:21" ht="15.75" customHeight="1" x14ac:dyDescent="0.25">
      <c r="O962" s="2"/>
      <c r="P962" s="2"/>
      <c r="Q962" s="2"/>
      <c r="R962" s="2"/>
      <c r="U962" s="3"/>
    </row>
    <row r="963" spans="15:21" ht="15.75" customHeight="1" x14ac:dyDescent="0.25">
      <c r="O963" s="2"/>
      <c r="P963" s="2"/>
      <c r="Q963" s="2"/>
      <c r="R963" s="2"/>
      <c r="U963" s="3"/>
    </row>
    <row r="964" spans="15:21" ht="15.75" customHeight="1" x14ac:dyDescent="0.25">
      <c r="O964" s="2"/>
      <c r="P964" s="2"/>
      <c r="Q964" s="2"/>
      <c r="R964" s="2"/>
      <c r="U964" s="3"/>
    </row>
    <row r="965" spans="15:21" ht="15.75" customHeight="1" x14ac:dyDescent="0.25">
      <c r="O965" s="2"/>
      <c r="P965" s="2"/>
      <c r="Q965" s="2"/>
      <c r="R965" s="2"/>
      <c r="U965" s="3"/>
    </row>
    <row r="966" spans="15:21" ht="15.75" customHeight="1" x14ac:dyDescent="0.25">
      <c r="O966" s="2"/>
      <c r="P966" s="2"/>
      <c r="Q966" s="2"/>
      <c r="R966" s="2"/>
      <c r="U966" s="3"/>
    </row>
    <row r="967" spans="15:21" ht="15.75" customHeight="1" x14ac:dyDescent="0.25">
      <c r="O967" s="2"/>
      <c r="P967" s="2"/>
      <c r="Q967" s="2"/>
      <c r="R967" s="2"/>
      <c r="U967" s="3"/>
    </row>
    <row r="968" spans="15:21" ht="15.75" customHeight="1" x14ac:dyDescent="0.25">
      <c r="O968" s="2"/>
      <c r="P968" s="2"/>
      <c r="Q968" s="2"/>
      <c r="R968" s="2"/>
      <c r="U968" s="3"/>
    </row>
    <row r="969" spans="15:21" ht="15.75" customHeight="1" x14ac:dyDescent="0.25">
      <c r="O969" s="2"/>
      <c r="P969" s="2"/>
      <c r="Q969" s="2"/>
      <c r="R969" s="2"/>
      <c r="U969" s="3"/>
    </row>
    <row r="970" spans="15:21" ht="15.75" customHeight="1" x14ac:dyDescent="0.25">
      <c r="O970" s="2"/>
      <c r="P970" s="2"/>
      <c r="Q970" s="2"/>
      <c r="R970" s="2"/>
      <c r="U970" s="3"/>
    </row>
    <row r="971" spans="15:21" ht="15.75" customHeight="1" x14ac:dyDescent="0.25">
      <c r="O971" s="2"/>
      <c r="P971" s="2"/>
      <c r="Q971" s="2"/>
      <c r="R971" s="2"/>
      <c r="U971" s="3"/>
    </row>
    <row r="972" spans="15:21" ht="15.75" customHeight="1" x14ac:dyDescent="0.25">
      <c r="O972" s="2"/>
      <c r="P972" s="2"/>
      <c r="Q972" s="2"/>
      <c r="R972" s="2"/>
      <c r="U972" s="3"/>
    </row>
    <row r="973" spans="15:21" ht="15.75" customHeight="1" x14ac:dyDescent="0.25">
      <c r="O973" s="2"/>
      <c r="P973" s="2"/>
      <c r="Q973" s="2"/>
      <c r="R973" s="2"/>
      <c r="U973" s="3"/>
    </row>
    <row r="974" spans="15:21" ht="15.75" customHeight="1" x14ac:dyDescent="0.25">
      <c r="O974" s="2"/>
      <c r="P974" s="2"/>
      <c r="Q974" s="2"/>
      <c r="R974" s="2"/>
      <c r="U974" s="3"/>
    </row>
    <row r="975" spans="15:21" ht="15.75" customHeight="1" x14ac:dyDescent="0.25">
      <c r="O975" s="2"/>
      <c r="P975" s="2"/>
      <c r="Q975" s="2"/>
      <c r="R975" s="2"/>
      <c r="U975" s="3"/>
    </row>
    <row r="976" spans="15:21" ht="15.75" customHeight="1" x14ac:dyDescent="0.25">
      <c r="O976" s="2"/>
      <c r="P976" s="2"/>
      <c r="Q976" s="2"/>
      <c r="R976" s="2"/>
      <c r="U976" s="3"/>
    </row>
    <row r="977" spans="15:21" ht="15.75" customHeight="1" x14ac:dyDescent="0.25">
      <c r="O977" s="2"/>
      <c r="P977" s="2"/>
      <c r="Q977" s="2"/>
      <c r="R977" s="2"/>
      <c r="U977" s="3"/>
    </row>
    <row r="978" spans="15:21" ht="15.75" customHeight="1" x14ac:dyDescent="0.25">
      <c r="O978" s="2"/>
      <c r="P978" s="2"/>
      <c r="Q978" s="2"/>
      <c r="R978" s="2"/>
      <c r="U978" s="3"/>
    </row>
    <row r="979" spans="15:21" ht="15.75" customHeight="1" x14ac:dyDescent="0.25">
      <c r="O979" s="2"/>
      <c r="P979" s="2"/>
      <c r="Q979" s="2"/>
      <c r="R979" s="2"/>
      <c r="U979" s="3"/>
    </row>
    <row r="980" spans="15:21" ht="15.75" customHeight="1" x14ac:dyDescent="0.25">
      <c r="O980" s="2"/>
      <c r="P980" s="2"/>
      <c r="Q980" s="2"/>
      <c r="R980" s="2"/>
      <c r="U980" s="3"/>
    </row>
    <row r="981" spans="15:21" ht="15.75" customHeight="1" x14ac:dyDescent="0.25">
      <c r="O981" s="2"/>
      <c r="P981" s="2"/>
      <c r="Q981" s="2"/>
      <c r="R981" s="2"/>
      <c r="U981" s="3"/>
    </row>
    <row r="982" spans="15:21" ht="15.75" customHeight="1" x14ac:dyDescent="0.25">
      <c r="O982" s="2"/>
      <c r="P982" s="2"/>
      <c r="Q982" s="2"/>
      <c r="R982" s="2"/>
      <c r="U982" s="3"/>
    </row>
    <row r="983" spans="15:21" ht="15.75" customHeight="1" x14ac:dyDescent="0.25">
      <c r="O983" s="2"/>
      <c r="P983" s="2"/>
      <c r="Q983" s="2"/>
      <c r="R983" s="2"/>
      <c r="U983" s="3"/>
    </row>
    <row r="984" spans="15:21" ht="15.75" customHeight="1" x14ac:dyDescent="0.25">
      <c r="O984" s="2"/>
      <c r="P984" s="2"/>
      <c r="Q984" s="2"/>
      <c r="R984" s="2"/>
      <c r="U984" s="3"/>
    </row>
    <row r="985" spans="15:21" ht="15.75" customHeight="1" x14ac:dyDescent="0.25">
      <c r="O985" s="2"/>
      <c r="P985" s="2"/>
      <c r="Q985" s="2"/>
      <c r="R985" s="2"/>
      <c r="U985" s="3"/>
    </row>
    <row r="986" spans="15:21" ht="15.75" customHeight="1" x14ac:dyDescent="0.25">
      <c r="O986" s="2"/>
      <c r="P986" s="2"/>
      <c r="Q986" s="2"/>
      <c r="R986" s="2"/>
      <c r="U986" s="3"/>
    </row>
    <row r="987" spans="15:21" ht="15.75" customHeight="1" x14ac:dyDescent="0.25">
      <c r="O987" s="2"/>
      <c r="P987" s="2"/>
      <c r="Q987" s="2"/>
      <c r="R987" s="2"/>
      <c r="U987" s="3"/>
    </row>
    <row r="988" spans="15:21" ht="15.75" customHeight="1" x14ac:dyDescent="0.25">
      <c r="O988" s="2"/>
      <c r="P988" s="2"/>
      <c r="Q988" s="2"/>
      <c r="R988" s="2"/>
      <c r="U988" s="3"/>
    </row>
    <row r="989" spans="15:21" ht="15.75" customHeight="1" x14ac:dyDescent="0.25">
      <c r="O989" s="2"/>
      <c r="P989" s="2"/>
      <c r="Q989" s="2"/>
      <c r="R989" s="2"/>
      <c r="U989" s="3"/>
    </row>
    <row r="990" spans="15:21" ht="15.75" customHeight="1" x14ac:dyDescent="0.25">
      <c r="O990" s="2"/>
      <c r="P990" s="2"/>
      <c r="Q990" s="2"/>
      <c r="R990" s="2"/>
      <c r="U990" s="3"/>
    </row>
    <row r="991" spans="15:21" ht="15.75" customHeight="1" x14ac:dyDescent="0.25">
      <c r="O991" s="2"/>
      <c r="P991" s="2"/>
      <c r="Q991" s="2"/>
      <c r="R991" s="2"/>
      <c r="U991" s="3"/>
    </row>
    <row r="992" spans="15:21" ht="15.75" customHeight="1" x14ac:dyDescent="0.25">
      <c r="O992" s="2"/>
      <c r="P992" s="2"/>
      <c r="Q992" s="2"/>
      <c r="R992" s="2"/>
      <c r="U992" s="3"/>
    </row>
    <row r="993" spans="15:21" ht="15.75" customHeight="1" x14ac:dyDescent="0.25">
      <c r="O993" s="2"/>
      <c r="P993" s="2"/>
      <c r="Q993" s="2"/>
      <c r="R993" s="2"/>
      <c r="U993" s="3"/>
    </row>
    <row r="994" spans="15:21" ht="15.75" customHeight="1" x14ac:dyDescent="0.25">
      <c r="O994" s="2"/>
      <c r="P994" s="2"/>
      <c r="Q994" s="2"/>
      <c r="R994" s="2"/>
      <c r="U994" s="3"/>
    </row>
    <row r="995" spans="15:21" ht="15.75" customHeight="1" x14ac:dyDescent="0.25">
      <c r="O995" s="2"/>
      <c r="P995" s="2"/>
      <c r="Q995" s="2"/>
      <c r="R995" s="2"/>
      <c r="U995" s="3"/>
    </row>
    <row r="996" spans="15:21" ht="15.75" customHeight="1" x14ac:dyDescent="0.25">
      <c r="O996" s="2"/>
      <c r="P996" s="2"/>
      <c r="Q996" s="2"/>
      <c r="R996" s="2"/>
      <c r="U996" s="3"/>
    </row>
    <row r="997" spans="15:21" ht="15.75" customHeight="1" x14ac:dyDescent="0.25">
      <c r="O997" s="2"/>
      <c r="P997" s="2"/>
      <c r="Q997" s="2"/>
      <c r="R997" s="2"/>
      <c r="U997" s="3"/>
    </row>
    <row r="998" spans="15:21" ht="15.75" customHeight="1" x14ac:dyDescent="0.25">
      <c r="O998" s="2"/>
      <c r="P998" s="2"/>
      <c r="Q998" s="2"/>
      <c r="R998" s="2"/>
      <c r="U998" s="3"/>
    </row>
    <row r="999" spans="15:21" ht="15.75" customHeight="1" x14ac:dyDescent="0.25">
      <c r="O999" s="2"/>
      <c r="P999" s="2"/>
      <c r="Q999" s="2"/>
      <c r="R999" s="2"/>
      <c r="U999" s="3"/>
    </row>
    <row r="1000" spans="15:21" ht="15.75" customHeight="1" x14ac:dyDescent="0.25">
      <c r="O1000" s="2"/>
      <c r="P1000" s="2"/>
      <c r="Q1000" s="2"/>
      <c r="R1000" s="2"/>
      <c r="U1000" s="3"/>
    </row>
    <row r="1001" spans="15:21" ht="15.75" customHeight="1" x14ac:dyDescent="0.25">
      <c r="O1001" s="2"/>
      <c r="P1001" s="2"/>
      <c r="Q1001" s="2"/>
      <c r="R1001" s="2"/>
      <c r="U1001" s="3"/>
    </row>
    <row r="1002" spans="15:21" ht="15.75" customHeight="1" x14ac:dyDescent="0.25">
      <c r="O1002" s="2"/>
      <c r="P1002" s="2"/>
      <c r="Q1002" s="2"/>
      <c r="R1002" s="2"/>
      <c r="U1002" s="3"/>
    </row>
    <row r="1003" spans="15:21" ht="15.75" customHeight="1" x14ac:dyDescent="0.25">
      <c r="O1003" s="2"/>
      <c r="P1003" s="2"/>
      <c r="Q1003" s="2"/>
      <c r="R1003" s="2"/>
      <c r="U1003" s="3"/>
    </row>
    <row r="1004" spans="15:21" ht="15.75" customHeight="1" x14ac:dyDescent="0.25">
      <c r="O1004" s="2"/>
      <c r="P1004" s="2"/>
      <c r="Q1004" s="2"/>
      <c r="R1004" s="2"/>
      <c r="U1004" s="3"/>
    </row>
    <row r="1005" spans="15:21" ht="15.75" customHeight="1" x14ac:dyDescent="0.25">
      <c r="O1005" s="2"/>
      <c r="P1005" s="2"/>
      <c r="Q1005" s="2"/>
      <c r="R1005" s="2"/>
      <c r="U1005" s="3"/>
    </row>
    <row r="1006" spans="15:21" ht="15.75" customHeight="1" x14ac:dyDescent="0.25">
      <c r="O1006" s="2"/>
      <c r="P1006" s="2"/>
      <c r="Q1006" s="2"/>
      <c r="R1006" s="2"/>
      <c r="U1006" s="3"/>
    </row>
    <row r="1007" spans="15:21" ht="15.75" customHeight="1" x14ac:dyDescent="0.25">
      <c r="O1007" s="2"/>
      <c r="P1007" s="2"/>
      <c r="Q1007" s="2"/>
      <c r="R1007" s="2"/>
      <c r="U1007" s="3"/>
    </row>
    <row r="1008" spans="15:21" ht="15.75" customHeight="1" x14ac:dyDescent="0.25">
      <c r="O1008" s="2"/>
      <c r="P1008" s="2"/>
      <c r="Q1008" s="2"/>
      <c r="R1008" s="2"/>
      <c r="U1008" s="3"/>
    </row>
    <row r="1009" spans="15:21" ht="15.75" customHeight="1" x14ac:dyDescent="0.25">
      <c r="O1009" s="2"/>
      <c r="P1009" s="2"/>
      <c r="Q1009" s="2"/>
      <c r="R1009" s="2"/>
      <c r="U1009" s="3"/>
    </row>
    <row r="1010" spans="15:21" ht="15.75" customHeight="1" x14ac:dyDescent="0.25">
      <c r="O1010" s="2"/>
      <c r="P1010" s="2"/>
      <c r="Q1010" s="2"/>
      <c r="R1010" s="2"/>
      <c r="U1010" s="3"/>
    </row>
    <row r="1011" spans="15:21" ht="15.75" customHeight="1" x14ac:dyDescent="0.25">
      <c r="O1011" s="2"/>
      <c r="P1011" s="2"/>
      <c r="Q1011" s="2"/>
      <c r="R1011" s="2"/>
      <c r="U1011" s="3"/>
    </row>
    <row r="1012" spans="15:21" ht="15.75" customHeight="1" x14ac:dyDescent="0.25">
      <c r="O1012" s="2"/>
      <c r="P1012" s="2"/>
      <c r="Q1012" s="2"/>
      <c r="R1012" s="2"/>
      <c r="U1012" s="3"/>
    </row>
    <row r="1013" spans="15:21" ht="15.75" customHeight="1" x14ac:dyDescent="0.25">
      <c r="O1013" s="2"/>
      <c r="P1013" s="2"/>
      <c r="Q1013" s="2"/>
      <c r="R1013" s="2"/>
      <c r="U1013" s="3"/>
    </row>
    <row r="1014" spans="15:21" ht="15.75" customHeight="1" x14ac:dyDescent="0.25">
      <c r="O1014" s="2"/>
      <c r="P1014" s="2"/>
      <c r="Q1014" s="2"/>
      <c r="R1014" s="2"/>
      <c r="U1014" s="3"/>
    </row>
    <row r="1015" spans="15:21" ht="15.75" customHeight="1" x14ac:dyDescent="0.25">
      <c r="O1015" s="2"/>
      <c r="P1015" s="2"/>
      <c r="Q1015" s="2"/>
      <c r="R1015" s="2"/>
      <c r="U1015" s="3"/>
    </row>
    <row r="1016" spans="15:21" ht="15.75" customHeight="1" x14ac:dyDescent="0.25">
      <c r="O1016" s="2"/>
      <c r="P1016" s="2"/>
      <c r="Q1016" s="2"/>
      <c r="R1016" s="2"/>
      <c r="U1016" s="3"/>
    </row>
    <row r="1017" spans="15:21" ht="15.75" customHeight="1" x14ac:dyDescent="0.25">
      <c r="O1017" s="2"/>
      <c r="P1017" s="2"/>
      <c r="Q1017" s="2"/>
      <c r="R1017" s="2"/>
      <c r="U1017" s="3"/>
    </row>
    <row r="1018" spans="15:21" ht="15.75" customHeight="1" x14ac:dyDescent="0.25">
      <c r="O1018" s="2"/>
      <c r="P1018" s="2"/>
      <c r="Q1018" s="2"/>
      <c r="R1018" s="2"/>
      <c r="U1018" s="3"/>
    </row>
    <row r="1019" spans="15:21" ht="15.75" customHeight="1" x14ac:dyDescent="0.25">
      <c r="O1019" s="2"/>
      <c r="P1019" s="2"/>
      <c r="Q1019" s="2"/>
      <c r="R1019" s="2"/>
      <c r="U1019" s="3"/>
    </row>
    <row r="1020" spans="15:21" ht="15.75" customHeight="1" x14ac:dyDescent="0.25">
      <c r="O1020" s="2"/>
      <c r="P1020" s="2"/>
      <c r="Q1020" s="2"/>
      <c r="R1020" s="2"/>
      <c r="U1020" s="3"/>
    </row>
    <row r="1021" spans="15:21" ht="15.75" customHeight="1" x14ac:dyDescent="0.25">
      <c r="O1021" s="2"/>
      <c r="P1021" s="2"/>
      <c r="Q1021" s="2"/>
      <c r="R1021" s="2"/>
      <c r="U1021" s="3"/>
    </row>
    <row r="1022" spans="15:21" ht="15.75" customHeight="1" x14ac:dyDescent="0.25">
      <c r="O1022" s="2"/>
      <c r="P1022" s="2"/>
      <c r="Q1022" s="2"/>
      <c r="R1022" s="2"/>
      <c r="U1022" s="3"/>
    </row>
    <row r="1023" spans="15:21" ht="15.75" customHeight="1" x14ac:dyDescent="0.25">
      <c r="O1023" s="2"/>
      <c r="P1023" s="2"/>
      <c r="Q1023" s="2"/>
      <c r="R1023" s="2"/>
      <c r="U1023" s="3"/>
    </row>
    <row r="1024" spans="15:21" ht="15.75" customHeight="1" x14ac:dyDescent="0.25">
      <c r="O1024" s="2"/>
      <c r="P1024" s="2"/>
      <c r="Q1024" s="2"/>
      <c r="R1024" s="2"/>
      <c r="U1024" s="3"/>
    </row>
    <row r="1025" spans="15:21" ht="15.75" customHeight="1" x14ac:dyDescent="0.25">
      <c r="O1025" s="2"/>
      <c r="P1025" s="2"/>
      <c r="Q1025" s="2"/>
      <c r="R1025" s="2"/>
      <c r="U1025" s="3"/>
    </row>
    <row r="1026" spans="15:21" ht="15.75" customHeight="1" x14ac:dyDescent="0.25">
      <c r="O1026" s="2"/>
      <c r="P1026" s="2"/>
      <c r="Q1026" s="2"/>
      <c r="R1026" s="2"/>
      <c r="U1026" s="3"/>
    </row>
    <row r="1027" spans="15:21" ht="15.75" customHeight="1" x14ac:dyDescent="0.25">
      <c r="O1027" s="2"/>
      <c r="P1027" s="2"/>
      <c r="Q1027" s="2"/>
      <c r="R1027" s="2"/>
      <c r="U1027" s="3"/>
    </row>
    <row r="1028" spans="15:21" ht="15.75" customHeight="1" x14ac:dyDescent="0.25">
      <c r="O1028" s="2"/>
      <c r="P1028" s="2"/>
      <c r="Q1028" s="2"/>
      <c r="R1028" s="2"/>
      <c r="U1028" s="3"/>
    </row>
    <row r="1029" spans="15:21" ht="15.75" customHeight="1" x14ac:dyDescent="0.25">
      <c r="O1029" s="2"/>
      <c r="P1029" s="2"/>
      <c r="Q1029" s="2"/>
      <c r="R1029" s="2"/>
      <c r="U1029" s="3"/>
    </row>
    <row r="1030" spans="15:21" ht="15.75" customHeight="1" x14ac:dyDescent="0.25">
      <c r="O1030" s="2"/>
      <c r="P1030" s="2"/>
      <c r="Q1030" s="2"/>
      <c r="R1030" s="2"/>
      <c r="U1030" s="3"/>
    </row>
    <row r="1031" spans="15:21" ht="15.75" customHeight="1" x14ac:dyDescent="0.25">
      <c r="O1031" s="2"/>
      <c r="P1031" s="2"/>
      <c r="Q1031" s="2"/>
      <c r="R1031" s="2"/>
      <c r="U1031" s="3"/>
    </row>
    <row r="1032" spans="15:21" ht="15.75" customHeight="1" x14ac:dyDescent="0.25">
      <c r="O1032" s="2"/>
      <c r="P1032" s="2"/>
      <c r="Q1032" s="2"/>
      <c r="R1032" s="2"/>
      <c r="U1032" s="3"/>
    </row>
    <row r="1033" spans="15:21" ht="15.75" customHeight="1" x14ac:dyDescent="0.25">
      <c r="O1033" s="2"/>
      <c r="P1033" s="2"/>
      <c r="Q1033" s="2"/>
      <c r="R1033" s="2"/>
      <c r="U1033" s="3"/>
    </row>
    <row r="1034" spans="15:21" ht="15.75" customHeight="1" x14ac:dyDescent="0.25">
      <c r="O1034" s="2"/>
      <c r="P1034" s="2"/>
      <c r="Q1034" s="2"/>
      <c r="R1034" s="2"/>
      <c r="U1034" s="3"/>
    </row>
    <row r="1035" spans="15:21" ht="15.75" customHeight="1" x14ac:dyDescent="0.25">
      <c r="O1035" s="2"/>
      <c r="P1035" s="2"/>
      <c r="Q1035" s="2"/>
      <c r="R1035" s="2"/>
      <c r="U1035" s="3"/>
    </row>
    <row r="1036" spans="15:21" ht="15.75" customHeight="1" x14ac:dyDescent="0.25">
      <c r="O1036" s="2"/>
      <c r="P1036" s="2"/>
      <c r="Q1036" s="2"/>
      <c r="R1036" s="2"/>
      <c r="U1036" s="3"/>
    </row>
    <row r="1037" spans="15:21" x14ac:dyDescent="0.25">
      <c r="O1037" s="2"/>
      <c r="P1037" s="2"/>
      <c r="Q1037" s="2"/>
      <c r="R1037" s="2"/>
    </row>
    <row r="1038" spans="15:21" x14ac:dyDescent="0.25">
      <c r="O1038" s="2"/>
      <c r="P1038" s="2"/>
      <c r="Q1038" s="2"/>
      <c r="R1038" s="2"/>
    </row>
    <row r="1039" spans="15:21" x14ac:dyDescent="0.25">
      <c r="O1039" s="2"/>
      <c r="P1039" s="2"/>
      <c r="Q1039" s="2"/>
      <c r="R1039" s="2"/>
    </row>
    <row r="1040" spans="15:21" x14ac:dyDescent="0.25">
      <c r="O1040" s="2"/>
      <c r="P1040" s="2"/>
      <c r="Q1040" s="2"/>
      <c r="R1040" s="2"/>
    </row>
    <row r="1041" spans="15:18" x14ac:dyDescent="0.25">
      <c r="O1041" s="2"/>
      <c r="P1041" s="2"/>
      <c r="Q1041" s="2"/>
      <c r="R1041" s="2"/>
    </row>
    <row r="1042" spans="15:18" x14ac:dyDescent="0.25">
      <c r="O1042" s="2"/>
      <c r="P1042" s="2"/>
      <c r="Q1042" s="2"/>
      <c r="R1042" s="2"/>
    </row>
    <row r="1043" spans="15:18" x14ac:dyDescent="0.25">
      <c r="O1043" s="2"/>
      <c r="P1043" s="2"/>
      <c r="Q1043" s="2"/>
      <c r="R1043" s="2"/>
    </row>
  </sheetData>
  <sheetProtection algorithmName="SHA-512" hashValue="3lRKbllDvcuc+sfM7zLB8eNbwexIVDonm7j8QxOFjfR/aZbaqqP3nJlvTcrqdxoKnASMHpEy5tpAeg+cngq+ng==" saltValue="MYrrglzG1Bw1wkOZLjSpjw==" spinCount="100000" sheet="1" objects="1" scenarios="1"/>
  <mergeCells count="810">
    <mergeCell ref="AM52:AM56"/>
    <mergeCell ref="AM46:AM47"/>
    <mergeCell ref="A52:A56"/>
    <mergeCell ref="B52:B56"/>
    <mergeCell ref="C52:C56"/>
    <mergeCell ref="D52:D56"/>
    <mergeCell ref="E52:E56"/>
    <mergeCell ref="F52:F53"/>
    <mergeCell ref="F54:F56"/>
    <mergeCell ref="G52:G56"/>
    <mergeCell ref="H52:H53"/>
    <mergeCell ref="I52:I53"/>
    <mergeCell ref="H54:H56"/>
    <mergeCell ref="I54:I56"/>
    <mergeCell ref="J52:J56"/>
    <mergeCell ref="K52:K56"/>
    <mergeCell ref="L52:L56"/>
    <mergeCell ref="M52:M56"/>
    <mergeCell ref="N52:N56"/>
    <mergeCell ref="Y46:Y47"/>
    <mergeCell ref="Z46:Z47"/>
    <mergeCell ref="AA46:AA47"/>
    <mergeCell ref="AF46:AF47"/>
    <mergeCell ref="AD46:AD47"/>
    <mergeCell ref="AC46:AC47"/>
    <mergeCell ref="AB46:AB47"/>
    <mergeCell ref="O52:O56"/>
    <mergeCell ref="P52:P56"/>
    <mergeCell ref="S52:S56"/>
    <mergeCell ref="Q52:Q56"/>
    <mergeCell ref="R52:R56"/>
    <mergeCell ref="T52:T56"/>
    <mergeCell ref="U46:U47"/>
    <mergeCell ref="V46:V47"/>
    <mergeCell ref="W46:W47"/>
    <mergeCell ref="U52:U56"/>
    <mergeCell ref="V52:V56"/>
    <mergeCell ref="W52:W56"/>
    <mergeCell ref="AB52:AB53"/>
    <mergeCell ref="AC52:AC53"/>
    <mergeCell ref="AB54:AB56"/>
    <mergeCell ref="AC54:AC56"/>
    <mergeCell ref="X52:X56"/>
    <mergeCell ref="Y52:Y56"/>
    <mergeCell ref="Z52:Z56"/>
    <mergeCell ref="AA52:AA56"/>
    <mergeCell ref="AD52:AD56"/>
    <mergeCell ref="AK57:AK58"/>
    <mergeCell ref="AL57:AL58"/>
    <mergeCell ref="AD57:AD58"/>
    <mergeCell ref="A46:A47"/>
    <mergeCell ref="N46:N47"/>
    <mergeCell ref="M46:M47"/>
    <mergeCell ref="L46:L47"/>
    <mergeCell ref="K46:K47"/>
    <mergeCell ref="J46:J47"/>
    <mergeCell ref="I46:I47"/>
    <mergeCell ref="H46:H47"/>
    <mergeCell ref="G46:G47"/>
    <mergeCell ref="F46:F47"/>
    <mergeCell ref="E46:E47"/>
    <mergeCell ref="D46:D47"/>
    <mergeCell ref="C46:C47"/>
    <mergeCell ref="B46:B47"/>
    <mergeCell ref="O46:O47"/>
    <mergeCell ref="P46:P47"/>
    <mergeCell ref="Q46:Q47"/>
    <mergeCell ref="R46:R47"/>
    <mergeCell ref="S46:S47"/>
    <mergeCell ref="T46:T47"/>
    <mergeCell ref="X46:X47"/>
    <mergeCell ref="A57:A58"/>
    <mergeCell ref="C57:C58"/>
    <mergeCell ref="D57:D58"/>
    <mergeCell ref="E57:E58"/>
    <mergeCell ref="L57:L58"/>
    <mergeCell ref="O57:O58"/>
    <mergeCell ref="N57:N58"/>
    <mergeCell ref="M57:M58"/>
    <mergeCell ref="AJ57:AJ58"/>
    <mergeCell ref="AE40:AE43"/>
    <mergeCell ref="AF40:AF42"/>
    <mergeCell ref="AL40:AL43"/>
    <mergeCell ref="AM40:AM43"/>
    <mergeCell ref="T40:T43"/>
    <mergeCell ref="AM57:AM58"/>
    <mergeCell ref="U57:U58"/>
    <mergeCell ref="G57:G58"/>
    <mergeCell ref="H57:H58"/>
    <mergeCell ref="P57:P58"/>
    <mergeCell ref="Q57:Q58"/>
    <mergeCell ref="R57:R58"/>
    <mergeCell ref="S57:S58"/>
    <mergeCell ref="T57:T58"/>
    <mergeCell ref="V57:V58"/>
    <mergeCell ref="W57:W58"/>
    <mergeCell ref="X57:X58"/>
    <mergeCell ref="Y57:Y58"/>
    <mergeCell ref="Z57:Z58"/>
    <mergeCell ref="AE57:AE58"/>
    <mergeCell ref="AF57:AF58"/>
    <mergeCell ref="AG57:AG58"/>
    <mergeCell ref="AH57:AH58"/>
    <mergeCell ref="AI57:AI58"/>
    <mergeCell ref="V40:V43"/>
    <mergeCell ref="W40:W43"/>
    <mergeCell ref="X40:X43"/>
    <mergeCell ref="Y40:Y43"/>
    <mergeCell ref="Z40:Z43"/>
    <mergeCell ref="AD38:AD39"/>
    <mergeCell ref="V38:V39"/>
    <mergeCell ref="W38:W39"/>
    <mergeCell ref="X38:X39"/>
    <mergeCell ref="Y38:Y39"/>
    <mergeCell ref="Z38:Z39"/>
    <mergeCell ref="AA38:AA39"/>
    <mergeCell ref="AB38:AB39"/>
    <mergeCell ref="AC38:AC39"/>
    <mergeCell ref="AA40:AA43"/>
    <mergeCell ref="AB40:AB43"/>
    <mergeCell ref="AC40:AC43"/>
    <mergeCell ref="AD40:AD43"/>
    <mergeCell ref="J40:J43"/>
    <mergeCell ref="K40:K43"/>
    <mergeCell ref="L40:L43"/>
    <mergeCell ref="M40:M43"/>
    <mergeCell ref="N40:N43"/>
    <mergeCell ref="O40:O43"/>
    <mergeCell ref="R40:R43"/>
    <mergeCell ref="S40:S43"/>
    <mergeCell ref="U38:U39"/>
    <mergeCell ref="Q40:Q43"/>
    <mergeCell ref="P40:P43"/>
    <mergeCell ref="U40:U43"/>
    <mergeCell ref="R38:R39"/>
    <mergeCell ref="S38:S39"/>
    <mergeCell ref="T38:T39"/>
    <mergeCell ref="A40:A43"/>
    <mergeCell ref="B40:B43"/>
    <mergeCell ref="C40:C43"/>
    <mergeCell ref="D40:D43"/>
    <mergeCell ref="E40:E43"/>
    <mergeCell ref="F40:F43"/>
    <mergeCell ref="G40:G43"/>
    <mergeCell ref="H40:H43"/>
    <mergeCell ref="I40:I43"/>
    <mergeCell ref="AE38:AE39"/>
    <mergeCell ref="AF38:AF39"/>
    <mergeCell ref="P38:P39"/>
    <mergeCell ref="Q38:Q39"/>
    <mergeCell ref="AL38:AL39"/>
    <mergeCell ref="AM38:AM39"/>
    <mergeCell ref="G38:G39"/>
    <mergeCell ref="H38:H39"/>
    <mergeCell ref="I38:I39"/>
    <mergeCell ref="J38:J39"/>
    <mergeCell ref="K38:K39"/>
    <mergeCell ref="L38:L39"/>
    <mergeCell ref="M38:M39"/>
    <mergeCell ref="N38:N39"/>
    <mergeCell ref="O38:O39"/>
    <mergeCell ref="A22:A25"/>
    <mergeCell ref="B22:B25"/>
    <mergeCell ref="E22:E25"/>
    <mergeCell ref="I22:I25"/>
    <mergeCell ref="J22:J25"/>
    <mergeCell ref="K22:K25"/>
    <mergeCell ref="A1:T1"/>
    <mergeCell ref="A13:A16"/>
    <mergeCell ref="C13:C16"/>
    <mergeCell ref="D13:D16"/>
    <mergeCell ref="E13:E16"/>
    <mergeCell ref="L13:L16"/>
    <mergeCell ref="M13:M16"/>
    <mergeCell ref="O13:O16"/>
    <mergeCell ref="R13:R16"/>
    <mergeCell ref="T13:T16"/>
    <mergeCell ref="S13:S16"/>
    <mergeCell ref="Q13:Q16"/>
    <mergeCell ref="G3:G4"/>
    <mergeCell ref="G5:G9"/>
    <mergeCell ref="G13:G16"/>
    <mergeCell ref="L22:L25"/>
    <mergeCell ref="M22:M25"/>
    <mergeCell ref="O22:O25"/>
    <mergeCell ref="M3:M9"/>
    <mergeCell ref="O3:O9"/>
    <mergeCell ref="P3:P9"/>
    <mergeCell ref="Q3:Q9"/>
    <mergeCell ref="R3:R9"/>
    <mergeCell ref="S3:S9"/>
    <mergeCell ref="Y13:Y16"/>
    <mergeCell ref="Z13:Z16"/>
    <mergeCell ref="U13:U16"/>
    <mergeCell ref="V13:V16"/>
    <mergeCell ref="W13:W16"/>
    <mergeCell ref="X13:X16"/>
    <mergeCell ref="V5:V9"/>
    <mergeCell ref="W5:W9"/>
    <mergeCell ref="X5:X9"/>
    <mergeCell ref="N3:N9"/>
    <mergeCell ref="U3:U4"/>
    <mergeCell ref="T11:T12"/>
    <mergeCell ref="U11:U12"/>
    <mergeCell ref="A48:A51"/>
    <mergeCell ref="J48:J51"/>
    <mergeCell ref="E48:E51"/>
    <mergeCell ref="D48:D51"/>
    <mergeCell ref="C48:C51"/>
    <mergeCell ref="K48:K51"/>
    <mergeCell ref="L48:L51"/>
    <mergeCell ref="M48:M51"/>
    <mergeCell ref="O48:O51"/>
    <mergeCell ref="N48:N51"/>
    <mergeCell ref="G48:G51"/>
    <mergeCell ref="Q48:Q51"/>
    <mergeCell ref="AD48:AD51"/>
    <mergeCell ref="AM48:AM51"/>
    <mergeCell ref="P13:P16"/>
    <mergeCell ref="P48:P51"/>
    <mergeCell ref="V48:V51"/>
    <mergeCell ref="W48:W51"/>
    <mergeCell ref="X48:X51"/>
    <mergeCell ref="Y48:Y51"/>
    <mergeCell ref="Z48:Z51"/>
    <mergeCell ref="R48:R51"/>
    <mergeCell ref="S48:S51"/>
    <mergeCell ref="T48:T51"/>
    <mergeCell ref="U48:U51"/>
    <mergeCell ref="AL13:AL16"/>
    <mergeCell ref="AK15:AK16"/>
    <mergeCell ref="AJ15:AJ16"/>
    <mergeCell ref="AI15:AI16"/>
    <mergeCell ref="AH15:AH16"/>
    <mergeCell ref="AG15:AG16"/>
    <mergeCell ref="AD20:AD21"/>
    <mergeCell ref="AE20:AE21"/>
    <mergeCell ref="AF20:AF21"/>
    <mergeCell ref="AL20:AL21"/>
    <mergeCell ref="AM20:AM21"/>
    <mergeCell ref="AE13:AE16"/>
    <mergeCell ref="AF13:AF16"/>
    <mergeCell ref="AM3:AM9"/>
    <mergeCell ref="AF5:AF6"/>
    <mergeCell ref="X3:X4"/>
    <mergeCell ref="W3:W4"/>
    <mergeCell ref="V3:V4"/>
    <mergeCell ref="AD3:AD4"/>
    <mergeCell ref="Z3:Z4"/>
    <mergeCell ref="Y3:Y4"/>
    <mergeCell ref="AD11:AD12"/>
    <mergeCell ref="AE11:AE12"/>
    <mergeCell ref="AL11:AL12"/>
    <mergeCell ref="AM11:AM12"/>
    <mergeCell ref="V11:V12"/>
    <mergeCell ref="AA11:AA12"/>
    <mergeCell ref="AB11:AB12"/>
    <mergeCell ref="AC11:AC12"/>
    <mergeCell ref="AM13:AM16"/>
    <mergeCell ref="AD13:AD16"/>
    <mergeCell ref="AD5:AD9"/>
    <mergeCell ref="AE3:AE9"/>
    <mergeCell ref="AF7:AF9"/>
    <mergeCell ref="AL5:AL9"/>
    <mergeCell ref="T3:T9"/>
    <mergeCell ref="AL3:AL4"/>
    <mergeCell ref="AF3:AF4"/>
    <mergeCell ref="Y5:Y9"/>
    <mergeCell ref="Z5:Z9"/>
    <mergeCell ref="AA3:AA9"/>
    <mergeCell ref="AB3:AB9"/>
    <mergeCell ref="AC3:AC9"/>
    <mergeCell ref="U5:U9"/>
    <mergeCell ref="A3:A9"/>
    <mergeCell ref="B3:B9"/>
    <mergeCell ref="C5:C9"/>
    <mergeCell ref="D5:D9"/>
    <mergeCell ref="E3:E9"/>
    <mergeCell ref="C3:C4"/>
    <mergeCell ref="D3:D4"/>
    <mergeCell ref="H3:H4"/>
    <mergeCell ref="F3:F4"/>
    <mergeCell ref="H5:H9"/>
    <mergeCell ref="F5:F9"/>
    <mergeCell ref="I3:I9"/>
    <mergeCell ref="J3:J9"/>
    <mergeCell ref="K3:K9"/>
    <mergeCell ref="L3:L9"/>
    <mergeCell ref="A20:A21"/>
    <mergeCell ref="B20:B21"/>
    <mergeCell ref="C20:C21"/>
    <mergeCell ref="D20:D21"/>
    <mergeCell ref="E20:E21"/>
    <mergeCell ref="F20:F21"/>
    <mergeCell ref="H20:H21"/>
    <mergeCell ref="I20:I21"/>
    <mergeCell ref="J20:J21"/>
    <mergeCell ref="G20:G21"/>
    <mergeCell ref="K20:K21"/>
    <mergeCell ref="L20:L21"/>
    <mergeCell ref="E11:E12"/>
    <mergeCell ref="A11:A12"/>
    <mergeCell ref="B11:B12"/>
    <mergeCell ref="C11:C12"/>
    <mergeCell ref="D11:D12"/>
    <mergeCell ref="F11:F12"/>
    <mergeCell ref="G11:G12"/>
    <mergeCell ref="H11:H12"/>
    <mergeCell ref="AC20:AC21"/>
    <mergeCell ref="AG13:AG14"/>
    <mergeCell ref="AK13:AK14"/>
    <mergeCell ref="AJ13:AJ14"/>
    <mergeCell ref="AI13:AI14"/>
    <mergeCell ref="AH13:AH14"/>
    <mergeCell ref="T20:T21"/>
    <mergeCell ref="G22:G25"/>
    <mergeCell ref="J14:J16"/>
    <mergeCell ref="K14:K16"/>
    <mergeCell ref="AA22:AA25"/>
    <mergeCell ref="AB22:AB25"/>
    <mergeCell ref="AC22:AC25"/>
    <mergeCell ref="N22:N25"/>
    <mergeCell ref="N13:N16"/>
    <mergeCell ref="N20:N21"/>
    <mergeCell ref="U20:U21"/>
    <mergeCell ref="V20:V21"/>
    <mergeCell ref="W20:W21"/>
    <mergeCell ref="X20:X21"/>
    <mergeCell ref="Y20:Y21"/>
    <mergeCell ref="Z20:Z21"/>
    <mergeCell ref="AA20:AA21"/>
    <mergeCell ref="C23:C24"/>
    <mergeCell ref="D23:D24"/>
    <mergeCell ref="F23:F24"/>
    <mergeCell ref="H23:H24"/>
    <mergeCell ref="P23:P24"/>
    <mergeCell ref="Q23:Q24"/>
    <mergeCell ref="R23:R24"/>
    <mergeCell ref="S23:S24"/>
    <mergeCell ref="AB20:AB21"/>
    <mergeCell ref="AM23:AM24"/>
    <mergeCell ref="V23:V24"/>
    <mergeCell ref="W23:W24"/>
    <mergeCell ref="X23:X24"/>
    <mergeCell ref="Y23:Y24"/>
    <mergeCell ref="Z23:Z24"/>
    <mergeCell ref="AD23:AD24"/>
    <mergeCell ref="AE23:AE24"/>
    <mergeCell ref="AF23:AF24"/>
    <mergeCell ref="AL23:AL24"/>
    <mergeCell ref="AF26:AF28"/>
    <mergeCell ref="AL26:AL28"/>
    <mergeCell ref="AM26:AM28"/>
    <mergeCell ref="X29:X31"/>
    <mergeCell ref="Y29:Y31"/>
    <mergeCell ref="Z29:Z31"/>
    <mergeCell ref="AD29:AD31"/>
    <mergeCell ref="AE29:AE31"/>
    <mergeCell ref="AF29:AF31"/>
    <mergeCell ref="AM29:AM31"/>
    <mergeCell ref="AL29:AL31"/>
    <mergeCell ref="AC29:AC37"/>
    <mergeCell ref="AB29:AB37"/>
    <mergeCell ref="AA26:AA28"/>
    <mergeCell ref="AB27:AB28"/>
    <mergeCell ref="AC27:AC28"/>
    <mergeCell ref="AD26:AD28"/>
    <mergeCell ref="AE26:AE28"/>
    <mergeCell ref="AA29:AA37"/>
    <mergeCell ref="AD35:AD37"/>
    <mergeCell ref="AE35:AE37"/>
    <mergeCell ref="Y35:Y37"/>
    <mergeCell ref="Z35:Z37"/>
    <mergeCell ref="AF35:AF37"/>
    <mergeCell ref="T23:T24"/>
    <mergeCell ref="I11:I12"/>
    <mergeCell ref="J11:J12"/>
    <mergeCell ref="K11:K12"/>
    <mergeCell ref="L11:L12"/>
    <mergeCell ref="P11:P12"/>
    <mergeCell ref="Q11:Q12"/>
    <mergeCell ref="R11:R12"/>
    <mergeCell ref="S11:S12"/>
    <mergeCell ref="M11:M12"/>
    <mergeCell ref="N11:N12"/>
    <mergeCell ref="O11:O12"/>
    <mergeCell ref="M20:M21"/>
    <mergeCell ref="O20:O21"/>
    <mergeCell ref="P20:P21"/>
    <mergeCell ref="Q20:Q21"/>
    <mergeCell ref="R20:R21"/>
    <mergeCell ref="S20:S21"/>
    <mergeCell ref="W26:W28"/>
    <mergeCell ref="X26:X28"/>
    <mergeCell ref="Y26:Y28"/>
    <mergeCell ref="Z26:Z28"/>
    <mergeCell ref="W11:W12"/>
    <mergeCell ref="X11:X12"/>
    <mergeCell ref="Y11:Y12"/>
    <mergeCell ref="Z11:Z12"/>
    <mergeCell ref="U23:U24"/>
    <mergeCell ref="B27:B28"/>
    <mergeCell ref="C26:C28"/>
    <mergeCell ref="D26:D28"/>
    <mergeCell ref="E26:E28"/>
    <mergeCell ref="F27:F28"/>
    <mergeCell ref="H26:H28"/>
    <mergeCell ref="I27:I28"/>
    <mergeCell ref="J26:J28"/>
    <mergeCell ref="K26:K28"/>
    <mergeCell ref="W35:W37"/>
    <mergeCell ref="X35:X37"/>
    <mergeCell ref="C29:C31"/>
    <mergeCell ref="D29:D31"/>
    <mergeCell ref="F29:F31"/>
    <mergeCell ref="H29:H31"/>
    <mergeCell ref="P29:P31"/>
    <mergeCell ref="Q29:Q31"/>
    <mergeCell ref="U29:U31"/>
    <mergeCell ref="V29:V31"/>
    <mergeCell ref="W29:W31"/>
    <mergeCell ref="T26:T34"/>
    <mergeCell ref="U32:U34"/>
    <mergeCell ref="V32:V34"/>
    <mergeCell ref="W32:W34"/>
    <mergeCell ref="C32:C34"/>
    <mergeCell ref="D32:D34"/>
    <mergeCell ref="E29:E34"/>
    <mergeCell ref="F32:F34"/>
    <mergeCell ref="H32:H34"/>
    <mergeCell ref="P32:P34"/>
    <mergeCell ref="Q32:Q34"/>
    <mergeCell ref="R26:R34"/>
    <mergeCell ref="S26:S34"/>
    <mergeCell ref="P35:P37"/>
    <mergeCell ref="Q35:Q37"/>
    <mergeCell ref="M26:M37"/>
    <mergeCell ref="L26:L37"/>
    <mergeCell ref="R35:R37"/>
    <mergeCell ref="S35:S37"/>
    <mergeCell ref="T35:T37"/>
    <mergeCell ref="U35:U37"/>
    <mergeCell ref="V35:V37"/>
    <mergeCell ref="O26:O37"/>
    <mergeCell ref="N26:N37"/>
    <mergeCell ref="P26:P28"/>
    <mergeCell ref="Q26:Q28"/>
    <mergeCell ref="U26:U28"/>
    <mergeCell ref="V26:V28"/>
    <mergeCell ref="G44:G45"/>
    <mergeCell ref="F44:F45"/>
    <mergeCell ref="E44:E45"/>
    <mergeCell ref="AL35:AL37"/>
    <mergeCell ref="AM35:AM37"/>
    <mergeCell ref="A26:A37"/>
    <mergeCell ref="B29:B37"/>
    <mergeCell ref="C35:C37"/>
    <mergeCell ref="D35:D37"/>
    <mergeCell ref="E35:E37"/>
    <mergeCell ref="F35:F37"/>
    <mergeCell ref="G26:G37"/>
    <mergeCell ref="H35:H37"/>
    <mergeCell ref="K29:K37"/>
    <mergeCell ref="J29:J37"/>
    <mergeCell ref="I29:I37"/>
    <mergeCell ref="X32:X34"/>
    <mergeCell ref="Y32:Y34"/>
    <mergeCell ref="Z32:Z34"/>
    <mergeCell ref="AD32:AD34"/>
    <mergeCell ref="AE32:AE34"/>
    <mergeCell ref="AF32:AF34"/>
    <mergeCell ref="AL32:AL34"/>
    <mergeCell ref="AM32:AM34"/>
    <mergeCell ref="P44:P45"/>
    <mergeCell ref="Q44:Q45"/>
    <mergeCell ref="A38:A39"/>
    <mergeCell ref="B38:B39"/>
    <mergeCell ref="C38:C39"/>
    <mergeCell ref="D38:D39"/>
    <mergeCell ref="E38:E39"/>
    <mergeCell ref="F38:F39"/>
    <mergeCell ref="AD44:AD45"/>
    <mergeCell ref="AC44:AC45"/>
    <mergeCell ref="AB44:AB45"/>
    <mergeCell ref="AA44:AA45"/>
    <mergeCell ref="A44:A45"/>
    <mergeCell ref="B44:B45"/>
    <mergeCell ref="C44:C45"/>
    <mergeCell ref="D44:D45"/>
    <mergeCell ref="O44:O45"/>
    <mergeCell ref="N44:N45"/>
    <mergeCell ref="M44:M45"/>
    <mergeCell ref="L44:L45"/>
    <mergeCell ref="K44:K45"/>
    <mergeCell ref="J44:J45"/>
    <mergeCell ref="I44:I45"/>
    <mergeCell ref="H44:H45"/>
    <mergeCell ref="AM44:AM45"/>
    <mergeCell ref="R44:R45"/>
    <mergeCell ref="S44:S45"/>
    <mergeCell ref="T44:T45"/>
    <mergeCell ref="U44:U45"/>
    <mergeCell ref="V44:V45"/>
    <mergeCell ref="W44:W45"/>
    <mergeCell ref="X44:X45"/>
    <mergeCell ref="Y44:Y45"/>
    <mergeCell ref="Z44:Z45"/>
    <mergeCell ref="AF48:AF51"/>
    <mergeCell ref="AL48:AL51"/>
    <mergeCell ref="AK50:AK51"/>
    <mergeCell ref="AJ50:AJ51"/>
    <mergeCell ref="AI50:AI51"/>
    <mergeCell ref="AH50:AH51"/>
    <mergeCell ref="AG50:AG51"/>
    <mergeCell ref="AE44:AE45"/>
    <mergeCell ref="AF44:AF45"/>
    <mergeCell ref="AL44:AL45"/>
    <mergeCell ref="AE46:AE47"/>
    <mergeCell ref="B63:B64"/>
    <mergeCell ref="B65:B69"/>
    <mergeCell ref="AO3:AO9"/>
    <mergeCell ref="AQ3:AQ9"/>
    <mergeCell ref="AO13:AO16"/>
    <mergeCell ref="AQ13:AQ16"/>
    <mergeCell ref="AO40:AO43"/>
    <mergeCell ref="AQ40:AQ43"/>
    <mergeCell ref="AO46:AO47"/>
    <mergeCell ref="AQ46:AQ47"/>
    <mergeCell ref="AO52:AO56"/>
    <mergeCell ref="AQ52:AQ56"/>
    <mergeCell ref="D68:D69"/>
    <mergeCell ref="AF52:AF54"/>
    <mergeCell ref="AF55:AF56"/>
    <mergeCell ref="AL52:AL56"/>
    <mergeCell ref="AE52:AE56"/>
    <mergeCell ref="AG55:AG56"/>
    <mergeCell ref="AK55:AK56"/>
    <mergeCell ref="AJ55:AJ56"/>
    <mergeCell ref="AI55:AI56"/>
    <mergeCell ref="AH55:AH56"/>
    <mergeCell ref="AL46:AL47"/>
    <mergeCell ref="AE48:AE51"/>
    <mergeCell ref="BF3:BF9"/>
    <mergeCell ref="AO11:AO12"/>
    <mergeCell ref="AQ11:AQ12"/>
    <mergeCell ref="AS11:AS12"/>
    <mergeCell ref="AU11:AU12"/>
    <mergeCell ref="AW11:AW12"/>
    <mergeCell ref="AZ11:AZ12"/>
    <mergeCell ref="BC11:BC12"/>
    <mergeCell ref="BF11:BF12"/>
    <mergeCell ref="BB11:BB12"/>
    <mergeCell ref="BD11:BD12"/>
    <mergeCell ref="BE11:BE12"/>
    <mergeCell ref="AR3:AR9"/>
    <mergeCell ref="AT3:AT9"/>
    <mergeCell ref="AV3:AV9"/>
    <mergeCell ref="AX3:AX9"/>
    <mergeCell ref="AY3:AY9"/>
    <mergeCell ref="BD3:BD9"/>
    <mergeCell ref="BE3:BE9"/>
    <mergeCell ref="BA11:BA12"/>
    <mergeCell ref="AS3:AS9"/>
    <mergeCell ref="AU3:AU9"/>
    <mergeCell ref="AW3:AW9"/>
    <mergeCell ref="AZ3:AZ9"/>
    <mergeCell ref="AS13:AS16"/>
    <mergeCell ref="AU13:AU16"/>
    <mergeCell ref="AW13:AW16"/>
    <mergeCell ref="AZ13:AZ16"/>
    <mergeCell ref="BC13:BC16"/>
    <mergeCell ref="BF13:BF16"/>
    <mergeCell ref="AO20:AO21"/>
    <mergeCell ref="AQ20:AQ21"/>
    <mergeCell ref="AS20:AS21"/>
    <mergeCell ref="AU20:AU21"/>
    <mergeCell ref="AW20:AW21"/>
    <mergeCell ref="AZ20:AZ21"/>
    <mergeCell ref="BC20:BC21"/>
    <mergeCell ref="BF20:BF21"/>
    <mergeCell ref="AP13:AP16"/>
    <mergeCell ref="AP20:AP21"/>
    <mergeCell ref="AO22:AO25"/>
    <mergeCell ref="AQ22:AQ25"/>
    <mergeCell ref="AS22:AS25"/>
    <mergeCell ref="AU22:AU25"/>
    <mergeCell ref="AW22:AW25"/>
    <mergeCell ref="AZ22:AZ25"/>
    <mergeCell ref="BC22:BC25"/>
    <mergeCell ref="BF22:BF25"/>
    <mergeCell ref="AP22:AP25"/>
    <mergeCell ref="AR22:AR25"/>
    <mergeCell ref="AT22:AT25"/>
    <mergeCell ref="AV22:AV25"/>
    <mergeCell ref="AX22:AX25"/>
    <mergeCell ref="AY22:AY25"/>
    <mergeCell ref="BA22:BA25"/>
    <mergeCell ref="BB22:BB25"/>
    <mergeCell ref="BD22:BD25"/>
    <mergeCell ref="BE22:BE25"/>
    <mergeCell ref="AO38:AO39"/>
    <mergeCell ref="AQ38:AQ39"/>
    <mergeCell ref="AS38:AS39"/>
    <mergeCell ref="AU38:AU39"/>
    <mergeCell ref="AW38:AW39"/>
    <mergeCell ref="AZ38:AZ39"/>
    <mergeCell ref="BC38:BC39"/>
    <mergeCell ref="BF38:BF39"/>
    <mergeCell ref="AO26:AO37"/>
    <mergeCell ref="AQ26:AQ37"/>
    <mergeCell ref="AS26:AS37"/>
    <mergeCell ref="AU26:AU37"/>
    <mergeCell ref="AW26:AW37"/>
    <mergeCell ref="AZ26:AZ37"/>
    <mergeCell ref="BC26:BC37"/>
    <mergeCell ref="BF26:BF37"/>
    <mergeCell ref="AP26:AP37"/>
    <mergeCell ref="AP38:AP39"/>
    <mergeCell ref="AR26:AR37"/>
    <mergeCell ref="AT26:AT37"/>
    <mergeCell ref="AV26:AV37"/>
    <mergeCell ref="AX26:AX37"/>
    <mergeCell ref="AY26:AY37"/>
    <mergeCell ref="BA26:BA37"/>
    <mergeCell ref="BF40:BF43"/>
    <mergeCell ref="AO44:AO45"/>
    <mergeCell ref="AQ44:AQ45"/>
    <mergeCell ref="AS44:AS45"/>
    <mergeCell ref="AU44:AU45"/>
    <mergeCell ref="AW44:AW45"/>
    <mergeCell ref="AZ44:AZ45"/>
    <mergeCell ref="BC44:BC45"/>
    <mergeCell ref="BF44:BF45"/>
    <mergeCell ref="AP40:AP43"/>
    <mergeCell ref="AP44:AP45"/>
    <mergeCell ref="AR40:AR43"/>
    <mergeCell ref="AT40:AT43"/>
    <mergeCell ref="AV40:AV43"/>
    <mergeCell ref="AX40:AX43"/>
    <mergeCell ref="AY40:AY43"/>
    <mergeCell ref="BA40:BA43"/>
    <mergeCell ref="BB40:BB43"/>
    <mergeCell ref="BD40:BD43"/>
    <mergeCell ref="BE40:BE43"/>
    <mergeCell ref="AR44:AR45"/>
    <mergeCell ref="AT44:AT45"/>
    <mergeCell ref="AV44:AV45"/>
    <mergeCell ref="AX44:AX45"/>
    <mergeCell ref="BF46:BF47"/>
    <mergeCell ref="AO48:AO51"/>
    <mergeCell ref="AQ48:AQ51"/>
    <mergeCell ref="AS48:AS51"/>
    <mergeCell ref="AU48:AU51"/>
    <mergeCell ref="AW48:AW51"/>
    <mergeCell ref="AZ48:AZ51"/>
    <mergeCell ref="BC48:BC51"/>
    <mergeCell ref="BF48:BF51"/>
    <mergeCell ref="AP46:AP47"/>
    <mergeCell ref="AP48:AP51"/>
    <mergeCell ref="AR46:AR47"/>
    <mergeCell ref="AT46:AT47"/>
    <mergeCell ref="AV46:AV47"/>
    <mergeCell ref="AX46:AX47"/>
    <mergeCell ref="AY46:AY47"/>
    <mergeCell ref="BA46:BA47"/>
    <mergeCell ref="BB46:BB47"/>
    <mergeCell ref="BD46:BD47"/>
    <mergeCell ref="BE46:BE47"/>
    <mergeCell ref="AR48:AR51"/>
    <mergeCell ref="AT48:AT51"/>
    <mergeCell ref="AV48:AV51"/>
    <mergeCell ref="AX48:AX51"/>
    <mergeCell ref="BF52:BF56"/>
    <mergeCell ref="AO57:AO58"/>
    <mergeCell ref="AQ57:AQ58"/>
    <mergeCell ref="AS57:AS58"/>
    <mergeCell ref="AU57:AU58"/>
    <mergeCell ref="AW57:AW58"/>
    <mergeCell ref="AZ57:AZ58"/>
    <mergeCell ref="BC57:BC58"/>
    <mergeCell ref="BF57:BF58"/>
    <mergeCell ref="AP52:AP56"/>
    <mergeCell ref="AP57:AP58"/>
    <mergeCell ref="AR52:AR56"/>
    <mergeCell ref="AT52:AT56"/>
    <mergeCell ref="AV52:AV56"/>
    <mergeCell ref="AX52:AX56"/>
    <mergeCell ref="AY52:AY56"/>
    <mergeCell ref="BA52:BA56"/>
    <mergeCell ref="BB52:BB56"/>
    <mergeCell ref="BD52:BD56"/>
    <mergeCell ref="BC3:BC9"/>
    <mergeCell ref="AS1:AZ1"/>
    <mergeCell ref="AO1:AR1"/>
    <mergeCell ref="AP3:AP9"/>
    <mergeCell ref="AP11:AP12"/>
    <mergeCell ref="AR11:AR12"/>
    <mergeCell ref="AT11:AT12"/>
    <mergeCell ref="AV11:AV12"/>
    <mergeCell ref="AX11:AX12"/>
    <mergeCell ref="AY11:AY12"/>
    <mergeCell ref="BG3:BG9"/>
    <mergeCell ref="BH3:BH9"/>
    <mergeCell ref="BG11:BG12"/>
    <mergeCell ref="BH11:BH12"/>
    <mergeCell ref="BG13:BG16"/>
    <mergeCell ref="BH13:BH16"/>
    <mergeCell ref="BG20:BG21"/>
    <mergeCell ref="BH20:BH21"/>
    <mergeCell ref="BG22:BG25"/>
    <mergeCell ref="BH22:BH25"/>
    <mergeCell ref="BG26:BG37"/>
    <mergeCell ref="BH26:BH37"/>
    <mergeCell ref="BG38:BG39"/>
    <mergeCell ref="BH38:BH39"/>
    <mergeCell ref="BG40:BG43"/>
    <mergeCell ref="BH40:BH43"/>
    <mergeCell ref="BG44:BG45"/>
    <mergeCell ref="BH44:BH45"/>
    <mergeCell ref="BG46:BG47"/>
    <mergeCell ref="BH46:BH47"/>
    <mergeCell ref="BG48:BG51"/>
    <mergeCell ref="BH48:BH51"/>
    <mergeCell ref="BG52:BG56"/>
    <mergeCell ref="BH52:BH56"/>
    <mergeCell ref="BG57:BG58"/>
    <mergeCell ref="BH57:BH58"/>
    <mergeCell ref="AR13:AR16"/>
    <mergeCell ref="AT13:AT16"/>
    <mergeCell ref="AV13:AV16"/>
    <mergeCell ref="AX13:AX16"/>
    <mergeCell ref="AY13:AY16"/>
    <mergeCell ref="BA13:BA16"/>
    <mergeCell ref="BB13:BB16"/>
    <mergeCell ref="BD13:BD16"/>
    <mergeCell ref="BE13:BE16"/>
    <mergeCell ref="AR20:AR21"/>
    <mergeCell ref="AT20:AT21"/>
    <mergeCell ref="AV20:AV21"/>
    <mergeCell ref="AX20:AX21"/>
    <mergeCell ref="AY20:AY21"/>
    <mergeCell ref="BA20:BA21"/>
    <mergeCell ref="BB20:BB21"/>
    <mergeCell ref="BD20:BD21"/>
    <mergeCell ref="BE20:BE21"/>
    <mergeCell ref="BB26:BB37"/>
    <mergeCell ref="BD26:BD37"/>
    <mergeCell ref="BE26:BE37"/>
    <mergeCell ref="AR38:AR39"/>
    <mergeCell ref="AT38:AT39"/>
    <mergeCell ref="AV38:AV39"/>
    <mergeCell ref="AX38:AX39"/>
    <mergeCell ref="AY38:AY39"/>
    <mergeCell ref="BA38:BA39"/>
    <mergeCell ref="BB38:BB39"/>
    <mergeCell ref="BD38:BD39"/>
    <mergeCell ref="BE38:BE39"/>
    <mergeCell ref="AY44:AY45"/>
    <mergeCell ref="BA44:BA45"/>
    <mergeCell ref="BB44:BB45"/>
    <mergeCell ref="BD44:BD45"/>
    <mergeCell ref="BE44:BE45"/>
    <mergeCell ref="AS40:AS43"/>
    <mergeCell ref="AU40:AU43"/>
    <mergeCell ref="AW40:AW43"/>
    <mergeCell ref="AZ40:AZ43"/>
    <mergeCell ref="BC40:BC43"/>
    <mergeCell ref="AY48:AY51"/>
    <mergeCell ref="BA48:BA51"/>
    <mergeCell ref="BB48:BB51"/>
    <mergeCell ref="BD48:BD51"/>
    <mergeCell ref="BE48:BE51"/>
    <mergeCell ref="AS46:AS47"/>
    <mergeCell ref="AU46:AU47"/>
    <mergeCell ref="AW46:AW47"/>
    <mergeCell ref="AZ46:AZ47"/>
    <mergeCell ref="BC46:BC47"/>
    <mergeCell ref="B77:C77"/>
    <mergeCell ref="B78:B79"/>
    <mergeCell ref="B80:B84"/>
    <mergeCell ref="E83:E84"/>
    <mergeCell ref="D83:D84"/>
    <mergeCell ref="G83:G84"/>
    <mergeCell ref="F83:F84"/>
    <mergeCell ref="BE52:BE56"/>
    <mergeCell ref="AR57:AR58"/>
    <mergeCell ref="AT57:AT58"/>
    <mergeCell ref="AV57:AV58"/>
    <mergeCell ref="AX57:AX58"/>
    <mergeCell ref="AY57:AY58"/>
    <mergeCell ref="BA57:BA58"/>
    <mergeCell ref="BB57:BB58"/>
    <mergeCell ref="BD57:BD58"/>
    <mergeCell ref="BE57:BE58"/>
    <mergeCell ref="AS52:AS56"/>
    <mergeCell ref="AU52:AU56"/>
    <mergeCell ref="AW52:AW56"/>
    <mergeCell ref="AZ52:AZ56"/>
    <mergeCell ref="BC52:BC56"/>
    <mergeCell ref="A59:F59"/>
    <mergeCell ref="B62:C62"/>
    <mergeCell ref="B94:B96"/>
    <mergeCell ref="C94:C96"/>
    <mergeCell ref="F94:F96"/>
    <mergeCell ref="B97:B99"/>
    <mergeCell ref="F97:F99"/>
    <mergeCell ref="B100:B102"/>
    <mergeCell ref="C101:C102"/>
    <mergeCell ref="D100:D101"/>
    <mergeCell ref="F100:F102"/>
  </mergeCells>
  <hyperlinks>
    <hyperlink ref="V17" r:id="rId1"/>
    <hyperlink ref="AM17" r:id="rId2"/>
    <hyperlink ref="Z17" r:id="rId3"/>
    <hyperlink ref="V18" r:id="rId4"/>
    <hyperlink ref="AM18" r:id="rId5"/>
    <hyperlink ref="V19" r:id="rId6"/>
    <hyperlink ref="AM19" r:id="rId7"/>
    <hyperlink ref="AM13" r:id="rId8"/>
    <hyperlink ref="AM3" r:id="rId9"/>
    <hyperlink ref="AM10" r:id="rId10"/>
    <hyperlink ref="AM48" r:id="rId11"/>
    <hyperlink ref="Z48" r:id="rId12"/>
    <hyperlink ref="Z20" r:id="rId13"/>
    <hyperlink ref="V20" r:id="rId14"/>
    <hyperlink ref="AM20" r:id="rId15"/>
    <hyperlink ref="Z5" r:id="rId16"/>
    <hyperlink ref="Z38" r:id="rId17"/>
    <hyperlink ref="AM38" r:id="rId18"/>
    <hyperlink ref="AM22" r:id="rId19"/>
    <hyperlink ref="Z22" r:id="rId20"/>
    <hyperlink ref="V23" r:id="rId21"/>
    <hyperlink ref="V22" r:id="rId22"/>
    <hyperlink ref="Z23" r:id="rId23"/>
    <hyperlink ref="AM23" r:id="rId24"/>
    <hyperlink ref="V3" r:id="rId25"/>
    <hyperlink ref="V10" r:id="rId26"/>
    <hyperlink ref="V48" r:id="rId27"/>
    <hyperlink ref="V38" r:id="rId28"/>
    <hyperlink ref="V40" r:id="rId29"/>
    <hyperlink ref="AM40" r:id="rId30"/>
    <hyperlink ref="V44" r:id="rId31"/>
    <hyperlink ref="AM44" r:id="rId32"/>
    <hyperlink ref="AM46" r:id="rId33"/>
    <hyperlink ref="V46" r:id="rId34"/>
    <hyperlink ref="V52" r:id="rId35"/>
    <hyperlink ref="AM52" r:id="rId36"/>
    <hyperlink ref="V13" r:id="rId37"/>
    <hyperlink ref="Z44" r:id="rId38"/>
    <hyperlink ref="Z25" r:id="rId39"/>
    <hyperlink ref="V25" r:id="rId40"/>
    <hyperlink ref="AM25" r:id="rId41"/>
    <hyperlink ref="V26" r:id="rId42"/>
    <hyperlink ref="Z26" r:id="rId43"/>
    <hyperlink ref="AM26" r:id="rId44"/>
    <hyperlink ref="V29" r:id="rId45"/>
    <hyperlink ref="Z29" r:id="rId46"/>
    <hyperlink ref="AM29" r:id="rId47"/>
    <hyperlink ref="V32" r:id="rId48"/>
    <hyperlink ref="Z32" r:id="rId49"/>
    <hyperlink ref="AM32" r:id="rId50"/>
    <hyperlink ref="Z52" r:id="rId51"/>
    <hyperlink ref="Z40" r:id="rId52"/>
    <hyperlink ref="Z35" r:id="rId53"/>
    <hyperlink ref="AM35" r:id="rId54"/>
    <hyperlink ref="V35" r:id="rId55"/>
    <hyperlink ref="Z46" r:id="rId56"/>
    <hyperlink ref="AM11" r:id="rId57"/>
    <hyperlink ref="V11" r:id="rId58"/>
    <hyperlink ref="AM57" r:id="rId59"/>
    <hyperlink ref="V57" r:id="rId60"/>
    <hyperlink ref="Z57" r:id="rId61"/>
  </hyperlinks>
  <pageMargins left="0.7" right="0.7" top="0.75" bottom="0.75" header="0" footer="0"/>
  <pageSetup paperSize="9" orientation="portrait" r:id="rId62"/>
  <drawing r:id="rId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ADJUDICADO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IPCC</cp:lastModifiedBy>
  <dcterms:created xsi:type="dcterms:W3CDTF">2019-02-06T20:35:40Z</dcterms:created>
  <dcterms:modified xsi:type="dcterms:W3CDTF">2022-07-18T09:32:55Z</dcterms:modified>
</cp:coreProperties>
</file>