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AMON_2019\Documents\IDER2020\"/>
    </mc:Choice>
  </mc:AlternateContent>
  <bookViews>
    <workbookView xWindow="0" yWindow="0" windowWidth="23970" windowHeight="9660"/>
  </bookViews>
  <sheets>
    <sheet name="MARZO 2019"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80" i="1" l="1"/>
  <c r="R73" i="1" l="1"/>
  <c r="U73" i="1" l="1"/>
  <c r="Y126" i="1"/>
  <c r="T110" i="1" l="1"/>
  <c r="T116" i="1"/>
  <c r="AL2" i="1" l="1"/>
  <c r="AK156" i="1"/>
  <c r="AJ156" i="1"/>
  <c r="AG156" i="1"/>
  <c r="AL154" i="1"/>
  <c r="AL152" i="1"/>
  <c r="AL156" i="1" l="1"/>
  <c r="Z138" i="1"/>
  <c r="Y158" i="1" l="1"/>
  <c r="Y157" i="1"/>
  <c r="Y156" i="1"/>
  <c r="Y155" i="1"/>
  <c r="Y154" i="1"/>
  <c r="Y153" i="1"/>
  <c r="Y152" i="1"/>
  <c r="Y151" i="1"/>
  <c r="Y149" i="1"/>
  <c r="Y141" i="1"/>
  <c r="Y138" i="1"/>
  <c r="Y133" i="1"/>
  <c r="Z152" i="1" l="1"/>
  <c r="Z156" i="1"/>
  <c r="Z141" i="1"/>
  <c r="Z154" i="1"/>
  <c r="Y132" i="1"/>
  <c r="Z131" i="1" s="1"/>
  <c r="Y129" i="1"/>
  <c r="Z129" i="1" s="1"/>
  <c r="Y122" i="1"/>
  <c r="Y119" i="1"/>
  <c r="Y116" i="1"/>
  <c r="Y113" i="1"/>
  <c r="Y107" i="1"/>
  <c r="Y104" i="1"/>
  <c r="Y101" i="1"/>
  <c r="Y98" i="1"/>
  <c r="Y95" i="1"/>
  <c r="Y92" i="1"/>
  <c r="Y89" i="1"/>
  <c r="Y86" i="1"/>
  <c r="Y83" i="1"/>
  <c r="Y76" i="1"/>
  <c r="Y70" i="1"/>
  <c r="Y67" i="1"/>
  <c r="Y62" i="1"/>
  <c r="Y57" i="1"/>
  <c r="Y52" i="1"/>
  <c r="Y49" i="1"/>
  <c r="Y42" i="1"/>
  <c r="Y34" i="1"/>
  <c r="Y28" i="1"/>
  <c r="Y24" i="1"/>
  <c r="Y19" i="1"/>
  <c r="Y15" i="1"/>
  <c r="Y12" i="1"/>
  <c r="Y2" i="1"/>
  <c r="W107" i="1"/>
  <c r="W83" i="1"/>
  <c r="W52" i="1"/>
  <c r="W24" i="1"/>
  <c r="W2" i="1"/>
  <c r="Z107" i="1" l="1"/>
  <c r="AA129" i="1"/>
  <c r="AA141" i="1"/>
  <c r="Z83" i="1"/>
  <c r="Z52" i="1"/>
  <c r="Z73" i="1"/>
  <c r="AA73" i="1"/>
  <c r="Z24" i="1"/>
  <c r="AA15" i="1"/>
  <c r="Z15" i="1"/>
  <c r="AA2" i="1"/>
  <c r="Z2" i="1"/>
  <c r="AL141" i="1"/>
  <c r="AL138" i="1"/>
  <c r="AL131" i="1"/>
  <c r="AL129" i="1"/>
  <c r="AL107" i="1"/>
  <c r="AL83" i="1"/>
  <c r="AL73" i="1"/>
  <c r="AL52" i="1"/>
  <c r="AL24" i="1"/>
  <c r="AL15" i="1"/>
  <c r="AA83" i="1" l="1"/>
  <c r="AA24" i="1"/>
  <c r="R70" i="1"/>
  <c r="AB2" i="1" l="1"/>
  <c r="L151" i="1"/>
  <c r="L149" i="1"/>
  <c r="L141" i="1"/>
  <c r="L138" i="1"/>
  <c r="L133" i="1"/>
  <c r="L131" i="1"/>
  <c r="L129" i="1"/>
  <c r="L122" i="1"/>
  <c r="L107" i="1"/>
  <c r="L83" i="1"/>
  <c r="L73" i="1"/>
  <c r="L52" i="1"/>
  <c r="L24" i="1"/>
  <c r="L19" i="1"/>
</calcChain>
</file>

<file path=xl/sharedStrings.xml><?xml version="1.0" encoding="utf-8"?>
<sst xmlns="http://schemas.openxmlformats.org/spreadsheetml/2006/main" count="345" uniqueCount="281">
  <si>
    <t>OBJETIVO ESTRATEGICO</t>
  </si>
  <si>
    <t xml:space="preserve">EJE ESTRATEGICO </t>
  </si>
  <si>
    <t xml:space="preserve">LINEA ESTRATEGICA </t>
  </si>
  <si>
    <t>PROGRAMA</t>
  </si>
  <si>
    <t>META DE RESULTADO</t>
  </si>
  <si>
    <t>SUBPROGRAMA</t>
  </si>
  <si>
    <t>META PRODUCTO A 2019</t>
  </si>
  <si>
    <t>NOMBRE DEL PROYECTO INSCRITO EN EL BANCO DE PROYECTO</t>
  </si>
  <si>
    <t xml:space="preserve">UNIDAD DE MEDIDA </t>
  </si>
  <si>
    <t xml:space="preserve">CANTIDAD </t>
  </si>
  <si>
    <t>VALOR  A  2019</t>
  </si>
  <si>
    <t>RESPONSABLE</t>
  </si>
  <si>
    <t>RUBRO</t>
  </si>
  <si>
    <t>FUENTE</t>
  </si>
  <si>
    <t>INDICADOR META DE RESULTADO</t>
  </si>
  <si>
    <t>LINEA BASE META DE RESULTADO A 2015</t>
  </si>
  <si>
    <t xml:space="preserve">META PRODUCTO  PLAN DE DESARROLLO (VALOR ABSOLUTO) </t>
  </si>
  <si>
    <t>LINEA BASE META PRODUCTO A 2015</t>
  </si>
  <si>
    <t xml:space="preserve">INDICADOR META PRODUCTO  PLAN DE DESARROLLO </t>
  </si>
  <si>
    <t>AVANCE ACUMULADO  META PRODUCTO 2016-2018</t>
  </si>
  <si>
    <t>CODIGO BPIN (CODIGO ACTUALIZADO EN MGA WEB)</t>
  </si>
  <si>
    <t>ACTIVIDADES DEL PROYECTO (ACTIVIDADES QUE SE INCORPORARON EN LA GUIA DE ACTUALIZACIÓN)</t>
  </si>
  <si>
    <t>NOMBRE INDICADOR (DE LA ACTIVIDAD DEL PROYECTO)</t>
  </si>
  <si>
    <t>APROPIACION INICIAL 2019</t>
  </si>
  <si>
    <t xml:space="preserve">Fecha de inicio </t>
  </si>
  <si>
    <t xml:space="preserve">Fecha de Terminación </t>
  </si>
  <si>
    <t>POBLACION BENEFICIADA POR LOCALIDAD</t>
  </si>
  <si>
    <t xml:space="preserve">CARTAGENA INCLUYENTE </t>
  </si>
  <si>
    <t xml:space="preserve">CIUDAD Y DEPORTE </t>
  </si>
  <si>
    <t>ESCUELA DE INICIACIÓN Y FORMACIÓN DEPORTIVA "ESCUELA DEPORTE"</t>
  </si>
  <si>
    <t xml:space="preserve">Incrementar a un 50% la participación de niños, niñas y  adolescentes en la Escuela de Iniciación y Formación Deportiva </t>
  </si>
  <si>
    <t>Número de niñas, niños y adolescentes entre 6 y 17 años vinculados a la Escuela de Iniciación y formación Deportiva en zona rural y urbana</t>
  </si>
  <si>
    <t xml:space="preserve">Se creará 3  nuevos núcleos , el cual beneficiará a 480 niñas , niños y adolescentes </t>
  </si>
  <si>
    <t>DEPORTE ESTUDIANTIL</t>
  </si>
  <si>
    <t>Incrementar a 28,8% los niños, niñas , adolescentes y Jóvenes entre 6 y 7 años,  vinculados al programa Supérate-Intercolegiados</t>
  </si>
  <si>
    <t xml:space="preserve">Número de niñas, niños, adolescentes y jovenes entre 6 y 17 años, vicunlados al programa Supérate-Intercolegiados </t>
  </si>
  <si>
    <t xml:space="preserve">Incrementar a 54% las instituciones educativas vinculadas al programa Supérate-Intercolegiados </t>
  </si>
  <si>
    <t xml:space="preserve">Número de IE vinculadas a los Juegos Supérate-intercolegiados </t>
  </si>
  <si>
    <t xml:space="preserve">Se vincularán  14 nuevas Instituciones Educativas </t>
  </si>
  <si>
    <t>HABITOS Y ESTILOS DE VIDA SALUDABLE</t>
  </si>
  <si>
    <t xml:space="preserve">Incrementar al 33% la población que realiza una actividad física </t>
  </si>
  <si>
    <t>PROMOCIÓN MASIVA DE UNA VIDA ACTIVA "ACTIVATE POR TU SALUD"</t>
  </si>
  <si>
    <t xml:space="preserve">Incrementar a 65% la población participantes  de eventos recreativos  comunitarios </t>
  </si>
  <si>
    <t>EVENTOS RECREATIVOS  COMUNITARIOS " RECREANDO LA GENTE"</t>
  </si>
  <si>
    <t>Número de
participantes
vinculados a los
Eventos Recreativos
Comunitarios</t>
  </si>
  <si>
    <t xml:space="preserve"> Se realizarán 10   Eventos de Vacaciones Recreativas , en los cuales  brindaremos a las niñas y niños diferentes actividades recreo-deportivas que adelantaremos en el parque ecológico </t>
  </si>
  <si>
    <t>Se realizarán 110 Vías Recreativas y Vías Saludables, se  beneficiaran 25.000 personas ,  esta actividad esta encaminada a generar espacios físicos transitorios dentro del distrito para que la comunidad goce del aprovechamiento del tiempo libre</t>
  </si>
  <si>
    <t xml:space="preserve">Se realizarán 3 Eventos Masivos  de  Recreación y  apoyo a otras  actividades recreativas  </t>
  </si>
  <si>
    <t>INFRAESTRUCTURA DEPORTIVA</t>
  </si>
  <si>
    <t>Mejorar el 50% de los escenarios deportivos e incrementar en 1.5% los escenarios nuevos con enfoque de territorialidad</t>
  </si>
  <si>
    <t>CONSTRUCCIÓN ,ADECUACIÓN, MEJORAMIENTO Y MANTENIMIENTO DE LOS ESCENARIOS DEPORTIVOS "MÁS GENTE INTEGRADA"</t>
  </si>
  <si>
    <t>Número de escenarios existentes mantenidos, adecuados y mejorados</t>
  </si>
  <si>
    <t xml:space="preserve">Número de escenarios deportivos construidos y reconstruidos </t>
  </si>
  <si>
    <t xml:space="preserve">DEPORTE SOCIAL Y COMUNITARIO </t>
  </si>
  <si>
    <t xml:space="preserve">Incrementar a 9% los participantes en las actividades deportivas y recreativas con inclusión social </t>
  </si>
  <si>
    <t>DEPORTE Y RECREACIÓN CON INCLUSION SOCIAL "GENTE DIVERSA"</t>
  </si>
  <si>
    <t xml:space="preserve">Número de población vulnerable participantes en actividades de deporte y recreación con inclusión social y enfoque diferencial </t>
  </si>
  <si>
    <t xml:space="preserve">Se realizará un evento para la población de  Primera Infancia , se espera beneficiar a 100 infantes </t>
  </si>
  <si>
    <t xml:space="preserve">Se realizará 1 Eventos a los  Jovenes en Riesgo , con el que se pretende beneficiar a 100 jovenes </t>
  </si>
  <si>
    <t>Se realizará 1 Evento depotivo a la  Población Afro , en el cual se atenderán a 200 personas</t>
  </si>
  <si>
    <t>Se realizará 1 Evento depotivo a la  Población Indigenas , en el cual se atenderán a 200 personas</t>
  </si>
  <si>
    <t xml:space="preserve">Se realizará un evento deportivo para las victimas  en el cual participarán 1.255 personas </t>
  </si>
  <si>
    <t xml:space="preserve">Incrementar a 55% los participantes en los Juegos Corregimientales, comunales, carcelarios y torneos de integración comunitaria </t>
  </si>
  <si>
    <t>DEPORTE SOCIAL Y COMUNITARIO" PRIMERO LA GENTE, PRIMERO EL DEPORTE"</t>
  </si>
  <si>
    <t xml:space="preserve">Número de Participantes en los Juegos Corregimentales, Comunales, Carcelarios y Torneos de Integración Comunitaria </t>
  </si>
  <si>
    <t xml:space="preserve">Se realizarán los Juegos Corregimentales con la particípación de 4.300 personas y 24 corregimientos aproximadamente  </t>
  </si>
  <si>
    <t>Mantener en un 100% las iniciativas presentadas por la comunidad atendidas</t>
  </si>
  <si>
    <t>Número de Iniciativas presentadas por la comunidad atendidas</t>
  </si>
  <si>
    <t xml:space="preserve">Apoyarán 100   iniciativas presentadas por las comunidades del Distrito de Cartagena de Indias </t>
  </si>
  <si>
    <t xml:space="preserve">DEPORTE ASOCIADO </t>
  </si>
  <si>
    <t xml:space="preserve">Incrementar al 100% los deportistas de altos logros y futuras estrellas del deporte apoyados </t>
  </si>
  <si>
    <t xml:space="preserve">CARTAGENA DE INDIAS, SIN FRONTERAS AL DEPORTE Y LA RECREACIÓN </t>
  </si>
  <si>
    <t>Número de eventos
de carácter nacional o
internacional con
sede en Cartagena
de Indias</t>
  </si>
  <si>
    <t xml:space="preserve">Se apoyarán 2 eventos deportivos y recreativos de carácter nacional e internacional a realizarse en el Distrito de Cartagena de Indias </t>
  </si>
  <si>
    <t>DEPORTE ASOCIADO "PRIMERO EL TALENTO DEPORTIVO"</t>
  </si>
  <si>
    <t>Número  de deportitas  apoyados para los Juegos  Deportivos Nacionales  2019</t>
  </si>
  <si>
    <t>Con miras  al cumplimiento institucional del IDER, se apoyarán a deportistas  que se preparan para participar en los próximos JJNN 2019 en representación del Distrito de Cartagena de Indias.</t>
  </si>
  <si>
    <t>Número de
deportistas de altos
logros y futuros
estrellas del
deporte apoyados</t>
  </si>
  <si>
    <t xml:space="preserve">Se apoyaran 21  atletas de altos logros, futuras estrellas del deporte y viejas glorias del deporte </t>
  </si>
  <si>
    <t>Número de
iniciativas
apoyadas o ligas,
clubes y otras
organizaciones
deportivas.</t>
  </si>
  <si>
    <t>Se apoyaran 25   inicitivas presentadas por la ligas, clubes y otras organizaciones deportivas</t>
  </si>
  <si>
    <t xml:space="preserve">JUEGOS DEPORTIVOS NACIONALES </t>
  </si>
  <si>
    <t>ND</t>
  </si>
  <si>
    <t>Plan formulado y
ejecutado</t>
  </si>
  <si>
    <t xml:space="preserve"> Se realizara un  Plan de Intervenciones de la infraestructura deportiva  y organización de los Juegos Deportivos Nacionales 2019  dentro de los cuales se llevara a cabo los siguientes actividades  evaluación de capacidad instalada, selección de instalaciones deportivas para competencia,planeación y programación generalde las etapas del plan,caracterizacion de los escenarios deportivos entre otras. </t>
  </si>
  <si>
    <t xml:space="preserve">OBSERVATORIO DE CIENCIAS APLICADAS AL DEPORTE DE CARTAGENA DE INDIAS </t>
  </si>
  <si>
    <t>Aumentar a 100% las acciones estratégicas de  promoción y fomento de acividades deportivas y recreativas mediante la formulación de la Politca Pública y Plan Estratégico Distrital para la Recreación y el Deporte.</t>
  </si>
  <si>
    <t>SUPERAR LA DESIGUALDAD</t>
  </si>
  <si>
    <t>porcentaje de niños, niñas y adolescentes vinculados en los superate - intercolegiados</t>
  </si>
  <si>
    <t>portcentaje de instituciones educativas nuevas vinculadas a los superate - intercolegiados</t>
  </si>
  <si>
    <t>porcentaje de niños, niñas y adolescentes vinculados en la escuela</t>
  </si>
  <si>
    <t>porcentaje de población vinculada a los programas de actividad física</t>
  </si>
  <si>
    <t>porcentaje de población vinculada a los eventos recreativos comunitarios</t>
  </si>
  <si>
    <t>Porcentaje de escenarios deportivos mantenidos y construidos</t>
  </si>
  <si>
    <t>Porcentaje de nuevos participantes en las actividades deportivas y recreativas</t>
  </si>
  <si>
    <t>Porcentaje de nuevos participantes en los Juegos corregimentales, comunales, carcelarios y torneos de integración comunitaria</t>
  </si>
  <si>
    <t>Porcentaje de atención de iniciativas al 100%</t>
  </si>
  <si>
    <t>Porcentaje de nuevos deportistas de altos logros y futuras glorias apoyados</t>
  </si>
  <si>
    <t>9.7%</t>
  </si>
  <si>
    <t>38.8%</t>
  </si>
  <si>
    <t>2018-13001-0148</t>
  </si>
  <si>
    <t>2017-13001-0075</t>
  </si>
  <si>
    <t>2018-13001-0145</t>
  </si>
  <si>
    <t>2018-13001-0149</t>
  </si>
  <si>
    <t>2018-13001-0146</t>
  </si>
  <si>
    <t>2018-13001-0144</t>
  </si>
  <si>
    <t>2017-13001-0077</t>
  </si>
  <si>
    <t>2017-13001-0076</t>
  </si>
  <si>
    <t>Clases realizadas en los diferentes niveles</t>
  </si>
  <si>
    <t xml:space="preserve"> Números de Personas beneficiadas en el programa vias recreativas y vias saludables</t>
  </si>
  <si>
    <t>Festival realizado</t>
  </si>
  <si>
    <t>número de eventos deportivos nacionales e internacionales apoyados</t>
  </si>
  <si>
    <t>Número de deportistas apoyados</t>
  </si>
  <si>
    <t>número</t>
  </si>
  <si>
    <t>personas</t>
  </si>
  <si>
    <t>unidad</t>
  </si>
  <si>
    <t>ICAT (3%)</t>
  </si>
  <si>
    <t>SOBRETASA  DEPORTIVA</t>
  </si>
  <si>
    <t>ICLD</t>
  </si>
  <si>
    <t>02-001-06-60-01-04-01-01               02-027-06-60-01-04-01-01               02-059-06-60-01-04-01-01              02-097-06-60-01-04-01-01</t>
  </si>
  <si>
    <t>02-025-06-60-01-04--03-01 02-027-06-60-01-04-03-01 02-059-06-60-01-04-03-01 02-097-06-60-01-04-03-01</t>
  </si>
  <si>
    <t>02-025-06-60-01-04-03-02 02-059-06-60-01-04-03-02 02-024-06-60-01-04-03-02</t>
  </si>
  <si>
    <t>02-027-06-60-01-04-04-01 02-059-06-60-01-04-04-01 02-097-06-60-01-04-04-01</t>
  </si>
  <si>
    <t>02-025-06-60-01-04-05-01</t>
  </si>
  <si>
    <t xml:space="preserve">02-001-06-60-01-04-05-02 02-025-06-60-01-04-05-02 02-059-06-60-01-04-05-01 02-097-06-60-01-04-05-01 02-124-06-60-01-04-05-01 </t>
  </si>
  <si>
    <t>02-001-06-60-01-04-06-02</t>
  </si>
  <si>
    <t>02-025-06-60-01-04-06-01 02-059-06-60-01-04-06-01 02-097-06-60-01-04-06-01</t>
  </si>
  <si>
    <t>02-097-06-60-01-04-06-02</t>
  </si>
  <si>
    <t>02-011-06-60-01-04-07-03 02-012-06-60-01-04-07-03 02-024-06-60-01-04-07-03 02-025-06-60-01-04-07-03 02-027-06-60-01-04-07-03 02-097-06-60-01-04-07-03</t>
  </si>
  <si>
    <t xml:space="preserve">Gustavo Gonzalez Tarra - Alberto Osorio Leal </t>
  </si>
  <si>
    <t xml:space="preserve">Gustavo Gonzalez  Tarra </t>
  </si>
  <si>
    <t>Gustavo Gonzalez Tarra</t>
  </si>
  <si>
    <t xml:space="preserve">Alberto Osorio Leal </t>
  </si>
  <si>
    <t>Carlos Rapalino Pedrozo</t>
  </si>
  <si>
    <t xml:space="preserve">Gustavo Gonzalez Tarra </t>
  </si>
  <si>
    <t>Número de nuevas instituciones educativas vinculadas</t>
  </si>
  <si>
    <t>Número de núcleos creados</t>
  </si>
  <si>
    <t>Número de reclusos y reclusas atendidos</t>
  </si>
  <si>
    <t>Número de personas beneficiadas en asesorias y charlas de habitos y estilos de vida saludable</t>
  </si>
  <si>
    <t>Número de deportistas beneficiados en asesoramiento y acompañamiento</t>
  </si>
  <si>
    <t>Número de actividades y estrategias realizadas</t>
  </si>
  <si>
    <t xml:space="preserve">Rony Cabarcas </t>
  </si>
  <si>
    <t xml:space="preserve">Olga Nieves Oyola </t>
  </si>
  <si>
    <t xml:space="preserve">Ricardo Martinez </t>
  </si>
  <si>
    <t>ICLD, ARRENDAMIENTO DE ESCENARIOS, SGP-PROPÓSITO GENERAL - DEPORTE, ICAT (3%)</t>
  </si>
  <si>
    <t>SOBRETASA DEPORTIVA, ARRENDAMIENTO ESCENARIOS DEPORTIVOS, SGP-PROPÓSITO GENERAL - DEPORTE, ICAT (3%)</t>
  </si>
  <si>
    <t>SOBRETASA DEPORTIVA, SGP -PROPÓSITO GENERAL - DEPORTE, ESPECTÁCULOS PÚBLICOS</t>
  </si>
  <si>
    <t>ARRENDAMIENTO ESCENARIOS DEPORTIVOS, SGP- PROPÓSITO GENERAL - DEPORTES, ICAT (3%)</t>
  </si>
  <si>
    <t>ICLD, SOBRETASA DEPORTIVA, SGP-PROPÓSITO GENERAL - DEPORTE, ICAT (3%), IMPUESTO TRANSPORTE POR OLEODUCTO Y GASODUCTO</t>
  </si>
  <si>
    <t>SOBRETASA DEPORTIVA, SGP -PROPÓSITO GENERAL - DEPORTES, ICAT (3%)</t>
  </si>
  <si>
    <t>RENDIMIENTOS FINANCIEROS, VENTA DE SERVICIOS, IMPUESTO ESPECTÁCULOS PÚBLICOS, SOBRETASA DEPORTIVA, ARRENDAMIENTO ESCENARIOS DEPORTIVOS, ICAT (3%)</t>
  </si>
  <si>
    <t>Se llevarán a cabo 45 capacitaciones donde se espera beneficiar a 1.899  dirigentes , entrenadores,  deportitas entre otros .</t>
  </si>
  <si>
    <t xml:space="preserve">número </t>
  </si>
  <si>
    <t>02-097-06-60-01-04-02-02</t>
  </si>
  <si>
    <t xml:space="preserve">Se realizarán la construcción de 2 escenarios  deportivos </t>
  </si>
  <si>
    <t xml:space="preserve">Número de escenarios construidos </t>
  </si>
  <si>
    <t>Número de escenarios reconstruidos</t>
  </si>
  <si>
    <t>Número de intervenciones  realizadas</t>
  </si>
  <si>
    <t xml:space="preserve">Se realizarán la reconstrucción  de 14  escenarios  deportivos </t>
  </si>
  <si>
    <t>La actividad "Caminante Saludable" , se desarrollará sobre rutas ya establecidas  , en el se desarrolla la práctica el ejecicio físico y se enseña técnicas adecuadas de marcha y trote , se beneficiarán a 180 personas</t>
  </si>
  <si>
    <t>2018-13001-0190</t>
  </si>
  <si>
    <t>2018-13001-0147</t>
  </si>
  <si>
    <t>2018-13001-0189</t>
  </si>
  <si>
    <t xml:space="preserve">IMPLEMENTACIÓN DEL PROYECTO  XXI JUEGOS DEPORTIVOS NACIONALES 2019 EN LA CIUDAD CARTAGENA </t>
  </si>
  <si>
    <t xml:space="preserve">IMPLEMENTACIÓN DEL OBSERVATORIO DE CIENCIAS APLICADAS AL DEPORTE DE CARTAGENA DE INDIAS </t>
  </si>
  <si>
    <t xml:space="preserve">FORMACIÓN  PROYECTO ESCUELA DE INICIACIÓN Y FORMACIÓN DEPORTIVA "ESCUELA DEPORTE" </t>
  </si>
  <si>
    <t xml:space="preserve">APOYO AL PORYECTO DEPORTE ESTUDIANTIL </t>
  </si>
  <si>
    <t xml:space="preserve">APOYO PROMOCIÓN MASIVA DE UNA VIDA ACTIVA </t>
  </si>
  <si>
    <t xml:space="preserve">IMPLEMENTACIÓN  PROYECTO EVENTOS RECREATIVOS  COMUNITARIOS " RECREANDO LA GENTE" </t>
  </si>
  <si>
    <t xml:space="preserve">CONSTRUCCIÓN ,ADECUACIÓN, MEJORAMIENTO Y MANTENIMIENTO DE LOS ESCENARIOS DEPORTIVOS "MÁS GENTE INTEGRADA" </t>
  </si>
  <si>
    <t xml:space="preserve"> IMPLEMENTACIÓN DEPORTE Y RECREACIÓN CON INCLUSION SOCIAL </t>
  </si>
  <si>
    <t xml:space="preserve">CONSOLIDACIÓN DEL DEPORTE SOCIAL Y COMUNITARIO" PRIMERO LA GENTE, PRIMERO EL DEPORTE" </t>
  </si>
  <si>
    <t xml:space="preserve"> FORMACIÓN AL PROYECTO CARTAGENA DE INDIAS, SIN FRONTERAS AL DEPORTE Y LA RECREACIÓN </t>
  </si>
  <si>
    <t>APOYO AL DEPORTE ASOCIADO "PRIMERO EL TALENTO DEPORTIVO"</t>
  </si>
  <si>
    <t>Número de
participantes
vinculados a  la
actividad física</t>
  </si>
  <si>
    <t>Juegos  Súperate-Intercolegidos  realizados</t>
  </si>
  <si>
    <t xml:space="preserve">Se desarrolllarán  el Plan Estratégico Distrital  para la  Recreación y el Deporte a 2015 y la Politica de Promoción, fomento y desarrollo de las actividades recreativas y deportivas diseñado, formulado , implementado y ejecutado </t>
  </si>
  <si>
    <t xml:space="preserve"> Integración de los planes institucionales y estratégicos al Plan de Acción. (Decreto No. 612 del  2018)   </t>
  </si>
  <si>
    <t xml:space="preserve">REMUNERACIÓN SERVICIOS TÉCNICOS </t>
  </si>
  <si>
    <t xml:space="preserve">02-025-01-20-01 </t>
  </si>
  <si>
    <t>02-025-02-20-01              02-025-01-20-01</t>
  </si>
  <si>
    <t xml:space="preserve">2. INSPECCIÓN , VIGILANCIA Y CONTROL </t>
  </si>
  <si>
    <r>
      <rPr>
        <b/>
        <sz val="10"/>
        <color theme="1"/>
        <rFont val="Calibri"/>
        <family val="2"/>
        <scheme val="minor"/>
      </rPr>
      <t>TALENTO HUMANO:</t>
    </r>
    <r>
      <rPr>
        <sz val="10"/>
        <color theme="1"/>
        <rFont val="Calibri"/>
        <family val="2"/>
        <scheme val="minor"/>
      </rPr>
      <t xml:space="preserve"> Se realizaron las siguientes actividades dentro del Plan de Trabajo Anual de Seguridad y Salud en el trabajo: 
1. SEGUIMIENTO Y PLAN DE MEJORA </t>
    </r>
  </si>
  <si>
    <t>4. PROGRAMA DE GESTIÓN DOCUMENTAL -PGD</t>
  </si>
  <si>
    <r>
      <rPr>
        <b/>
        <sz val="10"/>
        <color theme="1"/>
        <rFont val="Calibri"/>
        <family val="2"/>
        <scheme val="minor"/>
      </rPr>
      <t>PINAR:</t>
    </r>
    <r>
      <rPr>
        <sz val="10"/>
        <color theme="1"/>
        <rFont val="Calibri"/>
        <family val="2"/>
        <scheme val="minor"/>
      </rPr>
      <t xml:space="preserve"> Se realizaran las siguientes actividades dentro de este plan institucional :
 3. APROBACIÓN, CONVALIDACIÓN E IMPLEMENTACIÓN DE TABLA DE RETENCIÓN DOCUMENTAL-TRD
</t>
    </r>
  </si>
  <si>
    <r>
      <rPr>
        <b/>
        <sz val="11"/>
        <color theme="1"/>
        <rFont val="Calibri"/>
        <family val="2"/>
        <scheme val="minor"/>
      </rPr>
      <t>INFORMACIÓN Y COMUNICACIONES: PETI :</t>
    </r>
    <r>
      <rPr>
        <sz val="11"/>
        <color theme="1"/>
        <rFont val="Calibri"/>
        <family val="2"/>
        <scheme val="minor"/>
      </rPr>
      <t xml:space="preserve">
 5. PETI: MAPA DE RIESGO -ACTUALIZACIÓN 
</t>
    </r>
  </si>
  <si>
    <t xml:space="preserve">7. PLAN DE SEGURIDAD Y PRIVACIDAD DE LA INFORMACIÓN : 3 ETAPA- CONTROL DE CAMBIOS Y  4 ETAPA -COPIAS DE SEGURIDAD </t>
  </si>
  <si>
    <t xml:space="preserve">6. PLAN DE TRATAMIENTO DE RIESGO DE SEGURIDAD Y PRIVACIDAD DE LA INFORMACIÓN : 1 ETAPA -DIAGNÓSTICO </t>
  </si>
  <si>
    <t xml:space="preserve">Número de personas atendidas en los puntos de actividad fisica </t>
  </si>
  <si>
    <t xml:space="preserve">Número de personas beneficiadas en el Caminate Saludable </t>
  </si>
  <si>
    <t>Número de personas atendidas en Jóvenes Saludables</t>
  </si>
  <si>
    <t xml:space="preserve">Número de personas beneficiadas en los eventos  Cartagena es de los Niños y Cartagena es de Todos </t>
  </si>
  <si>
    <t xml:space="preserve">Número de personas participantes en los eventos  masivos de recreación comunitaria </t>
  </si>
  <si>
    <t xml:space="preserve">Número de personas atendidas en Vacaciones recreativas </t>
  </si>
  <si>
    <t xml:space="preserve">Se llevarán a cabo los  juegos Paralimpicos y diversas clases de  eventos recreo-deportivos que beneficiaron a 600 personas  </t>
  </si>
  <si>
    <t xml:space="preserve">Número de Indigenas partipantes  </t>
  </si>
  <si>
    <t xml:space="preserve">Número de infantes participantes </t>
  </si>
  <si>
    <t xml:space="preserve">Número de Jóvenes en Riesgo participantes </t>
  </si>
  <si>
    <t xml:space="preserve">Número de  personas participantes  en los Juegos paralimpicos y eventos recreo deportivos </t>
  </si>
  <si>
    <t xml:space="preserve">Número de personas afros participantes </t>
  </si>
  <si>
    <t xml:space="preserve">Número de victimas participantes </t>
  </si>
  <si>
    <t xml:space="preserve">Número de Mujeres participantes </t>
  </si>
  <si>
    <t xml:space="preserve">Número de participantes en los Juegos Corregimentales </t>
  </si>
  <si>
    <t xml:space="preserve">Número de participantes en los Torneos de Integración Comunitaria </t>
  </si>
  <si>
    <t xml:space="preserve">Número de participantes en los Juegos Comunales </t>
  </si>
  <si>
    <t xml:space="preserve">Número de participantes en los Juegos Carcelarios </t>
  </si>
  <si>
    <t>Número de Iniciativas de las comunidades apoyadas</t>
  </si>
  <si>
    <t xml:space="preserve">Número de participantes en  Juegaté y Disfruta los Juegos </t>
  </si>
  <si>
    <t>Número de atletas de altos logros, Futuras estrellas, viejas  glorias apoyados</t>
  </si>
  <si>
    <t>Número de iniciativas de ligas, clubes y otras organizaciones apoyadas</t>
  </si>
  <si>
    <t xml:space="preserve">Número de participantes capacitaciones </t>
  </si>
  <si>
    <t>Número de
entrenadores,
lideres
comunitarios,
administradores
de
organizaciones
deportivas,
jueces, dirigentes
deportivos
capacitados</t>
  </si>
  <si>
    <t>Porcentaje de consecución y desarrollo de estrategias en 100%</t>
  </si>
  <si>
    <t xml:space="preserve">Las Actividades Pre-deportivas y  Juegos Tradicionales y de la calle, como Catalizadores del proceso; aprovechando la condición de aceptación, que dichas actividades tienen en la ciudadanía cartagenera. </t>
  </si>
  <si>
    <t xml:space="preserve"> Se impartirán clases en las diferentes disciplinas deportivas a los 1.830 niñas, niños, adolescentes en los diversos niveles de iniciación y formación</t>
  </si>
  <si>
    <t>Se realizarán los Juego Superate- Intercolegiados, los cuales beneficiarán a 2.545 deportistas</t>
  </si>
  <si>
    <t xml:space="preserve">Se crearán 3 nuevos puntos de atención  de actividad física comunitaria que beneficiarán a 153 personas </t>
  </si>
  <si>
    <t xml:space="preserve">Se llevarán a cabo actividad física en los Centros Penitenciarios y Carcelarios del Distrito de Cartagena de Indias  donde se atenderán a 2.337   reclusas y reclusos  </t>
  </si>
  <si>
    <t>Se crearán 4 puntos de atención de Jóvenes Saludables, el cual  busca promover Hábitos y Estilos de Vida Saludable e inculcar valores a través de la actividad física musicalizada en la modalidad de baile , beneficiando a 250  jóvenes.</t>
  </si>
  <si>
    <t>Se prestará  asesoramiento y acompañamiento técnico  a los deportistas que asisten  al  Centro de Acondicionamiento Físico , se espera beneficiar a 800  personas</t>
  </si>
  <si>
    <t xml:space="preserve">Se llevarán a cabo 7  Eventos Masivos de Actividad Física que beneficiarán  a 8.400  personas    </t>
  </si>
  <si>
    <t>Número de  personas beneficiadas en  eventos masivos de  actividad fisica</t>
  </si>
  <si>
    <t>Se adelantarán en las empresas  asesorías y charlas de Hábitos y Estilos de  Vida Saludable , las cuales terminarán en una jornada de actividad física y aproximadamente se espera benenficiar a 22.867  personas</t>
  </si>
  <si>
    <t>Plan Estratégico
Distrital para la
Recreación y el
Deporte a 2025  y La Política de
Promoción,
fomento y
desarrollo de la
actividades
recreativas y
deportivas,
realizados  e
implementodos</t>
  </si>
  <si>
    <t>Plan Estratégico  Distrital Para la recreación y el Deporte a 2.025 y la Política de Promoción, Fomento y Desarrollo de las Actividades Recreativas y deportivas realizados e implementados</t>
  </si>
  <si>
    <t xml:space="preserve">Se realizará un Festival Internacional de la Cometa ,en el cual asisten cometeros nacionales e internacionales mostrando diferentes modalidades de cometas y la comunidad del Distrito de Cartagena de Indias , se beneficiarán  a 7.000  personas </t>
  </si>
  <si>
    <t xml:space="preserve">Se realizaran 30 eventos entre "Cartagena es de los Niños y "Cartagena es de Todos" :  15 eventos  para Cartagena es de los Niños que va dirigiada a población infantil del Distrito de Cartagena de Indias brindándoles un día recreativo y visitas a sitios de interés de nuestra bella ciudad ; 15 para Caratgena es de Todos que va dirigida a los adultos mayores de 60 años brindándoles un día recreativo y visitas a sitios de interés de nuestra bella ciudad , se beneficiarán 3.000 personas </t>
  </si>
  <si>
    <t xml:space="preserve">En este año, se realizarán 7 mantenimientos, adecuaciones  , internvenciones y  mejoramientos de los escenarios deportivos </t>
  </si>
  <si>
    <t xml:space="preserve">Se atenderá a 132  Mujeres a través de un evento deportivo </t>
  </si>
  <si>
    <t xml:space="preserve">Se desarrollarán   los Juegos Carcelarios  (San Diego,  Ternera y Asomenores ) y actividades recreo-deportivas , los cuales beneficiarán a 1.043 reclusas y reclusos </t>
  </si>
  <si>
    <t xml:space="preserve"> Se apoyarán los Juegos Comunales ,  que se realizarán en las localidades del Distrito de Cartagena de  Indias y tendrán una participación de 1.000 personas </t>
  </si>
  <si>
    <t xml:space="preserve">Se desarrollarán  Torneos Deportivos  de Integración Comunitaria en 170 barrios del Distrito de Cartagena de Indias, en donde se beneficiaran 1.000 personas  </t>
  </si>
  <si>
    <t xml:space="preserve">Número de personas  LGTBI  participantes </t>
  </si>
  <si>
    <t xml:space="preserve">Se llevará a cabo 1 Evento a la población  L.G.T.B.I., con el objetivo de beneficiar aproximadamente 100 personas </t>
  </si>
  <si>
    <t>Se desarrollaron asesorías y charlas de Hábitos y Estilos de  Vida Saludable en diferentes empresas del Distrito de Cartagena de Indias, que beneficiaron a  560  personas, para un total de 9 actividades en diferentes empresas del Distrito de Cartagena de Indias.</t>
  </si>
  <si>
    <t xml:space="preserve"> El programa "El Caminante Saludable",  beneficio un  total de 323 beneficiados aproximadamente  desde el mes de enero a  marzo  de la cursante anualidad. </t>
  </si>
  <si>
    <t>Se realizaron jornadas de asesoría y acompañamiento técnico durante enero a  marzo del año 2019 de las cuales se beneficiaron  a 618  deportistas  que asisten al Centro de Acondicionamiento Físico.</t>
  </si>
  <si>
    <t>El Festival Internacional de la Cometa  se realizará durante el mes de agosto y dura aproximadamente 4 días.</t>
  </si>
  <si>
    <t>Dentro de este item  también sumamos las personas beneficiadas en  el  apoyo  a otras actividades recreativas , durante este  primer trimestre  del año 2019  participaron 1.424 personas , se realizaron 7 actividades recreativas aproximadamente .</t>
  </si>
  <si>
    <t>Durante este primer trimetre  se realizaron 4 vías recreativas, con un total de  1.837 personas  beneficiadas.</t>
  </si>
  <si>
    <t xml:space="preserve">Se espera en el segundo trimestre del año 2019  realizar construcción de escenarios deportivos del distrito de Cartagena de Indias </t>
  </si>
  <si>
    <t xml:space="preserve">Se espera en el segundo trimestre del año 2019  realizar reconstrucción de los  escenarios deportivos del distrito de Cartagena de Indias </t>
  </si>
  <si>
    <t xml:space="preserve">Se  realizarón los Juegos Deportivos por La Paz, en donde se desarrollaron  disciplinas deportivas como:  Béisbol, Softbol, Futsala, Domino, Kitbol, Golito, con la participación de 1.200 deportitas </t>
  </si>
  <si>
    <t>Durante este primer trimestre se atendieron a  5 viejas glorias: Mercedes Belford  Suárez- Softbol, Rafael Zúñiga Medrano-Boxeo , Carlos  Mejía Valencia-Boxeo, José Domingo Molinares Almansa-Fútbol , Mario Nicolás Rossito Mercado.</t>
  </si>
  <si>
    <t>Durante este primer trimestre del año 2019 , se empezó a trabajar en la actualización del Mapa de Riesgo del PETI , se esta adelantando el diagnóstico del Plan de Tratamiento de Riesgo de Seguridad  y Privacidad de la Información y con respecto a este tema los funcionarios del IDER cuentan con contraseña de acceso a la información almacenado en los equipos de computo , existe también un dominio de acceso para el sistema integral de contabilidad y presupuesto que se llama "IDER.lOCAL", tenemos software antivirus para evitar y contrarestar el acceso de aplicaciones maliciosas ,en  lo concerniente al Plan de Seguirdad y Privacidad de la información  disponemos de copias de seguridad en forma manual y revisiones periodicas para cambio de claves de acceso de acuerdo a la rotación del personal del IDER, en cuanto a la parte fisica contamos con un centro de computo dedidamente protegido  y en condicones climaticas adecuadas y personal de soporte para evaluar los equipo y los imprevistos .   El PETI, se aprobó mediante resolución No. 303  del 15 de septiembre  del año 2017 .</t>
  </si>
  <si>
    <t>.</t>
  </si>
  <si>
    <r>
      <t xml:space="preserve"> Se atendieron</t>
    </r>
    <r>
      <rPr>
        <sz val="11"/>
        <rFont val="Calibri"/>
        <family val="2"/>
        <scheme val="minor"/>
      </rPr>
      <t xml:space="preserve"> 5</t>
    </r>
    <r>
      <rPr>
        <sz val="11"/>
        <color rgb="FFFF0000"/>
        <rFont val="Calibri"/>
        <family val="2"/>
        <scheme val="minor"/>
      </rPr>
      <t xml:space="preserve"> </t>
    </r>
    <r>
      <rPr>
        <sz val="11"/>
        <color theme="1"/>
        <rFont val="Calibri"/>
        <family val="2"/>
        <scheme val="minor"/>
      </rPr>
      <t xml:space="preserve"> iniciativas presentadas por la comunidad durante los meses de enero a  marzo del 2019 </t>
    </r>
  </si>
  <si>
    <t>Se encuentra en etapa de planificación y organización.</t>
  </si>
  <si>
    <t xml:space="preserve">Se encuentra en etapa de planificación y organización </t>
  </si>
  <si>
    <t>Se espera en este segundo trimestre del año 2019 apoyar y llevar a cabo eventos de talla nacional e internacional  en Cartagena de Indias.</t>
  </si>
  <si>
    <t>Se encuentra en etapa de planificación y organización</t>
  </si>
  <si>
    <t>Las vacaciones recreativas  se realizaran a mitad del año 2019   y de acuerdo con el candelario  de las instituciones educativas del Distrito de Cartagena de Indias.</t>
  </si>
  <si>
    <t xml:space="preserve"> A la fecha,  de enero a marzo del año 2019  se han creado  dos  nuevos  núcleos: La Candelaria y San Fernando Sector -La Florida para un total de 48 núcleos en diferentes barrios y corregimientos del Distrito de Cartagena de Indias .    Contamos con núcleos en la insular como son:  Bocachica,  Barú, Santa Ana , Ararca.  Se beneficiaron a  4.539 niñas , niños y adolescentes,   de esta población 2.070 son nuevos .  </t>
  </si>
  <si>
    <t>Se han inscritos 600  personas  en los Juegos Superaté -Intercolegiados hasta el momento contamos con 6 instituciones educativas nuevas .</t>
  </si>
  <si>
    <t>Durante este primer trimestre del año 2019 , se realizaron Actividades Físicas en los  Centros Penitenciarios y Carcelarios de Ternera, San Diego y Asomenores,  en los cuales se atendieron  un total de 485 personas (entre reclusos y reclusas).</t>
  </si>
  <si>
    <t xml:space="preserve"> Se beneficiaron a 247  de enero a marzo del año 2019, contamos con 9 puntos de atención.
 </t>
  </si>
  <si>
    <r>
      <t xml:space="preserve">Durante este primer tirmestre del año 2019 , contamos  con  </t>
    </r>
    <r>
      <rPr>
        <sz val="11"/>
        <rFont val="Calibri"/>
        <family val="2"/>
        <scheme val="minor"/>
      </rPr>
      <t>121</t>
    </r>
    <r>
      <rPr>
        <sz val="11"/>
        <color theme="1"/>
        <rFont val="Calibri"/>
        <family val="2"/>
        <scheme val="minor"/>
      </rPr>
      <t xml:space="preserve"> puntos de actividad fisica  entre los cuales tenemos  9 de Joven  Saludable, 3 en Centros Penitenciarios y Carcelarios,  6 en  caminate saludable , 1 en CAF, 47 en Madrúgale a las Salud, 46 en  Noches Saludables   y 9 en  Empresas Saludables . Diariamente se benefician a  5.219 personas aproximadamente en subprogramas de Madrugále a la Salud y Noches saludables.</t>
    </r>
  </si>
  <si>
    <t xml:space="preserve">APROPIACIÓN DEFINITIVA 2019 </t>
  </si>
  <si>
    <t xml:space="preserve">EJECUCIÓN DE ENERO A MARZO DEL 2019 </t>
  </si>
  <si>
    <t xml:space="preserve">%EJECUCIÓN DE ENERO A MARZO DEL 2019 </t>
  </si>
  <si>
    <t xml:space="preserve">% DE AVANCE DE LOS PROGRAMAS DE ENERO A MARZO DEL 2019  SEGÚN PLANEACIÓN </t>
  </si>
  <si>
    <t xml:space="preserve">% DE AVANCE DEL PROGRAMA DE  ENERO A MARZO DEL AÑO 2019   </t>
  </si>
  <si>
    <t xml:space="preserve">% DE AVANCE DE LA LINEA ESTRATEGICA DE ENERO A MARZO DEL 2019   </t>
  </si>
  <si>
    <t>% DE AVANCE DE LA LINEA ESTRATEGICA DE ENERO A MARZO DEL 2019</t>
  </si>
  <si>
    <t>El Plan de Intervenciones realizado.</t>
  </si>
  <si>
    <t>Se llevaron a cabo 25 visitas técnicas de enero a marzo , se  realizaron  intervenciones menores a los escenarios deportivos como el pago de los servicios públicos de : Coliseo Chicho de Hierro, Estadio de Beisbol 11 de Noviembre , Unidad Deportiva El Campestre, Estadio de Softbol de Chiquinquirá, Estadio de softbol Los Cerros, Complejo Acuático, Estadio de Atletismo, Coliseo de Combate, Coliseo  Voleibol Norton Madrid, Estadio de Futbol de San Fernando, Estadio de Softbol de las Gaviotas, Estadio de Softbol Nuevo Bosque, Estadio de Beisbol Mono Judas, Estadio de Softbol de los Caracoles, Campo de Softbol (Socorro Mza. 68A), Cancha de Microfutbol (Alto Bosque), Complejo de Raquetas, Cancha de Microfútbol Martínez Martelo, Cancha de Futbol Alameda La Victoria, Polideportivo  Juan  . Arango, Cancha múltiple Los Cerezos, Cancha Múltiple de Ceballos, Estadios de Beisbol Infantil Daniel Lemaitre.</t>
  </si>
  <si>
    <t xml:space="preserve">Durante este primer timestre  del año 2019, se adelantó lo siguiente:                                                                                                                                                                                                                         ▪ Se encuentra actualmente en un 50% de ejecución, el proceso de
actualización del Manual de Gestión Documental del IDER.
▪ Actualización de procedimiento de control de documento y registro,
Registro fotográfico -
Gestión Archivística 
armonizado con los procesos de mejora continua en la implementación del
sistema de gestión de Calidad del Instituto y el Modelo Estándar de Control
Interno -MECI-.
▪ Se encuentra en etapa de formulación, nuestro Plan Institucional de Archivo
-PINAR-.
▪ Creación, consolidación y/o activación del Comité de Gestión Documental
del Instituto, vía resolución para la puesta en marcha del proceso de
creación y formulación participativa de los instrumentos técnicos que
formalizan la función archivística, como la elaboración e implementación de
las TRD y TVD principalmente.
▪ Capacitación a cada una de las oficinas productoras (archivos de gestión),
para la optimización del proceso de transferencia hacia el Archivo Central
del IDER y descongestión de los archivos de gestión.
</t>
  </si>
  <si>
    <t xml:space="preserve">OBSERVACIONES DE ENERO A MARZO DEL 2019 </t>
  </si>
  <si>
    <t>Se adoptó el Plan Estrategico de Talento Humano 2019 mediante resolución No. 004 del 30 de enero del 2019, se adoptó el Plan Anual de Trabajo del Sistema de Gestión de la seguridad y salud en el Trabajo 2019 mediante resolución 005 del 30 de enero del 2019 , se adopta el Plan Anual de Previsión 2019 mediante resolución 006 del  30 de Enero del 2019 , se adopta el Plan Anual de Vacantes  2019 mediante resolución 007 del 30 de enero del 2019,  Mediante resolución 008 del 30 de enero del 2019 se aprueba el Programa de Bienestar Social e incentivos para los Servidores Públicos del IDER. La  Oficina Asesora de Planeación elaboró el Plan Anticorrupción y de Atención al Ciudadano el cual fue aprobado por Resolucíón No. 002 del 30 de enero del 2019 , se realizó el primer reporte FURAG II y se aprobó mediante la resolución No. 003 del 30 de enero del 2019  la actualización de los comites sectoriales y se conforman el comité Institucional de gestión y desempeño del Instituto .</t>
  </si>
  <si>
    <t xml:space="preserve">Se espera en el segundo trimestre del año 2019, realizar un evento masico como lo es el   Día  Mundial de la Actividad  Fisica . </t>
  </si>
  <si>
    <t xml:space="preserve">POBLACION BENEFICIADA POR LOCALIDAD  </t>
  </si>
  <si>
    <t>Durante este primer trimestre se realizaron 11 capacitaciones que beneficiaron a 535 personas en temas como:  Presentación del proyecto Centro de Pensamiento, Carrera Técnica de Eventos Recreo-deportivos, carrera técnologa de actividad fisica I , carrera técnologa de actividad fisica II, Curso Voluntariado Deportivo, Taller  sobre  Recreación, Curso de Entrenamiento  Deportivo, Curso Actividad Adulto Mayor , Inducción y reinducción programas misionales de la sección de recreación, protocolos de Promoción Masiva de una vida activa -HESVS, taller de actividades recreativas y Juegos Predeportivos.</t>
  </si>
  <si>
    <t xml:space="preserve"> Éste evento deportivo se encuentra en etapa de inscripciones, se han adelantado reuniones informativas, las disciplinas que estarán en competencias son las siguientes: Beisbol, Fútbol, Futsalón, Softbol, Atletismo , se contará con la participación de 26 corregimientos (Barú, Bocachica, Caño del oro, Punta Arena, Santa Ana, Ararca, Tierra Bomba, Isla Fuerte, Islote, Arroyo Grande, La Europa, Arroyo de Piedra, Arroyo de Las Canoas, Nayunca, Boquilla, Manzanillo del Mar, Marlinda, tierra Baja, Pontezuela, Punta Canoa, Villa  Gloria , Pasacaballos, Membrillal, Leticia, Recreao, Bajo El Tigre).</t>
  </si>
  <si>
    <r>
      <t xml:space="preserve">
Durante este primer trimestre se apoyaron a  63  deportitas :  </t>
    </r>
    <r>
      <rPr>
        <b/>
        <sz val="11"/>
        <color theme="1"/>
        <rFont val="Calibri"/>
        <family val="2"/>
        <scheme val="minor"/>
      </rPr>
      <t>Deportistas Convencionales</t>
    </r>
    <r>
      <rPr>
        <sz val="11"/>
        <color theme="1"/>
        <rFont val="Calibri"/>
        <family val="2"/>
        <scheme val="minor"/>
      </rPr>
      <t xml:space="preserve">:  María  José Rosado Pérez- Ajedrez, Gregaria  Gómez -Atletismo, Kevin Espinoza- Atletismo, Libia de la Rosa  Saldariaga-Baloncesto,Lázaro Cáceres- Boxeo,Delkis randa- Boxeo,Edward Yepez Paternina- Ciclismo,Germán Santoya Acevedo -Ciclismo, Ana Hernández -Gimnasia,Gianella González- Gimnasia,Rafael Cerro- Pesas,Rosa Quejada -pesas,Kelly Gómez- pesas, María José Porto Pérez- Patinaje,Angilly  Pérez Moreno- Patinaje, Elvira Pérez Zúñiga- Patinaje, Josué Garcés- Taekwondo, Stephania Hurtado Malagón- Patinaje, Nicole Gómez- T. Campo, María Dorado -Taekwondo, Alba Taborda-Taekwondo,Isamar Blanco- Taekwondo,Dora De Deulofutt Tovar -Taekwondo, Yurani Martinez Causado-Pesas. </t>
    </r>
    <r>
      <rPr>
        <b/>
        <sz val="11"/>
        <color theme="1"/>
        <rFont val="Calibri"/>
        <family val="2"/>
        <scheme val="minor"/>
      </rPr>
      <t xml:space="preserve">Deportistas No Convecionales: </t>
    </r>
    <r>
      <rPr>
        <sz val="10"/>
        <color theme="1"/>
        <rFont val="Calibri"/>
        <family val="2"/>
        <scheme val="minor"/>
      </rPr>
      <t xml:space="preserve">ALFREDO CORREA ORTEGA -ATLETISMO - AUDITIVA, </t>
    </r>
    <r>
      <rPr>
        <sz val="9"/>
        <color theme="1"/>
        <rFont val="Calibri"/>
        <family val="2"/>
        <scheme val="minor"/>
      </rPr>
      <t>YINETH JULIO BELLO -ATLETISMO- AUDITIVA, JOSE JIMENEZ -ATLETISMO -AUDITIVA,DEIMER ZABALETA -ATLETISMO -AUDITIVA,ENOC LLAMAS NUÑEZ -BALONCESTO- AUDITIVA,CARLOS OSPINO CARVAJAL- BALONCESTO- AUDITIVA,DAIRO HERNANDEZ ALEMAN- BALONCESTO -AUDITIVA,EDUAR RUIZ MELENDEZ- FUTBOL- AUDITIVA, JHON FREDYS VALENCIA PEREA- FUTBOL -AUDITIVA,KEIDER GARCES CHIMA- FUTBOL- AUDITIVA, RICHARD ESPINOSA MARTINEZ- FUTBOL- AUDITIVA,EVER ANTONIO ESCORCIA- FUTBOL- AUDITIVA,ROSA INES TEHERAN GONZALEZ -FUTBOL SALA -AUDITIVO,LILIBETH GALAN SANMARTIN- FUTBOL SALA- AUDITIVO,MAYERLIS NUÑEZ FLOREZ- FUTBOL SALA -AUDITIVO,ELIZABETH BELLO PADILLA -FUTBOL SALA- AUDITIVO,MANUELA GUILLEN PINTO -FUTBOL SALA- AUDITIVO,DARCELIS ORTEGA GUERRERO- FUTBOL SALA- AUDITIVO, YURLEIDIS CARREAZO VALOYES- FUTBOL SALA- AUDITIVO,IVONNES MARIA CASTILLO JULIO- FUTBOL SALA- AUDITIVO, CRUZ MANUEL DIAZ JIMENEZ- NATACION -AUDITIVO,DORIAN CANTILLO ALVAREZ -ATLETISMO- COGNITIVO, JESSITH MEDRANO LEON- ATLETISMO- COGNITIVO,WILMER FONSECA MONTALVO- ATLETISMO -COGNITIVO,OSNAYDER ARELLANO OROZCO -ATLETISMO -COGNITIVO, RAUL CESAREN -BALONCESTO EN SILLAS DE RUEDAS- FISICA,DIMAS OZUNA-  BALONCESTO EN SILLAS DE RUEDAS- FISICA,MAURICIO MORENO- BALONCESTO EN SILLAS DE RUEDAS- FISICA,PABLO  MONTERO- BALONCESTO EN SILLAS DE RUEDAS- FISICA,JHON MENDOZA- VOLEIBOL SENTADO -FISICA,AMETH OSPINO- VOLEIBOL SENTADO- FISICA, EDUARDO TOVAR- VOLEIBOL SENTADO -FISICA, EDWIN HERRERA- VOLEIBOL SENTADO- FISICA,ANDRES AVILA FARIA- ATLETISMO -PARALISIS CEREBRAL,ALEXANDER BATISTA- ATLETISMO- VISUAL,MARIELA CIFUENTES FONSECA -BOLOS -VISUAL,ALONSO VARGAS CASTILLO- BOLOS- VISUAL, MARIA TERESA BARBOSA CUETO -BOLOS -VISUAL,  EDWIN BELEÑO VASQUEZ -BOLOS -VISUAL.</t>
    </r>
  </si>
  <si>
    <t xml:space="preserve">            </t>
  </si>
  <si>
    <t xml:space="preserve">Capacitaión a gestores y entrenadores deportivos comunitarios </t>
  </si>
  <si>
    <t xml:space="preserve">Números de   gestores y entrenadores deportivos comunitarios capacitados </t>
  </si>
  <si>
    <r>
      <rPr>
        <sz val="9"/>
        <color theme="1"/>
        <rFont val="Calibri"/>
        <family val="2"/>
        <scheme val="minor"/>
      </rPr>
      <t xml:space="preserve">• Se elaboro Plan de Acción 2.019 del Observatorio de Ciencias Aplicadas al Deporte. • Se presento proyecto del Centro de Pensamiento a la Junta Directiva del IDER. Orientado a consolidar un espacio interinstitucional de reflexión y análisis, que convoque y articule a  expertos independientes, de instituciones oficiales o de universidades, con el objeto de aprovechar sus conocimientos, para realizar estudios e investigaciones sobre temas de relevancia del Deporte, la Recreación y la Actividad Física a nivel local, regional o nacional;  direccionado a la formulación de recomendaciones, proyectos y políticas, en torno a las principales problemáticas del sector  que afectan al Distrito de Cartagena de Indias. • Se reanudaron las jornadas académicas de la Carrera Técnica de Eventos Recreo-deportivos, que se adelantan en el marco del Convenio SENA-IDER. • Se reanudaron las jornadas académicas de las Carreras Tecnólogas de Actividad Física, que se adelantan en el marco del Convenio SENA-IDER. 
• Se realizaron capacitaciones dirigidas a Entrenadores y Dirigentes Deportivos, Recreadores, Docentes de Actividad Física y a Líderes Comunitarios que trabajan en Deporte, Recreación y Actividad Física.  • Se realizan reunión con los Directivos de la Universidad Colegio Mayor de Bolívar, para iniciar trámites de un Convenio, entre dicha Universidad y el IDER; con el objeto de recibir apoyo del Colegio Mayor, en lo concerniente a la implementación de una Clínica Social, orientada a brindar apoyo a la EIFD en el aspecto Psico-social. • Se realizan reunión con una Directiva de ASOMUJER, para iniciar trámites de un Convenio, entre dicha Asociación y el IDER; con el objeto de recibir apoyo de esta Entidad, para la implementación de la Política Publica con enfoque diferencial de  Genero, a través de los Programas Institucionales de nuestro Instituto.  </t>
    </r>
    <r>
      <rPr>
        <sz val="11"/>
        <color theme="1"/>
        <rFont val="Calibri"/>
        <family val="2"/>
        <scheme val="minor"/>
      </rPr>
      <t>•</t>
    </r>
    <r>
      <rPr>
        <sz val="9"/>
        <color theme="1"/>
        <rFont val="Calibri"/>
        <family val="2"/>
        <scheme val="minor"/>
      </rPr>
      <t xml:space="preserve"> Se trabaja en la iniciativa de reglamentación del Centro de Pensamiento, orientado a la convocatoria de  expertos independientes o de universidades, con el objeto de aprovechar sus conocimientos, para realizar estudios e investigaciones sobre temas de relevancia del Deporte, la Recreación y la Actividad Física.  • De la misma manera esta iniciativa va orientada a la convocatoria de los diferentes Actores Sociales de nuestro Distrito e involucrarlos, mediante mesas de trabajo, en el proceso de diagnostico de los problemas del sector y el diseño de estrategias para darle solución a dichos problemas. Todo lo anterior dentro del marco de elaboración del Plan Estratégico del Deporte, la Recreación, Actividad Física  y el Aprovechamiento del Tiempo Libre en el Distrito de Cartagena de Indias. 
• Se elaboro Proyecto mediante el cual se pretende elevar a un  Acuerdo Distrital, la creación del Observatorio de Ciencias Aplicadas al Deporte, la Recreación y la Actividad Física de Cartagena de Indias y dictar normas para su organización y funcionamiento. Dejando escrito dentro de dicho Proyecto de Acuerdo, que el Observatorio estará funcionando como Organismo adscrito al Instituto Distrital de Deporte y Recreación de Cartagena de Indias; amparado en el Programa Observatorio de Ciencias Aplicadas al Deporte; que deberá estar contemplado en el Plan de Desarrollo del Distrito de Cartagena de Indias, el presupuesto para el funcionamiento del Observatorio de Ciencias Aplicadas al Deporte, la Recreación y la Actividad Física Cartagena de Indias, estará contenido dentro del  presupuesto general del IDER. Delegándose a la Dirección de dicho Instituto, para que coordine la organización y funcionamiento de dicho Observatorio. Cabe anotar, que este Proyecto se socializo con la Directora del IDER y se entrego al Alcalde Mayor Dr. Pedrito Pereira, con el deseo de que se presente ante el Concejo Distrital para su aprobación. •  Todo lo anterior dentro del marco de elaboración del Plan Estratégico del Deporte, la Recreación, Actividad Física  y el Aprovechamiento del Tiempo Libre en el Distrito de Cartagena de Indias. 
• 
</t>
    </r>
  </si>
  <si>
    <t>REMUNERACIÓN SERVICIOS TÉCNICOS</t>
  </si>
  <si>
    <r>
      <t>OBSERVACIONES : EN LA EJECUCION PRESUPUESTAL SE DEJAN LOS VALORES QUE PRESENTA EL ISTITUTO DE DEPORTES Y RECREACION YA QUE EN EL PLAN OPERATIVO ANUAL DE INVERSION (</t>
    </r>
    <r>
      <rPr>
        <b/>
        <sz val="11"/>
        <color theme="1"/>
        <rFont val="Calibri"/>
        <family val="2"/>
        <scheme val="minor"/>
      </rPr>
      <t>POAI</t>
    </r>
    <r>
      <rPr>
        <sz val="11"/>
        <color theme="1"/>
        <rFont val="Calibri"/>
        <family val="2"/>
        <scheme val="minor"/>
      </rPr>
      <t>) SUMINISTRADO POR PLANEACION NO PRESENTAN EJECUCION ALGUNA</t>
    </r>
  </si>
  <si>
    <t xml:space="preserve">Se apoyarón 5 iniciativas presentadas por las ligas, clubes y otras organizaciones deportivas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</si>
</sst>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164" formatCode="_-&quot;$&quot;\ * #,##0_-;\-&quot;$&quot;\ * #,##0_-;_-&quot;$&quot;\ * &quot;-&quot;_-;_-@_-"/>
    <numFmt numFmtId="165" formatCode="_(&quot;$&quot;\ * #,##0.00_);_(&quot;$&quot;\ * \(#,##0.00\);_(&quot;$&quot;\ * &quot;-&quot;??_);_(@_)"/>
    <numFmt numFmtId="166" formatCode="_(* #,##0.00_);_(* \(#,##0.00\);_(* &quot;-&quot;??_);_(@_)"/>
    <numFmt numFmtId="167" formatCode="_(* #,##0_);_(* \(#,##0\);_(* &quot;-&quot;??_);_(@_)"/>
    <numFmt numFmtId="168" formatCode="_(&quot;$&quot;\ * #,##0_);_(&quot;$&quot;\ * \(#,##0\);_(&quot;$&quot;\ * &quot;-&quot;??_);_(@_)"/>
  </numFmts>
  <fonts count="12" x14ac:knownFonts="1">
    <font>
      <sz val="11"/>
      <color theme="1"/>
      <name val="Calibri"/>
      <family val="2"/>
      <scheme val="minor"/>
    </font>
    <font>
      <b/>
      <sz val="11"/>
      <color theme="1"/>
      <name val="Calibri"/>
      <family val="2"/>
      <scheme val="minor"/>
    </font>
    <font>
      <b/>
      <sz val="9"/>
      <color theme="1"/>
      <name val="Calibri"/>
      <family val="2"/>
      <scheme val="minor"/>
    </font>
    <font>
      <b/>
      <sz val="10"/>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sz val="9"/>
      <name val="Calibri"/>
      <family val="2"/>
      <scheme val="minor"/>
    </font>
    <font>
      <sz val="9"/>
      <color theme="1"/>
      <name val="Calibri"/>
      <family val="2"/>
      <scheme val="minor"/>
    </font>
    <font>
      <sz val="8"/>
      <color theme="1"/>
      <name val="Calibri"/>
      <family val="2"/>
      <scheme val="minor"/>
    </font>
    <font>
      <sz val="11"/>
      <name val="Calibri"/>
      <family val="2"/>
      <scheme val="minor"/>
    </font>
    <font>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5" tint="0.39997558519241921"/>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s>
  <cellStyleXfs count="6">
    <xf numFmtId="0" fontId="0" fillId="0" borderId="0"/>
    <xf numFmtId="166"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41" fontId="4" fillId="0" borderId="0" applyFont="0" applyFill="0" applyBorder="0" applyAlignment="0" applyProtection="0"/>
  </cellStyleXfs>
  <cellXfs count="408">
    <xf numFmtId="0" fontId="0" fillId="0" borderId="0" xfId="0"/>
    <xf numFmtId="0" fontId="0" fillId="0" borderId="0" xfId="0" applyAlignment="1">
      <alignment horizontal="center"/>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0" fillId="0" borderId="0" xfId="0" applyAlignment="1">
      <alignment wrapText="1"/>
    </xf>
    <xf numFmtId="0" fontId="0" fillId="3" borderId="0" xfId="0" applyFill="1"/>
    <xf numFmtId="0" fontId="0" fillId="3" borderId="0" xfId="0" applyFill="1" applyAlignment="1">
      <alignment horizontal="center" vertical="center"/>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4"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8" fillId="0" borderId="4" xfId="0" applyFont="1" applyFill="1" applyBorder="1" applyAlignment="1">
      <alignment horizontal="center" vertical="center" wrapText="1"/>
    </xf>
    <xf numFmtId="0" fontId="0" fillId="4" borderId="0" xfId="0" applyFill="1"/>
    <xf numFmtId="0" fontId="7"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0" fillId="0" borderId="0" xfId="0" applyFill="1"/>
    <xf numFmtId="0" fontId="0" fillId="0" borderId="0" xfId="0" applyFill="1" applyAlignment="1">
      <alignment horizontal="center" vertical="center"/>
    </xf>
    <xf numFmtId="0" fontId="0" fillId="0" borderId="0" xfId="0" applyFill="1" applyAlignment="1">
      <alignment wrapText="1"/>
    </xf>
    <xf numFmtId="0" fontId="8" fillId="0" borderId="4" xfId="0" applyFont="1" applyFill="1" applyBorder="1" applyAlignment="1">
      <alignment horizontal="right" vertical="center" wrapText="1"/>
    </xf>
    <xf numFmtId="0" fontId="0" fillId="0" borderId="4" xfId="0" applyFill="1" applyBorder="1" applyAlignment="1">
      <alignment horizontal="right" vertical="center" wrapText="1"/>
    </xf>
    <xf numFmtId="41" fontId="0" fillId="0" borderId="4" xfId="5" applyFont="1" applyFill="1" applyBorder="1" applyAlignment="1">
      <alignment horizontal="right" vertical="center" wrapText="1"/>
    </xf>
    <xf numFmtId="0" fontId="0" fillId="0" borderId="4" xfId="0" applyFill="1" applyBorder="1" applyAlignment="1">
      <alignment horizontal="right" vertical="center"/>
    </xf>
    <xf numFmtId="0" fontId="0" fillId="0" borderId="5" xfId="0" applyFill="1" applyBorder="1" applyAlignment="1">
      <alignment horizontal="right" vertical="center"/>
    </xf>
    <xf numFmtId="0" fontId="0" fillId="0" borderId="5" xfId="0" applyFill="1" applyBorder="1" applyAlignment="1">
      <alignment horizontal="right" vertical="center" wrapText="1"/>
    </xf>
    <xf numFmtId="0" fontId="0" fillId="0" borderId="0" xfId="0" applyAlignment="1">
      <alignment horizontal="center" vertical="center"/>
    </xf>
    <xf numFmtId="0" fontId="0" fillId="0" borderId="4" xfId="0" applyBorder="1" applyAlignment="1">
      <alignment vertical="center" wrapText="1"/>
    </xf>
    <xf numFmtId="0" fontId="0" fillId="0" borderId="4" xfId="0" applyBorder="1" applyAlignment="1">
      <alignment horizontal="center" vertical="center"/>
    </xf>
    <xf numFmtId="0" fontId="0" fillId="0" borderId="7" xfId="0" applyBorder="1" applyAlignment="1">
      <alignment horizontal="center" vertical="center" wrapText="1"/>
    </xf>
    <xf numFmtId="41" fontId="0" fillId="0" borderId="4" xfId="5" applyFont="1" applyFill="1" applyBorder="1" applyAlignment="1">
      <alignment horizontal="right" vertical="center" wrapText="1"/>
    </xf>
    <xf numFmtId="0" fontId="3" fillId="3" borderId="4" xfId="0" applyFont="1" applyFill="1" applyBorder="1" applyAlignment="1">
      <alignment horizontal="center" vertical="center" wrapText="1"/>
    </xf>
    <xf numFmtId="41" fontId="0" fillId="0" borderId="12" xfId="5" applyFont="1" applyFill="1" applyBorder="1" applyAlignment="1">
      <alignment horizontal="right" vertical="center" wrapText="1"/>
    </xf>
    <xf numFmtId="0" fontId="0" fillId="0" borderId="4" xfId="0" applyFill="1" applyBorder="1" applyAlignment="1">
      <alignment horizontal="center" vertical="center"/>
    </xf>
    <xf numFmtId="0" fontId="0" fillId="0" borderId="7" xfId="0" applyFill="1" applyBorder="1" applyAlignment="1">
      <alignment horizontal="center" vertical="center"/>
    </xf>
    <xf numFmtId="0" fontId="0" fillId="0" borderId="0" xfId="0" applyFill="1" applyBorder="1" applyAlignment="1">
      <alignment horizontal="center" vertical="center"/>
    </xf>
    <xf numFmtId="0" fontId="3" fillId="3" borderId="16" xfId="0" applyFont="1" applyFill="1" applyBorder="1" applyAlignment="1">
      <alignment horizontal="center" vertical="center" wrapText="1"/>
    </xf>
    <xf numFmtId="0" fontId="0" fillId="0" borderId="4" xfId="5" applyNumberFormat="1" applyFont="1" applyBorder="1" applyAlignment="1">
      <alignment horizontal="right" vertical="center" wrapText="1"/>
    </xf>
    <xf numFmtId="0" fontId="0" fillId="0" borderId="13" xfId="5" applyNumberFormat="1" applyFont="1" applyFill="1" applyBorder="1" applyAlignment="1">
      <alignment horizontal="right" vertical="center" wrapText="1"/>
    </xf>
    <xf numFmtId="0" fontId="0" fillId="0" borderId="12" xfId="5" applyNumberFormat="1" applyFont="1" applyFill="1" applyBorder="1" applyAlignment="1">
      <alignment vertical="center" wrapText="1"/>
    </xf>
    <xf numFmtId="9" fontId="0" fillId="0" borderId="4" xfId="2" applyFont="1" applyFill="1" applyBorder="1" applyAlignment="1">
      <alignment horizontal="center" vertical="center" wrapText="1"/>
    </xf>
    <xf numFmtId="0" fontId="0" fillId="0" borderId="12" xfId="5" applyNumberFormat="1" applyFont="1" applyFill="1" applyBorder="1" applyAlignment="1">
      <alignment horizontal="right" vertical="center" wrapText="1"/>
    </xf>
    <xf numFmtId="0" fontId="0" fillId="0" borderId="4" xfId="0" applyBorder="1" applyAlignment="1">
      <alignment horizontal="center" vertical="center" wrapText="1"/>
    </xf>
    <xf numFmtId="41" fontId="0" fillId="6" borderId="4" xfId="5" applyFont="1" applyFill="1" applyBorder="1" applyAlignment="1">
      <alignment vertical="center" wrapText="1"/>
    </xf>
    <xf numFmtId="41" fontId="10" fillId="6" borderId="4" xfId="5" applyFont="1" applyFill="1" applyBorder="1" applyAlignment="1">
      <alignment vertical="center" wrapText="1"/>
    </xf>
    <xf numFmtId="41" fontId="10" fillId="6" borderId="4" xfId="5" applyFont="1" applyFill="1" applyBorder="1" applyAlignment="1">
      <alignment horizontal="center" vertical="center"/>
    </xf>
    <xf numFmtId="41" fontId="10" fillId="6" borderId="4" xfId="5" applyFont="1" applyFill="1" applyBorder="1" applyAlignment="1">
      <alignment vertical="center"/>
    </xf>
    <xf numFmtId="41" fontId="0" fillId="6" borderId="6" xfId="5" applyFont="1" applyFill="1" applyBorder="1" applyAlignment="1">
      <alignment vertical="center" wrapText="1"/>
    </xf>
    <xf numFmtId="41" fontId="0" fillId="6" borderId="7" xfId="5" applyFont="1" applyFill="1" applyBorder="1" applyAlignment="1">
      <alignment horizontal="center" vertical="center" wrapText="1"/>
    </xf>
    <xf numFmtId="41" fontId="0" fillId="6" borderId="4" xfId="5" applyFont="1" applyFill="1" applyBorder="1" applyAlignment="1">
      <alignment horizontal="left" vertical="center" wrapText="1"/>
    </xf>
    <xf numFmtId="41" fontId="0" fillId="6" borderId="4" xfId="5" applyFont="1" applyFill="1" applyBorder="1" applyAlignment="1">
      <alignment horizontal="center" vertical="center" wrapText="1"/>
    </xf>
    <xf numFmtId="41" fontId="10" fillId="6" borderId="5" xfId="5" applyFont="1" applyFill="1" applyBorder="1" applyAlignment="1">
      <alignment vertical="center" wrapText="1"/>
    </xf>
    <xf numFmtId="41" fontId="10" fillId="6" borderId="7" xfId="5" applyFont="1" applyFill="1" applyBorder="1" applyAlignment="1">
      <alignment vertical="center" wrapText="1"/>
    </xf>
    <xf numFmtId="41" fontId="0" fillId="6" borderId="5" xfId="5" applyFont="1" applyFill="1" applyBorder="1" applyAlignment="1">
      <alignment vertical="center" wrapText="1"/>
    </xf>
    <xf numFmtId="41" fontId="0" fillId="6" borderId="7" xfId="5" applyFont="1" applyFill="1" applyBorder="1" applyAlignment="1">
      <alignment vertical="center" wrapText="1"/>
    </xf>
    <xf numFmtId="0" fontId="0" fillId="0" borderId="4" xfId="0" applyBorder="1"/>
    <xf numFmtId="41" fontId="0" fillId="6" borderId="4" xfId="5" applyFont="1" applyFill="1" applyBorder="1" applyAlignment="1">
      <alignment horizontal="right" vertical="center" wrapText="1"/>
    </xf>
    <xf numFmtId="41" fontId="0" fillId="6" borderId="6" xfId="5" applyFont="1" applyFill="1" applyBorder="1" applyAlignment="1">
      <alignment horizontal="right" vertical="center" wrapText="1"/>
    </xf>
    <xf numFmtId="0" fontId="0" fillId="0" borderId="0" xfId="0" applyBorder="1" applyAlignment="1">
      <alignment horizontal="center"/>
    </xf>
    <xf numFmtId="0" fontId="0" fillId="0" borderId="0" xfId="0" applyBorder="1"/>
    <xf numFmtId="0" fontId="0" fillId="0" borderId="0" xfId="0" applyFill="1" applyBorder="1"/>
    <xf numFmtId="41" fontId="5" fillId="0" borderId="4" xfId="5" applyFont="1" applyFill="1" applyBorder="1" applyAlignment="1">
      <alignment vertical="center" wrapText="1"/>
    </xf>
    <xf numFmtId="0" fontId="0" fillId="0" borderId="0" xfId="0" applyFill="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41" fontId="7" fillId="0" borderId="5" xfId="5" applyFont="1" applyFill="1" applyBorder="1" applyAlignment="1">
      <alignment horizontal="center" vertical="center"/>
    </xf>
    <xf numFmtId="41" fontId="7" fillId="0" borderId="6" xfId="5" applyFont="1" applyFill="1" applyBorder="1" applyAlignment="1">
      <alignment horizontal="center" vertical="center"/>
    </xf>
    <xf numFmtId="41" fontId="7" fillId="0" borderId="7" xfId="5" applyFont="1" applyFill="1" applyBorder="1" applyAlignment="1">
      <alignment horizontal="center" vertical="center"/>
    </xf>
    <xf numFmtId="3" fontId="7" fillId="0" borderId="5" xfId="0" applyNumberFormat="1" applyFont="1" applyFill="1" applyBorder="1" applyAlignment="1">
      <alignment horizontal="center" vertical="center" wrapText="1"/>
    </xf>
    <xf numFmtId="3" fontId="7" fillId="0" borderId="6" xfId="0" applyNumberFormat="1" applyFont="1" applyFill="1" applyBorder="1" applyAlignment="1">
      <alignment horizontal="center" vertical="center" wrapText="1"/>
    </xf>
    <xf numFmtId="3" fontId="7" fillId="0" borderId="7" xfId="0" applyNumberFormat="1" applyFont="1" applyFill="1" applyBorder="1" applyAlignment="1">
      <alignment horizontal="center" vertical="center" wrapText="1"/>
    </xf>
    <xf numFmtId="0" fontId="8" fillId="2" borderId="5" xfId="5" applyNumberFormat="1" applyFont="1" applyFill="1" applyBorder="1" applyAlignment="1">
      <alignment horizontal="center" vertical="center"/>
    </xf>
    <xf numFmtId="0" fontId="8" fillId="2" borderId="6" xfId="5" applyNumberFormat="1" applyFont="1" applyFill="1" applyBorder="1" applyAlignment="1">
      <alignment horizontal="center" vertical="center"/>
    </xf>
    <xf numFmtId="0" fontId="8" fillId="2" borderId="7" xfId="5" applyNumberFormat="1" applyFont="1" applyFill="1" applyBorder="1" applyAlignment="1">
      <alignment horizontal="center" vertical="center"/>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0" fillId="0" borderId="5" xfId="5" applyNumberFormat="1" applyFont="1" applyBorder="1" applyAlignment="1">
      <alignment horizontal="center" vertical="center" wrapText="1"/>
    </xf>
    <xf numFmtId="0" fontId="0" fillId="0" borderId="6" xfId="5" applyNumberFormat="1" applyFont="1" applyBorder="1" applyAlignment="1">
      <alignment horizontal="center" vertical="center" wrapText="1"/>
    </xf>
    <xf numFmtId="0" fontId="0" fillId="0" borderId="7" xfId="5" applyNumberFormat="1" applyFont="1" applyBorder="1" applyAlignment="1">
      <alignment horizontal="center" vertical="center" wrapText="1"/>
    </xf>
    <xf numFmtId="0" fontId="0" fillId="0" borderId="4" xfId="0" applyBorder="1" applyAlignment="1">
      <alignment horizontal="center" vertical="center" wrapText="1"/>
    </xf>
    <xf numFmtId="0" fontId="8" fillId="2" borderId="8" xfId="0" applyFont="1" applyFill="1" applyBorder="1" applyAlignment="1">
      <alignment horizontal="center" vertical="center" wrapText="1"/>
    </xf>
    <xf numFmtId="0" fontId="8" fillId="0" borderId="8" xfId="0" applyFont="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9" fontId="8" fillId="2" borderId="5" xfId="2" applyFont="1" applyFill="1" applyBorder="1" applyAlignment="1">
      <alignment horizontal="center" vertical="center" wrapText="1"/>
    </xf>
    <xf numFmtId="9" fontId="8" fillId="2" borderId="6" xfId="2" applyFont="1" applyFill="1" applyBorder="1" applyAlignment="1">
      <alignment horizontal="center" vertical="center" wrapText="1"/>
    </xf>
    <xf numFmtId="9" fontId="8" fillId="2" borderId="7" xfId="2" applyFont="1" applyFill="1" applyBorder="1" applyAlignment="1">
      <alignment horizontal="center" vertical="center" wrapText="1"/>
    </xf>
    <xf numFmtId="167" fontId="8" fillId="2" borderId="5" xfId="1" applyNumberFormat="1" applyFont="1" applyFill="1" applyBorder="1" applyAlignment="1">
      <alignment horizontal="center" vertical="center"/>
    </xf>
    <xf numFmtId="167" fontId="8" fillId="2" borderId="6" xfId="1" applyNumberFormat="1" applyFont="1" applyFill="1" applyBorder="1" applyAlignment="1">
      <alignment horizontal="center" vertical="center"/>
    </xf>
    <xf numFmtId="167" fontId="8" fillId="2" borderId="7" xfId="1" applyNumberFormat="1"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3" fontId="8" fillId="2" borderId="5" xfId="0" applyNumberFormat="1" applyFont="1" applyFill="1" applyBorder="1" applyAlignment="1">
      <alignment horizontal="center" vertical="center" wrapText="1"/>
    </xf>
    <xf numFmtId="0" fontId="0" fillId="0" borderId="5" xfId="5" applyNumberFormat="1" applyFont="1" applyFill="1" applyBorder="1" applyAlignment="1">
      <alignment horizontal="center" vertical="center" wrapText="1"/>
    </xf>
    <xf numFmtId="0" fontId="0" fillId="0" borderId="6" xfId="5" applyNumberFormat="1" applyFont="1" applyFill="1" applyBorder="1" applyAlignment="1">
      <alignment horizontal="center" vertical="center" wrapText="1"/>
    </xf>
    <xf numFmtId="0" fontId="0" fillId="0" borderId="7" xfId="5" applyNumberFormat="1" applyFont="1" applyFill="1" applyBorder="1" applyAlignment="1">
      <alignment horizontal="center" vertical="center" wrapText="1"/>
    </xf>
    <xf numFmtId="9" fontId="0" fillId="0" borderId="5" xfId="2" applyFont="1" applyFill="1" applyBorder="1" applyAlignment="1">
      <alignment horizontal="center" vertical="center" wrapText="1"/>
    </xf>
    <xf numFmtId="9" fontId="0" fillId="0" borderId="6" xfId="2" applyFont="1" applyFill="1" applyBorder="1" applyAlignment="1">
      <alignment horizontal="center" vertical="center" wrapText="1"/>
    </xf>
    <xf numFmtId="9" fontId="0" fillId="0" borderId="7" xfId="2" applyFont="1" applyFill="1" applyBorder="1" applyAlignment="1">
      <alignment horizontal="center" vertical="center" wrapText="1"/>
    </xf>
    <xf numFmtId="41" fontId="0" fillId="0" borderId="5" xfId="5" applyFont="1" applyBorder="1" applyAlignment="1">
      <alignment horizontal="center" vertical="center" wrapText="1"/>
    </xf>
    <xf numFmtId="41" fontId="0" fillId="0" borderId="6" xfId="5" applyFont="1" applyBorder="1" applyAlignment="1">
      <alignment horizontal="center" vertical="center" wrapText="1"/>
    </xf>
    <xf numFmtId="41" fontId="0" fillId="0" borderId="4" xfId="5" applyFont="1" applyBorder="1" applyAlignment="1">
      <alignment horizontal="center" vertical="center" wrapText="1"/>
    </xf>
    <xf numFmtId="41" fontId="4" fillId="0" borderId="5" xfId="5" applyFont="1" applyFill="1" applyBorder="1" applyAlignment="1">
      <alignment horizontal="center" vertical="center" wrapText="1"/>
    </xf>
    <xf numFmtId="41" fontId="4" fillId="0" borderId="6" xfId="5" applyFont="1" applyFill="1" applyBorder="1" applyAlignment="1">
      <alignment horizontal="center" vertical="center" wrapText="1"/>
    </xf>
    <xf numFmtId="41" fontId="4" fillId="0" borderId="7" xfId="5"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5" xfId="2" applyNumberFormat="1" applyFont="1" applyFill="1" applyBorder="1" applyAlignment="1">
      <alignment horizontal="center" vertical="center" wrapText="1"/>
    </xf>
    <xf numFmtId="0" fontId="0" fillId="0" borderId="6" xfId="2" applyNumberFormat="1" applyFont="1" applyFill="1" applyBorder="1" applyAlignment="1">
      <alignment horizontal="center" vertical="center" wrapText="1"/>
    </xf>
    <xf numFmtId="0" fontId="0" fillId="0" borderId="7" xfId="2" applyNumberFormat="1"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41" fontId="10" fillId="0" borderId="5" xfId="5" applyFont="1" applyFill="1" applyBorder="1" applyAlignment="1">
      <alignment horizontal="center" vertical="center" wrapText="1"/>
    </xf>
    <xf numFmtId="41" fontId="10" fillId="0" borderId="6" xfId="5" applyFont="1" applyFill="1" applyBorder="1" applyAlignment="1">
      <alignment horizontal="center" vertical="center" wrapText="1"/>
    </xf>
    <xf numFmtId="41" fontId="10" fillId="0" borderId="7" xfId="5" applyFont="1" applyFill="1" applyBorder="1" applyAlignment="1">
      <alignment horizontal="center" vertical="center" wrapText="1"/>
    </xf>
    <xf numFmtId="41" fontId="0" fillId="0" borderId="5" xfId="5" applyFont="1" applyFill="1" applyBorder="1" applyAlignment="1">
      <alignment horizontal="center" vertical="center" wrapText="1"/>
    </xf>
    <xf numFmtId="41" fontId="0" fillId="0" borderId="6" xfId="5" applyFont="1" applyFill="1" applyBorder="1" applyAlignment="1">
      <alignment horizontal="center" vertical="center" wrapText="1"/>
    </xf>
    <xf numFmtId="41" fontId="0" fillId="0" borderId="7" xfId="5" applyFont="1" applyFill="1" applyBorder="1" applyAlignment="1">
      <alignment horizontal="center" vertical="center" wrapText="1"/>
    </xf>
    <xf numFmtId="0" fontId="0" fillId="0" borderId="5" xfId="0" applyBorder="1" applyAlignment="1">
      <alignment horizontal="center" vertical="top" wrapText="1"/>
    </xf>
    <xf numFmtId="0" fontId="0" fillId="0" borderId="7" xfId="0" applyBorder="1" applyAlignment="1">
      <alignment horizontal="center" vertical="top" wrapText="1"/>
    </xf>
    <xf numFmtId="41" fontId="0" fillId="6" borderId="5" xfId="5" applyFont="1" applyFill="1" applyBorder="1" applyAlignment="1">
      <alignment horizontal="center" vertical="center" wrapText="1"/>
    </xf>
    <xf numFmtId="41" fontId="0" fillId="6" borderId="6" xfId="5" applyFont="1" applyFill="1" applyBorder="1" applyAlignment="1">
      <alignment horizontal="center" vertical="center" wrapText="1"/>
    </xf>
    <xf numFmtId="41" fontId="0" fillId="6" borderId="7" xfId="5" applyFont="1" applyFill="1" applyBorder="1" applyAlignment="1">
      <alignment horizontal="center" vertical="center" wrapText="1"/>
    </xf>
    <xf numFmtId="41" fontId="0" fillId="6" borderId="4" xfId="5" applyFont="1" applyFill="1" applyBorder="1" applyAlignment="1">
      <alignment horizontal="left" vertical="center" wrapText="1"/>
    </xf>
    <xf numFmtId="1" fontId="0" fillId="0" borderId="5" xfId="5" applyNumberFormat="1" applyFont="1" applyFill="1" applyBorder="1" applyAlignment="1">
      <alignment horizontal="center" vertical="center" wrapText="1"/>
    </xf>
    <xf numFmtId="1" fontId="0" fillId="0" borderId="6" xfId="5" applyNumberFormat="1" applyFont="1" applyFill="1" applyBorder="1" applyAlignment="1">
      <alignment horizontal="center" vertical="center" wrapText="1"/>
    </xf>
    <xf numFmtId="1" fontId="0" fillId="0" borderId="7" xfId="5"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3" fontId="5" fillId="0" borderId="6" xfId="0" applyNumberFormat="1" applyFont="1" applyFill="1" applyBorder="1" applyAlignment="1">
      <alignment horizontal="center" vertical="center" wrapText="1"/>
    </xf>
    <xf numFmtId="3" fontId="5" fillId="0" borderId="7" xfId="0" applyNumberFormat="1" applyFont="1" applyFill="1" applyBorder="1" applyAlignment="1">
      <alignment horizontal="center" vertical="center" wrapText="1"/>
    </xf>
    <xf numFmtId="0" fontId="0" fillId="0" borderId="5" xfId="0" applyBorder="1" applyAlignment="1">
      <alignment horizontal="right" vertical="center" wrapText="1"/>
    </xf>
    <xf numFmtId="0" fontId="0" fillId="0" borderId="6" xfId="0" applyBorder="1" applyAlignment="1">
      <alignment horizontal="right" vertical="center" wrapText="1"/>
    </xf>
    <xf numFmtId="0" fontId="0" fillId="0" borderId="7" xfId="0" applyBorder="1" applyAlignment="1">
      <alignment horizontal="right" vertical="center" wrapText="1"/>
    </xf>
    <xf numFmtId="41" fontId="0" fillId="0" borderId="7" xfId="5" applyFont="1" applyBorder="1" applyAlignment="1">
      <alignment horizontal="center" vertical="center" wrapText="1"/>
    </xf>
    <xf numFmtId="0" fontId="0" fillId="0" borderId="5" xfId="5" applyNumberFormat="1" applyFont="1" applyFill="1" applyBorder="1" applyAlignment="1">
      <alignment horizontal="right" vertical="center" wrapText="1"/>
    </xf>
    <xf numFmtId="0" fontId="0" fillId="0" borderId="6" xfId="5" applyNumberFormat="1" applyFont="1" applyFill="1" applyBorder="1" applyAlignment="1">
      <alignment horizontal="right" vertical="center" wrapText="1"/>
    </xf>
    <xf numFmtId="0" fontId="0" fillId="0" borderId="7" xfId="5" applyNumberFormat="1" applyFont="1" applyFill="1" applyBorder="1" applyAlignment="1">
      <alignment horizontal="right" vertical="center" wrapText="1"/>
    </xf>
    <xf numFmtId="41" fontId="8" fillId="0" borderId="4" xfId="5" applyFont="1" applyBorder="1" applyAlignment="1">
      <alignment horizontal="right" vertical="center" wrapText="1"/>
    </xf>
    <xf numFmtId="41" fontId="10" fillId="6" borderId="5" xfId="5" applyFont="1" applyFill="1" applyBorder="1" applyAlignment="1">
      <alignment horizontal="center" vertical="center" wrapText="1"/>
    </xf>
    <xf numFmtId="41" fontId="10" fillId="6" borderId="7" xfId="5" applyFont="1" applyFill="1" applyBorder="1" applyAlignment="1">
      <alignment horizontal="center" vertical="center" wrapText="1"/>
    </xf>
    <xf numFmtId="0" fontId="8" fillId="0" borderId="4" xfId="0" applyFont="1" applyBorder="1" applyAlignment="1">
      <alignment horizontal="right" vertical="center" wrapText="1"/>
    </xf>
    <xf numFmtId="3" fontId="8" fillId="0" borderId="4" xfId="0" applyNumberFormat="1" applyFont="1" applyBorder="1" applyAlignment="1">
      <alignment horizontal="right" vertical="center" wrapText="1"/>
    </xf>
    <xf numFmtId="3" fontId="8" fillId="0" borderId="5" xfId="0" applyNumberFormat="1" applyFont="1" applyBorder="1" applyAlignment="1">
      <alignment horizontal="right" vertical="center" wrapText="1"/>
    </xf>
    <xf numFmtId="3" fontId="8" fillId="0" borderId="6" xfId="0" applyNumberFormat="1" applyFont="1" applyBorder="1" applyAlignment="1">
      <alignment horizontal="right" vertical="center" wrapText="1"/>
    </xf>
    <xf numFmtId="3" fontId="8" fillId="0" borderId="7" xfId="0" applyNumberFormat="1" applyFont="1" applyBorder="1" applyAlignment="1">
      <alignment horizontal="right" vertical="center" wrapText="1"/>
    </xf>
    <xf numFmtId="0" fontId="0" fillId="0" borderId="4" xfId="0"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0" fillId="0" borderId="13" xfId="5" applyNumberFormat="1" applyFont="1" applyFill="1" applyBorder="1" applyAlignment="1">
      <alignment horizontal="right" vertical="center" wrapText="1"/>
    </xf>
    <xf numFmtId="0" fontId="0" fillId="0" borderId="14" xfId="5" applyNumberFormat="1" applyFont="1" applyFill="1" applyBorder="1" applyAlignment="1">
      <alignment horizontal="right" vertical="center" wrapText="1"/>
    </xf>
    <xf numFmtId="0" fontId="0" fillId="0" borderId="15" xfId="5" applyNumberFormat="1" applyFont="1" applyFill="1" applyBorder="1" applyAlignment="1">
      <alignment horizontal="right" vertical="center" wrapText="1"/>
    </xf>
    <xf numFmtId="41" fontId="0" fillId="0" borderId="12" xfId="5" applyFont="1" applyFill="1" applyBorder="1" applyAlignment="1">
      <alignment horizontal="right" vertical="center" wrapText="1"/>
    </xf>
    <xf numFmtId="9" fontId="0" fillId="5" borderId="5" xfId="2" applyFont="1" applyFill="1" applyBorder="1" applyAlignment="1">
      <alignment horizontal="center" vertical="center" wrapText="1"/>
    </xf>
    <xf numFmtId="9" fontId="0" fillId="5" borderId="7" xfId="2" applyFont="1" applyFill="1" applyBorder="1" applyAlignment="1">
      <alignment horizontal="center" vertical="center" wrapText="1"/>
    </xf>
    <xf numFmtId="9" fontId="0" fillId="5" borderId="6" xfId="2" applyFont="1" applyFill="1" applyBorder="1" applyAlignment="1">
      <alignment horizontal="center" vertical="center" wrapText="1"/>
    </xf>
    <xf numFmtId="14" fontId="0" fillId="0" borderId="5" xfId="0" applyNumberFormat="1" applyBorder="1" applyAlignment="1">
      <alignment horizontal="center" vertical="center" wrapText="1"/>
    </xf>
    <xf numFmtId="14" fontId="0" fillId="0" borderId="6" xfId="0" applyNumberFormat="1" applyBorder="1" applyAlignment="1">
      <alignment horizontal="center" vertical="center" wrapText="1"/>
    </xf>
    <xf numFmtId="14" fontId="0" fillId="0" borderId="7" xfId="0" applyNumberFormat="1" applyBorder="1" applyAlignment="1">
      <alignment horizontal="center" vertical="center" wrapText="1"/>
    </xf>
    <xf numFmtId="168" fontId="0" fillId="0" borderId="5" xfId="3" applyNumberFormat="1" applyFont="1" applyBorder="1" applyAlignment="1">
      <alignment horizontal="center" vertical="center" wrapText="1"/>
    </xf>
    <xf numFmtId="168" fontId="0" fillId="0" borderId="6" xfId="3" applyNumberFormat="1" applyFont="1" applyBorder="1" applyAlignment="1">
      <alignment horizontal="center" vertical="center" wrapText="1"/>
    </xf>
    <xf numFmtId="168" fontId="0" fillId="0" borderId="7" xfId="3" applyNumberFormat="1" applyFont="1" applyBorder="1" applyAlignment="1">
      <alignment horizontal="center" vertical="center" wrapText="1"/>
    </xf>
    <xf numFmtId="9" fontId="0" fillId="0" borderId="5" xfId="5" applyNumberFormat="1" applyFont="1" applyFill="1" applyBorder="1" applyAlignment="1">
      <alignment horizontal="center" vertical="center" wrapText="1"/>
    </xf>
    <xf numFmtId="9" fontId="0" fillId="0" borderId="6" xfId="5" applyNumberFormat="1" applyFont="1" applyFill="1" applyBorder="1" applyAlignment="1">
      <alignment horizontal="center" vertical="center" wrapText="1"/>
    </xf>
    <xf numFmtId="9" fontId="0" fillId="0" borderId="7" xfId="5"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10" fillId="0" borderId="7" xfId="1" applyNumberFormat="1" applyFont="1" applyFill="1" applyBorder="1" applyAlignment="1">
      <alignment horizontal="center" vertical="center" wrapText="1"/>
    </xf>
    <xf numFmtId="0" fontId="0" fillId="0" borderId="5" xfId="0" applyFont="1" applyFill="1" applyBorder="1" applyAlignment="1">
      <alignment horizontal="center" vertical="center" wrapText="1" readingOrder="1"/>
    </xf>
    <xf numFmtId="0" fontId="0" fillId="0" borderId="6" xfId="0" applyFont="1" applyFill="1" applyBorder="1" applyAlignment="1">
      <alignment horizontal="center" vertical="center" wrapText="1" readingOrder="1"/>
    </xf>
    <xf numFmtId="0" fontId="0" fillId="0" borderId="7" xfId="0" applyFont="1" applyFill="1" applyBorder="1" applyAlignment="1">
      <alignment horizontal="center" vertical="center" wrapText="1" readingOrder="1"/>
    </xf>
    <xf numFmtId="3" fontId="0" fillId="0" borderId="4" xfId="0" applyNumberFormat="1" applyFont="1" applyFill="1" applyBorder="1" applyAlignment="1">
      <alignment horizontal="center" vertical="center" wrapText="1"/>
    </xf>
    <xf numFmtId="3" fontId="0" fillId="0" borderId="5" xfId="0" applyNumberFormat="1" applyFont="1" applyFill="1" applyBorder="1" applyAlignment="1">
      <alignment horizontal="center" vertical="center" wrapText="1"/>
    </xf>
    <xf numFmtId="3" fontId="0" fillId="0" borderId="6" xfId="0" applyNumberFormat="1" applyFont="1" applyFill="1" applyBorder="1" applyAlignment="1">
      <alignment horizontal="center" vertical="center" wrapText="1"/>
    </xf>
    <xf numFmtId="3" fontId="0" fillId="0" borderId="7" xfId="0" applyNumberFormat="1" applyFont="1" applyFill="1" applyBorder="1" applyAlignment="1">
      <alignment horizontal="center" vertical="center" wrapText="1"/>
    </xf>
    <xf numFmtId="3" fontId="10" fillId="0" borderId="5" xfId="0" applyNumberFormat="1" applyFont="1" applyFill="1" applyBorder="1" applyAlignment="1">
      <alignment horizontal="center" vertical="center" wrapText="1"/>
    </xf>
    <xf numFmtId="3" fontId="10" fillId="0" borderId="6" xfId="0" applyNumberFormat="1" applyFont="1" applyFill="1" applyBorder="1" applyAlignment="1">
      <alignment horizontal="center" vertical="center" wrapText="1"/>
    </xf>
    <xf numFmtId="3" fontId="10" fillId="0" borderId="7" xfId="0" applyNumberFormat="1" applyFont="1" applyFill="1" applyBorder="1" applyAlignment="1">
      <alignment horizontal="center" vertical="center" wrapText="1"/>
    </xf>
    <xf numFmtId="41" fontId="0" fillId="0" borderId="4" xfId="5" applyFont="1" applyBorder="1" applyAlignment="1">
      <alignment horizontal="right" vertical="center" wrapText="1"/>
    </xf>
    <xf numFmtId="41" fontId="5" fillId="0" borderId="5" xfId="5" applyFont="1" applyFill="1" applyBorder="1" applyAlignment="1">
      <alignment horizontal="center" vertical="center" wrapText="1"/>
    </xf>
    <xf numFmtId="41" fontId="5" fillId="0" borderId="6" xfId="5" applyFont="1" applyFill="1" applyBorder="1" applyAlignment="1">
      <alignment horizontal="center" vertical="center" wrapText="1"/>
    </xf>
    <xf numFmtId="41" fontId="5" fillId="0" borderId="7" xfId="5" applyFont="1" applyFill="1" applyBorder="1" applyAlignment="1">
      <alignment horizontal="center" vertical="center" wrapText="1"/>
    </xf>
    <xf numFmtId="0" fontId="10" fillId="0" borderId="4" xfId="0" applyFont="1" applyBorder="1" applyAlignment="1">
      <alignment horizontal="center" vertical="center" wrapText="1"/>
    </xf>
    <xf numFmtId="3" fontId="0" fillId="0" borderId="5" xfId="0" applyNumberFormat="1" applyBorder="1" applyAlignment="1">
      <alignment horizontal="center" vertical="center" wrapText="1"/>
    </xf>
    <xf numFmtId="3" fontId="0" fillId="0" borderId="6" xfId="0" applyNumberFormat="1" applyBorder="1" applyAlignment="1">
      <alignment horizontal="center" vertical="center" wrapText="1"/>
    </xf>
    <xf numFmtId="3" fontId="0" fillId="0" borderId="7" xfId="0" applyNumberFormat="1" applyBorder="1" applyAlignment="1">
      <alignment horizontal="center" vertical="center" wrapText="1"/>
    </xf>
    <xf numFmtId="14" fontId="0" fillId="0" borderId="5" xfId="0" applyNumberFormat="1" applyBorder="1" applyAlignment="1">
      <alignment horizontal="center" vertical="center"/>
    </xf>
    <xf numFmtId="14" fontId="0" fillId="0" borderId="7" xfId="0" applyNumberFormat="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14" fontId="0" fillId="0" borderId="5" xfId="0" applyNumberFormat="1" applyBorder="1" applyAlignment="1">
      <alignment horizontal="right" vertical="center"/>
    </xf>
    <xf numFmtId="14" fontId="0" fillId="0" borderId="6" xfId="0" applyNumberFormat="1" applyBorder="1" applyAlignment="1">
      <alignment horizontal="right" vertical="center"/>
    </xf>
    <xf numFmtId="14" fontId="0" fillId="0" borderId="7" xfId="0" applyNumberFormat="1" applyBorder="1" applyAlignment="1">
      <alignment horizontal="right" vertical="center"/>
    </xf>
    <xf numFmtId="0" fontId="8" fillId="0" borderId="4"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1" fillId="0" borderId="7" xfId="0" applyFont="1" applyBorder="1" applyAlignment="1">
      <alignment horizontal="center" vertical="center" wrapText="1"/>
    </xf>
    <xf numFmtId="1" fontId="0" fillId="0" borderId="12" xfId="5" applyNumberFormat="1" applyFont="1" applyFill="1" applyBorder="1" applyAlignment="1">
      <alignment horizontal="right" vertical="center" wrapText="1"/>
    </xf>
    <xf numFmtId="167" fontId="8" fillId="2" borderId="4" xfId="1" applyNumberFormat="1" applyFont="1" applyFill="1" applyBorder="1" applyAlignment="1">
      <alignment horizontal="center" vertical="center" wrapText="1"/>
    </xf>
    <xf numFmtId="167" fontId="8" fillId="0" borderId="5" xfId="1" applyNumberFormat="1" applyFont="1" applyFill="1" applyBorder="1" applyAlignment="1">
      <alignment horizontal="center" vertical="center" wrapText="1"/>
    </xf>
    <xf numFmtId="167" fontId="8" fillId="0" borderId="6" xfId="1" applyNumberFormat="1" applyFont="1" applyFill="1" applyBorder="1" applyAlignment="1">
      <alignment horizontal="center" vertical="center" wrapText="1"/>
    </xf>
    <xf numFmtId="167" fontId="8" fillId="0" borderId="7" xfId="1"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41" fontId="0" fillId="0" borderId="5" xfId="5" applyFont="1" applyBorder="1" applyAlignment="1">
      <alignment horizontal="right" vertical="center" wrapText="1"/>
    </xf>
    <xf numFmtId="41" fontId="0" fillId="0" borderId="6" xfId="5" applyFont="1" applyBorder="1" applyAlignment="1">
      <alignment horizontal="right" vertical="center" wrapText="1"/>
    </xf>
    <xf numFmtId="41" fontId="0" fillId="0" borderId="7" xfId="5" applyFont="1" applyBorder="1" applyAlignment="1">
      <alignment horizontal="right" vertical="center" wrapText="1"/>
    </xf>
    <xf numFmtId="168" fontId="0" fillId="0" borderId="5" xfId="3" applyNumberFormat="1" applyFont="1" applyFill="1" applyBorder="1" applyAlignment="1">
      <alignment horizontal="center" vertical="center" wrapText="1"/>
    </xf>
    <xf numFmtId="168" fontId="0" fillId="0" borderId="6" xfId="3" applyNumberFormat="1" applyFont="1" applyFill="1" applyBorder="1" applyAlignment="1">
      <alignment horizontal="center" vertical="center" wrapText="1"/>
    </xf>
    <xf numFmtId="168" fontId="0" fillId="0" borderId="7" xfId="3" applyNumberFormat="1" applyFont="1" applyFill="1" applyBorder="1" applyAlignment="1">
      <alignment horizontal="center" vertical="center" wrapText="1"/>
    </xf>
    <xf numFmtId="164" fontId="0" fillId="0" borderId="5" xfId="4" applyFont="1" applyFill="1" applyBorder="1" applyAlignment="1">
      <alignment horizontal="center" vertical="center" wrapText="1"/>
    </xf>
    <xf numFmtId="164" fontId="0" fillId="0" borderId="7" xfId="4" applyFont="1" applyFill="1" applyBorder="1" applyAlignment="1">
      <alignment horizontal="center" vertical="center" wrapText="1"/>
    </xf>
    <xf numFmtId="0" fontId="0" fillId="0" borderId="12" xfId="5" applyNumberFormat="1" applyFont="1" applyFill="1" applyBorder="1" applyAlignment="1">
      <alignment horizontal="right" vertical="center" wrapText="1"/>
    </xf>
    <xf numFmtId="0" fontId="10" fillId="0" borderId="12" xfId="5" applyNumberFormat="1" applyFont="1" applyFill="1" applyBorder="1" applyAlignment="1">
      <alignment horizontal="right" vertical="center" wrapText="1"/>
    </xf>
    <xf numFmtId="0" fontId="10" fillId="0" borderId="13" xfId="5" applyNumberFormat="1" applyFont="1" applyFill="1" applyBorder="1" applyAlignment="1">
      <alignment horizontal="right" vertical="center" wrapText="1"/>
    </xf>
    <xf numFmtId="0" fontId="10" fillId="0" borderId="14" xfId="5" applyNumberFormat="1" applyFont="1" applyFill="1" applyBorder="1" applyAlignment="1">
      <alignment horizontal="right" vertical="center" wrapText="1"/>
    </xf>
    <xf numFmtId="0" fontId="10" fillId="0" borderId="15" xfId="5" applyNumberFormat="1" applyFont="1" applyFill="1" applyBorder="1" applyAlignment="1">
      <alignment horizontal="right" vertical="center" wrapText="1"/>
    </xf>
    <xf numFmtId="0" fontId="7"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164" fontId="0" fillId="0" borderId="6" xfId="4" applyFont="1" applyFill="1" applyBorder="1" applyAlignment="1">
      <alignment horizontal="center" vertical="center" wrapText="1"/>
    </xf>
    <xf numFmtId="3" fontId="8" fillId="2" borderId="5" xfId="0" applyNumberFormat="1" applyFont="1" applyFill="1" applyBorder="1" applyAlignment="1">
      <alignment horizontal="center" vertical="center"/>
    </xf>
    <xf numFmtId="3" fontId="8" fillId="2" borderId="6" xfId="0" applyNumberFormat="1" applyFont="1" applyFill="1" applyBorder="1" applyAlignment="1">
      <alignment horizontal="center" vertical="center"/>
    </xf>
    <xf numFmtId="3" fontId="8" fillId="2" borderId="7" xfId="0" applyNumberFormat="1" applyFont="1" applyFill="1" applyBorder="1" applyAlignment="1">
      <alignment horizontal="center" vertical="center"/>
    </xf>
    <xf numFmtId="3" fontId="8" fillId="0" borderId="5" xfId="0" applyNumberFormat="1" applyFont="1" applyFill="1" applyBorder="1" applyAlignment="1">
      <alignment horizontal="center" vertical="center"/>
    </xf>
    <xf numFmtId="3" fontId="8" fillId="0" borderId="6" xfId="0" applyNumberFormat="1" applyFont="1" applyFill="1" applyBorder="1" applyAlignment="1">
      <alignment horizontal="center" vertical="center"/>
    </xf>
    <xf numFmtId="3" fontId="8" fillId="0" borderId="7" xfId="0" applyNumberFormat="1"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7" xfId="0" applyFont="1" applyFill="1" applyBorder="1" applyAlignment="1">
      <alignment horizontal="center" vertical="center" wrapText="1"/>
    </xf>
    <xf numFmtId="3" fontId="11" fillId="0" borderId="6" xfId="0" applyNumberFormat="1" applyFont="1" applyFill="1" applyBorder="1" applyAlignment="1">
      <alignment horizontal="center" vertical="center" wrapText="1"/>
    </xf>
    <xf numFmtId="3" fontId="11" fillId="0" borderId="7" xfId="0" applyNumberFormat="1" applyFont="1" applyFill="1" applyBorder="1" applyAlignment="1">
      <alignment horizontal="center" vertical="center" wrapText="1"/>
    </xf>
    <xf numFmtId="9" fontId="8" fillId="2" borderId="4" xfId="2" applyFont="1" applyFill="1" applyBorder="1" applyAlignment="1">
      <alignment horizontal="center" vertical="center" wrapText="1"/>
    </xf>
    <xf numFmtId="0" fontId="8" fillId="2" borderId="4" xfId="0" applyFont="1" applyFill="1" applyBorder="1" applyAlignment="1">
      <alignment horizontal="center" vertical="center" wrapText="1"/>
    </xf>
    <xf numFmtId="167" fontId="8" fillId="0" borderId="8" xfId="1" applyNumberFormat="1" applyFont="1" applyFill="1" applyBorder="1" applyAlignment="1">
      <alignment vertical="center"/>
    </xf>
    <xf numFmtId="167" fontId="8" fillId="0" borderId="6" xfId="1" applyNumberFormat="1" applyFont="1" applyFill="1" applyBorder="1" applyAlignment="1">
      <alignment vertical="center"/>
    </xf>
    <xf numFmtId="167" fontId="8" fillId="0" borderId="7" xfId="1" applyNumberFormat="1" applyFont="1" applyFill="1" applyBorder="1" applyAlignment="1">
      <alignment vertical="center"/>
    </xf>
    <xf numFmtId="3" fontId="7" fillId="0" borderId="5" xfId="0" applyNumberFormat="1" applyFont="1" applyFill="1" applyBorder="1" applyAlignment="1">
      <alignment horizontal="right" vertical="center" wrapText="1"/>
    </xf>
    <xf numFmtId="3" fontId="7" fillId="0" borderId="6" xfId="0" applyNumberFormat="1" applyFont="1" applyFill="1" applyBorder="1" applyAlignment="1">
      <alignment horizontal="right" vertical="center" wrapText="1"/>
    </xf>
    <xf numFmtId="3" fontId="7" fillId="0" borderId="7" xfId="0" applyNumberFormat="1" applyFont="1" applyFill="1" applyBorder="1" applyAlignment="1">
      <alignment horizontal="right" vertical="center" wrapText="1"/>
    </xf>
    <xf numFmtId="3" fontId="8" fillId="2" borderId="4" xfId="0" applyNumberFormat="1" applyFont="1" applyFill="1" applyBorder="1" applyAlignment="1">
      <alignment horizontal="center" vertical="center"/>
    </xf>
    <xf numFmtId="0" fontId="8" fillId="2" borderId="4" xfId="0" applyFont="1" applyFill="1" applyBorder="1" applyAlignment="1">
      <alignment horizontal="center" vertical="center"/>
    </xf>
    <xf numFmtId="3" fontId="8" fillId="2" borderId="5" xfId="0" applyNumberFormat="1" applyFont="1" applyFill="1" applyBorder="1" applyAlignment="1">
      <alignment horizontal="right" vertical="center"/>
    </xf>
    <xf numFmtId="3" fontId="8" fillId="2" borderId="6" xfId="0" applyNumberFormat="1" applyFont="1" applyFill="1" applyBorder="1" applyAlignment="1">
      <alignment horizontal="right" vertical="center"/>
    </xf>
    <xf numFmtId="3" fontId="8" fillId="2" borderId="7" xfId="0" applyNumberFormat="1" applyFont="1" applyFill="1" applyBorder="1" applyAlignment="1">
      <alignment horizontal="right" vertical="center"/>
    </xf>
    <xf numFmtId="3" fontId="8" fillId="0" borderId="5" xfId="0" applyNumberFormat="1" applyFont="1" applyFill="1" applyBorder="1" applyAlignment="1">
      <alignment horizontal="center" vertical="center" wrapText="1"/>
    </xf>
    <xf numFmtId="3" fontId="8" fillId="0" borderId="6" xfId="0" applyNumberFormat="1" applyFont="1" applyFill="1" applyBorder="1" applyAlignment="1">
      <alignment horizontal="center" vertical="center" wrapText="1"/>
    </xf>
    <xf numFmtId="3" fontId="8" fillId="0" borderId="7" xfId="0" applyNumberFormat="1" applyFont="1" applyFill="1" applyBorder="1" applyAlignment="1">
      <alignment horizontal="center" vertical="center" wrapText="1"/>
    </xf>
    <xf numFmtId="0" fontId="8" fillId="2" borderId="5" xfId="0" applyFont="1" applyFill="1" applyBorder="1" applyAlignment="1">
      <alignment horizontal="right" vertical="center" wrapText="1"/>
    </xf>
    <xf numFmtId="0" fontId="8" fillId="2" borderId="6" xfId="0" applyFont="1" applyFill="1" applyBorder="1" applyAlignment="1">
      <alignment horizontal="right" vertical="center" wrapText="1"/>
    </xf>
    <xf numFmtId="0" fontId="8" fillId="2" borderId="7" xfId="0" applyFont="1" applyFill="1" applyBorder="1" applyAlignment="1">
      <alignment horizontal="right" vertical="center" wrapText="1"/>
    </xf>
    <xf numFmtId="0" fontId="8" fillId="2" borderId="4" xfId="0" applyFont="1" applyFill="1" applyBorder="1" applyAlignment="1">
      <alignment horizontal="right" vertical="center"/>
    </xf>
    <xf numFmtId="3" fontId="7" fillId="0" borderId="4" xfId="0" applyNumberFormat="1" applyFont="1" applyFill="1" applyBorder="1" applyAlignment="1">
      <alignment horizontal="right" vertical="center" wrapText="1"/>
    </xf>
    <xf numFmtId="0" fontId="7" fillId="0" borderId="4" xfId="0" applyFont="1" applyFill="1" applyBorder="1" applyAlignment="1">
      <alignment horizontal="right" vertical="center"/>
    </xf>
    <xf numFmtId="3" fontId="7" fillId="2" borderId="4"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0" borderId="4" xfId="0" applyFont="1" applyBorder="1" applyAlignment="1">
      <alignment horizontal="center" vertical="center" wrapText="1"/>
    </xf>
    <xf numFmtId="9" fontId="8" fillId="0" borderId="5" xfId="2" applyFont="1" applyFill="1" applyBorder="1" applyAlignment="1">
      <alignment horizontal="center" vertical="center" wrapText="1"/>
    </xf>
    <xf numFmtId="9" fontId="8" fillId="0" borderId="6" xfId="2" applyFont="1" applyFill="1" applyBorder="1" applyAlignment="1">
      <alignment horizontal="center" vertical="center" wrapText="1"/>
    </xf>
    <xf numFmtId="9" fontId="8" fillId="0" borderId="7" xfId="2"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167" fontId="8" fillId="2" borderId="5" xfId="1" applyNumberFormat="1" applyFont="1" applyFill="1" applyBorder="1" applyAlignment="1">
      <alignment horizontal="center" vertical="center" wrapText="1"/>
    </xf>
    <xf numFmtId="167" fontId="8" fillId="2" borderId="6" xfId="1" applyNumberFormat="1" applyFont="1" applyFill="1" applyBorder="1" applyAlignment="1">
      <alignment horizontal="center" vertical="center" wrapText="1"/>
    </xf>
    <xf numFmtId="167" fontId="8" fillId="2" borderId="7" xfId="1" applyNumberFormat="1" applyFont="1" applyFill="1" applyBorder="1" applyAlignment="1">
      <alignment horizontal="center" vertical="center" wrapText="1"/>
    </xf>
    <xf numFmtId="9" fontId="7" fillId="2" borderId="5" xfId="2" applyFont="1" applyFill="1" applyBorder="1" applyAlignment="1">
      <alignment horizontal="center" vertical="center" wrapText="1"/>
    </xf>
    <xf numFmtId="9" fontId="7" fillId="2" borderId="6" xfId="2" applyFont="1" applyFill="1" applyBorder="1" applyAlignment="1">
      <alignment horizontal="center" vertical="center" wrapText="1"/>
    </xf>
    <xf numFmtId="9" fontId="7" fillId="2" borderId="7" xfId="2" applyFont="1" applyFill="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3" fontId="6"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167" fontId="5" fillId="0" borderId="4" xfId="1" applyNumberFormat="1" applyFont="1" applyFill="1" applyBorder="1" applyAlignment="1">
      <alignment horizontal="center" vertical="center" wrapText="1"/>
    </xf>
    <xf numFmtId="3" fontId="5" fillId="0" borderId="4" xfId="0" applyNumberFormat="1" applyFont="1" applyFill="1" applyBorder="1" applyAlignment="1">
      <alignment horizontal="center" vertical="center" wrapText="1"/>
    </xf>
    <xf numFmtId="167" fontId="5" fillId="0" borderId="5" xfId="1" applyNumberFormat="1" applyFont="1" applyFill="1" applyBorder="1" applyAlignment="1">
      <alignment horizontal="center" vertical="center" wrapText="1"/>
    </xf>
    <xf numFmtId="167" fontId="5" fillId="0" borderId="6" xfId="1" applyNumberFormat="1" applyFont="1" applyFill="1" applyBorder="1" applyAlignment="1">
      <alignment horizontal="center" vertical="center" wrapText="1"/>
    </xf>
    <xf numFmtId="167" fontId="5" fillId="0" borderId="7" xfId="1" applyNumberFormat="1" applyFont="1" applyFill="1" applyBorder="1" applyAlignment="1">
      <alignment horizontal="center" vertical="center" wrapText="1"/>
    </xf>
    <xf numFmtId="41" fontId="8" fillId="0" borderId="5" xfId="5" applyFont="1" applyFill="1" applyBorder="1" applyAlignment="1">
      <alignment horizontal="center" vertical="center" wrapText="1"/>
    </xf>
    <xf numFmtId="41" fontId="8" fillId="0" borderId="6" xfId="5" applyFont="1" applyFill="1" applyBorder="1" applyAlignment="1">
      <alignment horizontal="center" vertical="center" wrapText="1"/>
    </xf>
    <xf numFmtId="41" fontId="8" fillId="0" borderId="7" xfId="5" applyFont="1" applyFill="1" applyBorder="1" applyAlignment="1">
      <alignment horizontal="center" vertical="center" wrapText="1"/>
    </xf>
    <xf numFmtId="41" fontId="8" fillId="0" borderId="4" xfId="5" applyFont="1" applyFill="1" applyBorder="1" applyAlignment="1">
      <alignment horizontal="right" vertical="center" wrapText="1"/>
    </xf>
    <xf numFmtId="41" fontId="8" fillId="0" borderId="5" xfId="5" applyFont="1" applyBorder="1" applyAlignment="1">
      <alignment horizontal="right" vertical="center" wrapText="1"/>
    </xf>
    <xf numFmtId="41" fontId="8" fillId="0" borderId="6" xfId="5" applyFont="1" applyBorder="1" applyAlignment="1">
      <alignment horizontal="right" vertical="center" wrapText="1"/>
    </xf>
    <xf numFmtId="41" fontId="8" fillId="0" borderId="7" xfId="5" applyFont="1" applyBorder="1" applyAlignment="1">
      <alignment horizontal="right" vertical="center" wrapText="1"/>
    </xf>
    <xf numFmtId="41" fontId="8" fillId="0" borderId="5" xfId="5" applyFont="1" applyFill="1" applyBorder="1" applyAlignment="1">
      <alignment horizontal="right" vertical="center" wrapText="1"/>
    </xf>
    <xf numFmtId="41" fontId="8" fillId="0" borderId="6" xfId="5" applyFont="1" applyFill="1" applyBorder="1" applyAlignment="1">
      <alignment horizontal="right" vertical="center" wrapText="1"/>
    </xf>
    <xf numFmtId="41" fontId="8" fillId="0" borderId="7" xfId="5" applyFont="1" applyFill="1" applyBorder="1" applyAlignment="1">
      <alignment horizontal="right" vertical="center" wrapText="1"/>
    </xf>
    <xf numFmtId="3" fontId="10" fillId="0" borderId="5" xfId="0" applyNumberFormat="1" applyFont="1" applyFill="1" applyBorder="1" applyAlignment="1">
      <alignment horizontal="center" vertical="center"/>
    </xf>
    <xf numFmtId="3" fontId="10" fillId="0" borderId="6" xfId="0" applyNumberFormat="1" applyFont="1" applyFill="1" applyBorder="1" applyAlignment="1">
      <alignment horizontal="center" vertical="center"/>
    </xf>
    <xf numFmtId="3" fontId="10" fillId="0" borderId="7" xfId="0" applyNumberFormat="1" applyFont="1" applyFill="1" applyBorder="1" applyAlignment="1">
      <alignment horizontal="center" vertical="center"/>
    </xf>
    <xf numFmtId="0" fontId="7" fillId="0" borderId="4" xfId="0" applyFont="1" applyFill="1" applyBorder="1" applyAlignment="1">
      <alignment horizontal="right" vertical="center" wrapText="1"/>
    </xf>
    <xf numFmtId="0" fontId="7" fillId="0" borderId="5" xfId="0" applyFont="1" applyFill="1" applyBorder="1" applyAlignment="1">
      <alignment horizontal="right" vertical="center" wrapText="1"/>
    </xf>
    <xf numFmtId="0" fontId="7" fillId="0" borderId="6" xfId="0" applyFont="1" applyFill="1" applyBorder="1" applyAlignment="1">
      <alignment horizontal="right" vertical="center" wrapText="1"/>
    </xf>
    <xf numFmtId="0" fontId="7" fillId="0" borderId="7" xfId="0" applyFont="1" applyFill="1" applyBorder="1" applyAlignment="1">
      <alignment horizontal="right" vertical="center" wrapText="1"/>
    </xf>
    <xf numFmtId="0" fontId="8" fillId="0" borderId="4" xfId="0" applyFont="1" applyFill="1" applyBorder="1" applyAlignment="1">
      <alignment horizontal="right" vertical="center" wrapText="1"/>
    </xf>
    <xf numFmtId="41" fontId="5" fillId="0" borderId="4" xfId="5" applyFont="1" applyBorder="1" applyAlignment="1">
      <alignment horizontal="right" vertical="center" wrapText="1"/>
    </xf>
    <xf numFmtId="0" fontId="0" fillId="0" borderId="4" xfId="0" applyBorder="1" applyAlignment="1">
      <alignment horizontal="right" vertical="center" wrapText="1"/>
    </xf>
    <xf numFmtId="14" fontId="10" fillId="0" borderId="5" xfId="0" applyNumberFormat="1" applyFont="1" applyBorder="1" applyAlignment="1">
      <alignment horizontal="center" vertical="center" wrapText="1"/>
    </xf>
    <xf numFmtId="14" fontId="10" fillId="0" borderId="6"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14" fontId="0" fillId="0" borderId="5" xfId="0" applyNumberFormat="1" applyFill="1" applyBorder="1" applyAlignment="1">
      <alignment horizontal="center" vertical="center" wrapText="1"/>
    </xf>
    <xf numFmtId="14" fontId="0" fillId="0" borderId="6" xfId="0" applyNumberFormat="1" applyFill="1" applyBorder="1" applyAlignment="1">
      <alignment horizontal="center" vertical="center" wrapText="1"/>
    </xf>
    <xf numFmtId="14" fontId="0" fillId="0" borderId="7" xfId="0" applyNumberFormat="1" applyFill="1" applyBorder="1" applyAlignment="1">
      <alignment horizontal="center" vertical="center" wrapText="1"/>
    </xf>
    <xf numFmtId="1" fontId="0" fillId="0" borderId="5" xfId="5" applyNumberFormat="1" applyFont="1" applyBorder="1" applyAlignment="1">
      <alignment horizontal="right" vertical="center" wrapText="1"/>
    </xf>
    <xf numFmtId="1" fontId="0" fillId="0" borderId="7" xfId="5" applyNumberFormat="1" applyFont="1" applyBorder="1" applyAlignment="1">
      <alignment horizontal="right" vertical="center" wrapText="1"/>
    </xf>
    <xf numFmtId="41" fontId="0" fillId="0" borderId="4" xfId="5" applyFont="1" applyFill="1" applyBorder="1" applyAlignment="1">
      <alignment horizontal="center" vertical="center" wrapText="1"/>
    </xf>
    <xf numFmtId="9" fontId="10" fillId="0" borderId="5" xfId="2" applyFont="1" applyFill="1" applyBorder="1" applyAlignment="1">
      <alignment horizontal="center" vertical="center" wrapText="1"/>
    </xf>
    <xf numFmtId="9" fontId="10" fillId="0" borderId="6" xfId="2" applyFont="1" applyFill="1" applyBorder="1" applyAlignment="1">
      <alignment horizontal="center" vertical="center" wrapText="1"/>
    </xf>
    <xf numFmtId="9" fontId="10" fillId="0" borderId="7" xfId="2" applyFont="1" applyFill="1" applyBorder="1" applyAlignment="1">
      <alignment horizontal="center" vertical="center" wrapText="1"/>
    </xf>
    <xf numFmtId="0" fontId="0" fillId="0" borderId="4" xfId="0" applyFill="1" applyBorder="1" applyAlignment="1">
      <alignment horizontal="right" vertical="center" wrapText="1"/>
    </xf>
    <xf numFmtId="0" fontId="10" fillId="0" borderId="4" xfId="0" applyFont="1" applyFill="1" applyBorder="1" applyAlignment="1">
      <alignment horizontal="right" vertical="center" wrapText="1"/>
    </xf>
    <xf numFmtId="41" fontId="10" fillId="0" borderId="4" xfId="5" applyFont="1" applyFill="1" applyBorder="1" applyAlignment="1">
      <alignment horizontal="right" vertical="center" wrapText="1"/>
    </xf>
    <xf numFmtId="0" fontId="10" fillId="0" borderId="5" xfId="0" applyFont="1" applyFill="1" applyBorder="1" applyAlignment="1">
      <alignment horizontal="right" vertical="center" wrapText="1"/>
    </xf>
    <xf numFmtId="0" fontId="10" fillId="0" borderId="6" xfId="0" applyFont="1" applyFill="1" applyBorder="1" applyAlignment="1">
      <alignment horizontal="right" vertical="center" wrapText="1"/>
    </xf>
    <xf numFmtId="0" fontId="10" fillId="0" borderId="7" xfId="0" applyFont="1" applyFill="1" applyBorder="1" applyAlignment="1">
      <alignment horizontal="right" vertical="center" wrapText="1"/>
    </xf>
    <xf numFmtId="41" fontId="10" fillId="0" borderId="5" xfId="5" applyFont="1" applyFill="1" applyBorder="1" applyAlignment="1">
      <alignment horizontal="right" vertical="center" wrapText="1"/>
    </xf>
    <xf numFmtId="41" fontId="10" fillId="0" borderId="6" xfId="5" applyFont="1" applyFill="1" applyBorder="1" applyAlignment="1">
      <alignment horizontal="right" vertical="center" wrapText="1"/>
    </xf>
    <xf numFmtId="41" fontId="10" fillId="0" borderId="7" xfId="5" applyFont="1" applyFill="1" applyBorder="1" applyAlignment="1">
      <alignment horizontal="right" vertical="center" wrapText="1"/>
    </xf>
    <xf numFmtId="168" fontId="0" fillId="0" borderId="4" xfId="3" applyNumberFormat="1" applyFont="1" applyBorder="1" applyAlignment="1">
      <alignment horizontal="center" vertical="center" wrapText="1"/>
    </xf>
    <xf numFmtId="14" fontId="0" fillId="0" borderId="4" xfId="0" applyNumberFormat="1" applyBorder="1" applyAlignment="1">
      <alignment horizontal="center" vertical="center" wrapText="1"/>
    </xf>
    <xf numFmtId="14" fontId="0" fillId="0" borderId="4" xfId="0" applyNumberFormat="1" applyFill="1" applyBorder="1" applyAlignment="1">
      <alignment horizontal="center" vertical="center" wrapText="1"/>
    </xf>
    <xf numFmtId="0" fontId="7" fillId="0" borderId="4" xfId="0" applyFont="1" applyFill="1" applyBorder="1" applyAlignment="1">
      <alignment horizontal="center" vertical="center" wrapText="1"/>
    </xf>
    <xf numFmtId="9" fontId="0" fillId="0" borderId="5" xfId="2" applyFont="1" applyFill="1" applyBorder="1" applyAlignment="1">
      <alignment horizontal="center" vertical="center"/>
    </xf>
    <xf numFmtId="9" fontId="0" fillId="0" borderId="6" xfId="2" applyFont="1" applyFill="1" applyBorder="1" applyAlignment="1">
      <alignment horizontal="center" vertical="center"/>
    </xf>
    <xf numFmtId="9" fontId="0" fillId="0" borderId="7" xfId="2" applyFont="1" applyFill="1" applyBorder="1" applyAlignment="1">
      <alignment horizontal="center" vertical="center"/>
    </xf>
    <xf numFmtId="9" fontId="0" fillId="0" borderId="5" xfId="2" applyFont="1" applyBorder="1" applyAlignment="1">
      <alignment horizontal="center" vertical="center" wrapText="1"/>
    </xf>
    <xf numFmtId="9" fontId="0" fillId="0" borderId="6" xfId="2" applyFont="1" applyBorder="1" applyAlignment="1">
      <alignment horizontal="center" vertical="center" wrapText="1"/>
    </xf>
    <xf numFmtId="9" fontId="0" fillId="0" borderId="7" xfId="2" applyFont="1" applyBorder="1" applyAlignment="1">
      <alignment horizontal="center" vertical="center" wrapText="1"/>
    </xf>
    <xf numFmtId="9" fontId="0" fillId="0" borderId="4" xfId="2" applyFont="1" applyBorder="1" applyAlignment="1">
      <alignment horizontal="center" vertical="center" wrapText="1"/>
    </xf>
    <xf numFmtId="0" fontId="0" fillId="0" borderId="5" xfId="5" applyNumberFormat="1" applyFont="1" applyBorder="1" applyAlignment="1">
      <alignment horizontal="right" vertical="center" wrapText="1"/>
    </xf>
    <xf numFmtId="0" fontId="0" fillId="0" borderId="6" xfId="5" applyNumberFormat="1" applyFont="1" applyBorder="1" applyAlignment="1">
      <alignment horizontal="right" vertical="center" wrapText="1"/>
    </xf>
    <xf numFmtId="0" fontId="0" fillId="0" borderId="7" xfId="5" applyNumberFormat="1" applyFont="1" applyBorder="1" applyAlignment="1">
      <alignment horizontal="right" vertical="center" wrapText="1"/>
    </xf>
    <xf numFmtId="0" fontId="10" fillId="0" borderId="5" xfId="5" applyNumberFormat="1" applyFont="1" applyFill="1" applyBorder="1" applyAlignment="1">
      <alignment horizontal="center" vertical="center" wrapText="1"/>
    </xf>
    <xf numFmtId="0" fontId="10" fillId="0" borderId="6" xfId="5" applyNumberFormat="1" applyFont="1" applyFill="1" applyBorder="1" applyAlignment="1">
      <alignment horizontal="center" vertical="center" wrapText="1"/>
    </xf>
    <xf numFmtId="0" fontId="10" fillId="0" borderId="7" xfId="5" applyNumberFormat="1" applyFont="1" applyFill="1" applyBorder="1" applyAlignment="1">
      <alignment horizontal="center" vertical="center" wrapText="1"/>
    </xf>
    <xf numFmtId="9" fontId="0" fillId="5" borderId="5" xfId="5" applyNumberFormat="1" applyFont="1" applyFill="1" applyBorder="1" applyAlignment="1">
      <alignment horizontal="center" vertical="center" wrapText="1"/>
    </xf>
    <xf numFmtId="9" fontId="0" fillId="5" borderId="6" xfId="5" applyNumberFormat="1" applyFont="1" applyFill="1" applyBorder="1" applyAlignment="1">
      <alignment horizontal="center" vertical="center" wrapText="1"/>
    </xf>
    <xf numFmtId="9" fontId="0" fillId="5" borderId="7" xfId="5" applyNumberFormat="1" applyFont="1" applyFill="1" applyBorder="1" applyAlignment="1">
      <alignment horizontal="center" vertical="center" wrapText="1"/>
    </xf>
    <xf numFmtId="41" fontId="8" fillId="0" borderId="5" xfId="5" applyFont="1" applyBorder="1" applyAlignment="1">
      <alignment horizontal="right" vertical="center"/>
    </xf>
    <xf numFmtId="41" fontId="8" fillId="0" borderId="6" xfId="5" applyFont="1" applyBorder="1" applyAlignment="1">
      <alignment horizontal="right" vertical="center"/>
    </xf>
    <xf numFmtId="41" fontId="8" fillId="0" borderId="7" xfId="5" applyFont="1" applyBorder="1" applyAlignment="1">
      <alignment horizontal="right" vertical="center"/>
    </xf>
    <xf numFmtId="41" fontId="0" fillId="0" borderId="4" xfId="5" applyFont="1" applyFill="1" applyBorder="1" applyAlignment="1">
      <alignment horizontal="right" vertical="center" wrapText="1"/>
    </xf>
    <xf numFmtId="0" fontId="8" fillId="0" borderId="5" xfId="0" applyFont="1" applyFill="1" applyBorder="1" applyAlignment="1">
      <alignment horizontal="right" vertical="center" wrapText="1"/>
    </xf>
    <xf numFmtId="0" fontId="8" fillId="0" borderId="6" xfId="0" applyFont="1" applyFill="1" applyBorder="1" applyAlignment="1">
      <alignment horizontal="right" vertical="center" wrapText="1"/>
    </xf>
    <xf numFmtId="0" fontId="8" fillId="0" borderId="7" xfId="0" applyFont="1" applyFill="1" applyBorder="1" applyAlignment="1">
      <alignment horizontal="right" vertical="center" wrapText="1"/>
    </xf>
    <xf numFmtId="41" fontId="0" fillId="0" borderId="5" xfId="5" applyFont="1" applyBorder="1" applyAlignment="1">
      <alignment horizontal="center" vertical="center"/>
    </xf>
    <xf numFmtId="41" fontId="0" fillId="0" borderId="6" xfId="5" applyFont="1" applyBorder="1" applyAlignment="1">
      <alignment horizontal="center" vertical="center"/>
    </xf>
    <xf numFmtId="41" fontId="0" fillId="0" borderId="7" xfId="5" applyFont="1" applyBorder="1" applyAlignment="1">
      <alignment horizontal="center" vertical="center"/>
    </xf>
    <xf numFmtId="41" fontId="5" fillId="0" borderId="5" xfId="5" applyFont="1" applyBorder="1" applyAlignment="1">
      <alignment horizontal="center" vertical="center"/>
    </xf>
    <xf numFmtId="41" fontId="5" fillId="0" borderId="6" xfId="5" applyFont="1" applyBorder="1" applyAlignment="1">
      <alignment horizontal="center" vertical="center"/>
    </xf>
    <xf numFmtId="41" fontId="5" fillId="0" borderId="7" xfId="5" applyFont="1" applyBorder="1" applyAlignment="1">
      <alignment horizontal="center" vertical="center"/>
    </xf>
    <xf numFmtId="41" fontId="0" fillId="0" borderId="5" xfId="5" applyFont="1" applyFill="1" applyBorder="1" applyAlignment="1">
      <alignment horizontal="center" vertical="center"/>
    </xf>
    <xf numFmtId="41" fontId="0" fillId="0" borderId="6" xfId="5" applyFont="1" applyFill="1" applyBorder="1" applyAlignment="1">
      <alignment horizontal="center" vertical="center"/>
    </xf>
    <xf numFmtId="41" fontId="0" fillId="0" borderId="7" xfId="5" applyFont="1" applyFill="1" applyBorder="1" applyAlignment="1">
      <alignment horizontal="center"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0" borderId="7" xfId="0" applyBorder="1" applyAlignment="1">
      <alignment horizontal="right" vertical="center"/>
    </xf>
    <xf numFmtId="41" fontId="6" fillId="0" borderId="5" xfId="5" applyFont="1" applyFill="1" applyBorder="1" applyAlignment="1">
      <alignment horizontal="center" vertical="center"/>
    </xf>
    <xf numFmtId="41" fontId="6" fillId="0" borderId="6" xfId="5" applyFont="1" applyFill="1" applyBorder="1" applyAlignment="1">
      <alignment horizontal="center" vertical="center"/>
    </xf>
    <xf numFmtId="41" fontId="6" fillId="0" borderId="7" xfId="5" applyFont="1" applyFill="1" applyBorder="1" applyAlignment="1">
      <alignment horizontal="center" vertical="center"/>
    </xf>
    <xf numFmtId="41" fontId="0" fillId="0" borderId="13" xfId="5" applyFont="1" applyFill="1" applyBorder="1" applyAlignment="1">
      <alignment horizontal="right" vertical="center"/>
    </xf>
    <xf numFmtId="41" fontId="0" fillId="0" borderId="14" xfId="5" applyFont="1" applyFill="1" applyBorder="1" applyAlignment="1">
      <alignment horizontal="right" vertical="center"/>
    </xf>
    <xf numFmtId="41" fontId="0" fillId="0" borderId="15" xfId="5" applyFont="1" applyFill="1" applyBorder="1" applyAlignment="1">
      <alignment horizontal="right" vertical="center"/>
    </xf>
    <xf numFmtId="41" fontId="0" fillId="6" borderId="5" xfId="5" applyFont="1" applyFill="1" applyBorder="1" applyAlignment="1">
      <alignment vertical="center" wrapText="1"/>
    </xf>
    <xf numFmtId="41" fontId="0" fillId="6" borderId="7" xfId="5" applyFont="1" applyFill="1" applyBorder="1" applyAlignment="1">
      <alignment vertical="center" wrapText="1"/>
    </xf>
    <xf numFmtId="41" fontId="10" fillId="6" borderId="5" xfId="5" applyFont="1" applyFill="1" applyBorder="1" applyAlignment="1">
      <alignment horizontal="center" vertical="center"/>
    </xf>
    <xf numFmtId="41" fontId="10" fillId="6" borderId="7" xfId="5" applyFont="1" applyFill="1" applyBorder="1" applyAlignment="1">
      <alignment horizontal="center" vertical="center"/>
    </xf>
    <xf numFmtId="0" fontId="7" fillId="0" borderId="5" xfId="0" applyFont="1" applyFill="1" applyBorder="1" applyAlignment="1">
      <alignment horizontal="right" vertical="center"/>
    </xf>
    <xf numFmtId="0" fontId="7" fillId="0" borderId="6" xfId="0" applyFont="1" applyFill="1" applyBorder="1" applyAlignment="1">
      <alignment horizontal="right" vertical="center"/>
    </xf>
    <xf numFmtId="0" fontId="7" fillId="0" borderId="7" xfId="0" applyFont="1" applyFill="1" applyBorder="1" applyAlignment="1">
      <alignment horizontal="right" vertical="center"/>
    </xf>
    <xf numFmtId="3" fontId="8" fillId="2" borderId="6" xfId="0" applyNumberFormat="1" applyFont="1" applyFill="1" applyBorder="1" applyAlignment="1">
      <alignment horizontal="center" vertical="center" wrapText="1"/>
    </xf>
    <xf numFmtId="3" fontId="8" fillId="2" borderId="7" xfId="0" applyNumberFormat="1" applyFont="1" applyFill="1" applyBorder="1" applyAlignment="1">
      <alignment horizontal="center" vertical="center" wrapText="1"/>
    </xf>
  </cellXfs>
  <cellStyles count="6">
    <cellStyle name="Millares" xfId="1" builtinId="3"/>
    <cellStyle name="Millares [0]" xfId="5" builtinId="6"/>
    <cellStyle name="Moneda" xfId="3" builtinId="4"/>
    <cellStyle name="Moneda [0]" xfId="4"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30"/>
  <sheetViews>
    <sheetView tabSelected="1" topLeftCell="AC1" zoomScale="70" zoomScaleNormal="70" workbookViewId="0">
      <pane ySplit="1" topLeftCell="A2" activePane="bottomLeft" state="frozen"/>
      <selection activeCell="N1" sqref="N1"/>
      <selection pane="bottomLeft" activeCell="AC2" sqref="AC2:AC14"/>
    </sheetView>
  </sheetViews>
  <sheetFormatPr baseColWidth="10" defaultRowHeight="15" x14ac:dyDescent="0.25"/>
  <cols>
    <col min="1" max="1" width="9.42578125" customWidth="1"/>
    <col min="2" max="2" width="9.28515625" customWidth="1"/>
    <col min="3" max="3" width="9.5703125" customWidth="1"/>
    <col min="4" max="4" width="14.85546875" customWidth="1"/>
    <col min="5" max="5" width="16.42578125" customWidth="1"/>
    <col min="6" max="6" width="16.7109375" customWidth="1"/>
    <col min="7" max="7" width="10.140625" customWidth="1"/>
    <col min="8" max="8" width="11" customWidth="1"/>
    <col min="9" max="9" width="15.28515625" customWidth="1"/>
    <col min="10" max="10" width="9.85546875" customWidth="1"/>
    <col min="11" max="11" width="9.5703125" customWidth="1"/>
    <col min="12" max="12" width="10.7109375" style="23" customWidth="1"/>
    <col min="13" max="13" width="10.7109375" customWidth="1"/>
    <col min="14" max="14" width="17" style="15" customWidth="1"/>
    <col min="15" max="15" width="16" customWidth="1"/>
    <col min="16" max="16" width="58.85546875" style="16" customWidth="1"/>
    <col min="17" max="17" width="22.42578125" customWidth="1"/>
    <col min="18" max="18" width="15.5703125" style="36" customWidth="1"/>
    <col min="19" max="20" width="11.42578125" style="36"/>
    <col min="21" max="21" width="15.42578125" style="36" customWidth="1"/>
    <col min="22" max="22" width="18.28515625" style="36" customWidth="1"/>
    <col min="23" max="23" width="14.85546875" style="36" customWidth="1"/>
    <col min="24" max="24" width="10.85546875" style="36" customWidth="1"/>
    <col min="25" max="25" width="26.28515625" style="36" customWidth="1"/>
    <col min="26" max="26" width="19.7109375" style="36" customWidth="1"/>
    <col min="27" max="27" width="17.42578125" style="38" customWidth="1"/>
    <col min="28" max="28" width="18.140625" style="36" customWidth="1"/>
    <col min="29" max="29" width="108.85546875" customWidth="1"/>
    <col min="30" max="30" width="15.7109375" customWidth="1"/>
    <col min="31" max="31" width="13.42578125" customWidth="1"/>
    <col min="32" max="32" width="17.140625" style="14" customWidth="1"/>
    <col min="33" max="33" width="17.5703125" customWidth="1"/>
    <col min="34" max="34" width="24.28515625" customWidth="1"/>
    <col min="35" max="35" width="18" customWidth="1"/>
    <col min="36" max="36" width="19.85546875" customWidth="1"/>
    <col min="37" max="37" width="17.42578125" customWidth="1"/>
    <col min="38" max="38" width="12.42578125" customWidth="1"/>
    <col min="39" max="50" width="11.42578125" style="69"/>
  </cols>
  <sheetData>
    <row r="1" spans="1:50" s="1" customFormat="1" ht="116.25" customHeight="1" thickBot="1" x14ac:dyDescent="0.3">
      <c r="A1" s="2" t="s">
        <v>0</v>
      </c>
      <c r="B1" s="3" t="s">
        <v>1</v>
      </c>
      <c r="C1" s="4" t="s">
        <v>2</v>
      </c>
      <c r="D1" s="3" t="s">
        <v>3</v>
      </c>
      <c r="E1" s="4" t="s">
        <v>4</v>
      </c>
      <c r="F1" s="5" t="s">
        <v>14</v>
      </c>
      <c r="G1" s="4" t="s">
        <v>15</v>
      </c>
      <c r="H1" s="3" t="s">
        <v>5</v>
      </c>
      <c r="I1" s="6" t="s">
        <v>18</v>
      </c>
      <c r="J1" s="7" t="s">
        <v>16</v>
      </c>
      <c r="K1" s="6" t="s">
        <v>17</v>
      </c>
      <c r="L1" s="7" t="s">
        <v>19</v>
      </c>
      <c r="M1" s="8" t="s">
        <v>6</v>
      </c>
      <c r="N1" s="9" t="s">
        <v>7</v>
      </c>
      <c r="O1" s="10" t="s">
        <v>20</v>
      </c>
      <c r="P1" s="5" t="s">
        <v>21</v>
      </c>
      <c r="Q1" s="11" t="s">
        <v>22</v>
      </c>
      <c r="R1" s="5" t="s">
        <v>9</v>
      </c>
      <c r="S1" s="5" t="s">
        <v>8</v>
      </c>
      <c r="T1" s="12" t="s">
        <v>10</v>
      </c>
      <c r="U1" s="46" t="s">
        <v>26</v>
      </c>
      <c r="V1" s="41" t="s">
        <v>270</v>
      </c>
      <c r="W1" s="41" t="s">
        <v>258</v>
      </c>
      <c r="X1" s="12" t="s">
        <v>258</v>
      </c>
      <c r="Y1" s="41" t="s">
        <v>260</v>
      </c>
      <c r="Z1" s="41" t="s">
        <v>261</v>
      </c>
      <c r="AA1" s="41" t="s">
        <v>262</v>
      </c>
      <c r="AB1" s="41" t="s">
        <v>263</v>
      </c>
      <c r="AC1" s="13" t="s">
        <v>267</v>
      </c>
      <c r="AD1" s="11" t="s">
        <v>24</v>
      </c>
      <c r="AE1" s="5" t="s">
        <v>25</v>
      </c>
      <c r="AF1" s="11" t="s">
        <v>11</v>
      </c>
      <c r="AG1" s="5" t="s">
        <v>23</v>
      </c>
      <c r="AH1" s="11" t="s">
        <v>12</v>
      </c>
      <c r="AI1" s="5" t="s">
        <v>13</v>
      </c>
      <c r="AJ1" s="13" t="s">
        <v>257</v>
      </c>
      <c r="AK1" s="13" t="s">
        <v>258</v>
      </c>
      <c r="AL1" s="13" t="s">
        <v>259</v>
      </c>
      <c r="AM1" s="68"/>
      <c r="AN1" s="68"/>
      <c r="AO1" s="68"/>
      <c r="AP1" s="68"/>
      <c r="AQ1" s="68"/>
      <c r="AR1" s="68"/>
      <c r="AS1" s="68"/>
      <c r="AT1" s="68"/>
      <c r="AU1" s="68"/>
      <c r="AV1" s="68"/>
      <c r="AW1" s="68"/>
      <c r="AX1" s="68"/>
    </row>
    <row r="2" spans="1:50" ht="15" customHeight="1" x14ac:dyDescent="0.25">
      <c r="A2" s="97" t="s">
        <v>27</v>
      </c>
      <c r="B2" s="96" t="s">
        <v>87</v>
      </c>
      <c r="C2" s="95" t="s">
        <v>28</v>
      </c>
      <c r="D2" s="231" t="s">
        <v>29</v>
      </c>
      <c r="E2" s="109" t="s">
        <v>30</v>
      </c>
      <c r="F2" s="73" t="s">
        <v>90</v>
      </c>
      <c r="G2" s="100">
        <v>0.09</v>
      </c>
      <c r="H2" s="109" t="s">
        <v>29</v>
      </c>
      <c r="I2" s="88" t="s">
        <v>31</v>
      </c>
      <c r="J2" s="228">
        <v>27714</v>
      </c>
      <c r="K2" s="103">
        <v>18476</v>
      </c>
      <c r="L2" s="267">
        <v>6957</v>
      </c>
      <c r="M2" s="103">
        <v>2310</v>
      </c>
      <c r="N2" s="290" t="s">
        <v>165</v>
      </c>
      <c r="O2" s="125" t="s">
        <v>100</v>
      </c>
      <c r="P2" s="308" t="s">
        <v>32</v>
      </c>
      <c r="Q2" s="73" t="s">
        <v>136</v>
      </c>
      <c r="R2" s="162">
        <v>3</v>
      </c>
      <c r="S2" s="125" t="s">
        <v>113</v>
      </c>
      <c r="T2" s="332">
        <v>480</v>
      </c>
      <c r="U2" s="204">
        <v>480</v>
      </c>
      <c r="V2" s="399">
        <v>160</v>
      </c>
      <c r="W2" s="119">
        <f>X2+X12</f>
        <v>2070</v>
      </c>
      <c r="X2" s="177">
        <v>240</v>
      </c>
      <c r="Y2" s="116">
        <f>X2/T2</f>
        <v>0.5</v>
      </c>
      <c r="Z2" s="178">
        <f>(Y2+Y12)/2</f>
        <v>0.75</v>
      </c>
      <c r="AA2" s="178">
        <f>(Y2+Y12)/2</f>
        <v>0.75</v>
      </c>
      <c r="AB2" s="178">
        <f>(AA2+AA15+AA24+AA73+AA83+AA129+AA141)/7</f>
        <v>0.3508247241208976</v>
      </c>
      <c r="AC2" s="190" t="s">
        <v>252</v>
      </c>
      <c r="AD2" s="181">
        <v>43500</v>
      </c>
      <c r="AE2" s="336">
        <v>43798</v>
      </c>
      <c r="AF2" s="125" t="s">
        <v>130</v>
      </c>
      <c r="AG2" s="184">
        <v>2400568494</v>
      </c>
      <c r="AH2" s="125" t="s">
        <v>119</v>
      </c>
      <c r="AI2" s="125" t="s">
        <v>144</v>
      </c>
      <c r="AJ2" s="119">
        <v>2400568494</v>
      </c>
      <c r="AK2" s="119">
        <v>1404586600</v>
      </c>
      <c r="AL2" s="361">
        <f>AK2/AJ2</f>
        <v>0.58510582118803733</v>
      </c>
    </row>
    <row r="3" spans="1:50" ht="15" customHeight="1" x14ac:dyDescent="0.25">
      <c r="A3" s="98"/>
      <c r="B3" s="74"/>
      <c r="C3" s="89"/>
      <c r="D3" s="232"/>
      <c r="E3" s="110"/>
      <c r="F3" s="74"/>
      <c r="G3" s="101"/>
      <c r="H3" s="110"/>
      <c r="I3" s="89"/>
      <c r="J3" s="229"/>
      <c r="K3" s="104"/>
      <c r="L3" s="268"/>
      <c r="M3" s="104"/>
      <c r="N3" s="291"/>
      <c r="O3" s="126"/>
      <c r="P3" s="308"/>
      <c r="Q3" s="74"/>
      <c r="R3" s="162"/>
      <c r="S3" s="126"/>
      <c r="T3" s="332"/>
      <c r="U3" s="205"/>
      <c r="V3" s="400"/>
      <c r="W3" s="120"/>
      <c r="X3" s="177"/>
      <c r="Y3" s="117"/>
      <c r="Z3" s="180"/>
      <c r="AA3" s="180"/>
      <c r="AB3" s="180"/>
      <c r="AC3" s="191"/>
      <c r="AD3" s="182"/>
      <c r="AE3" s="337"/>
      <c r="AF3" s="126"/>
      <c r="AG3" s="185"/>
      <c r="AH3" s="126"/>
      <c r="AI3" s="126"/>
      <c r="AJ3" s="120"/>
      <c r="AK3" s="120"/>
      <c r="AL3" s="362"/>
    </row>
    <row r="4" spans="1:50" ht="15" customHeight="1" x14ac:dyDescent="0.25">
      <c r="A4" s="98"/>
      <c r="B4" s="74"/>
      <c r="C4" s="89"/>
      <c r="D4" s="232"/>
      <c r="E4" s="110"/>
      <c r="F4" s="74"/>
      <c r="G4" s="101"/>
      <c r="H4" s="110"/>
      <c r="I4" s="89"/>
      <c r="J4" s="229"/>
      <c r="K4" s="104"/>
      <c r="L4" s="268"/>
      <c r="M4" s="104"/>
      <c r="N4" s="291"/>
      <c r="O4" s="126"/>
      <c r="P4" s="308"/>
      <c r="Q4" s="74"/>
      <c r="R4" s="162"/>
      <c r="S4" s="126"/>
      <c r="T4" s="332"/>
      <c r="U4" s="205"/>
      <c r="V4" s="399">
        <v>160</v>
      </c>
      <c r="W4" s="120"/>
      <c r="X4" s="177"/>
      <c r="Y4" s="117"/>
      <c r="Z4" s="180"/>
      <c r="AA4" s="180"/>
      <c r="AB4" s="180"/>
      <c r="AC4" s="191"/>
      <c r="AD4" s="182"/>
      <c r="AE4" s="337"/>
      <c r="AF4" s="126"/>
      <c r="AG4" s="185"/>
      <c r="AH4" s="126"/>
      <c r="AI4" s="126"/>
      <c r="AJ4" s="120"/>
      <c r="AK4" s="120"/>
      <c r="AL4" s="362"/>
    </row>
    <row r="5" spans="1:50" ht="15" customHeight="1" x14ac:dyDescent="0.25">
      <c r="A5" s="98"/>
      <c r="B5" s="74"/>
      <c r="C5" s="89"/>
      <c r="D5" s="232"/>
      <c r="E5" s="110"/>
      <c r="F5" s="74"/>
      <c r="G5" s="101"/>
      <c r="H5" s="110"/>
      <c r="I5" s="89"/>
      <c r="J5" s="229"/>
      <c r="K5" s="104"/>
      <c r="L5" s="268"/>
      <c r="M5" s="104"/>
      <c r="N5" s="291"/>
      <c r="O5" s="126"/>
      <c r="P5" s="308"/>
      <c r="Q5" s="74"/>
      <c r="R5" s="162"/>
      <c r="S5" s="126"/>
      <c r="T5" s="332"/>
      <c r="U5" s="205"/>
      <c r="V5" s="400"/>
      <c r="W5" s="120"/>
      <c r="X5" s="177"/>
      <c r="Y5" s="117"/>
      <c r="Z5" s="180"/>
      <c r="AA5" s="180"/>
      <c r="AB5" s="180"/>
      <c r="AC5" s="191"/>
      <c r="AD5" s="182"/>
      <c r="AE5" s="337"/>
      <c r="AF5" s="126"/>
      <c r="AG5" s="185"/>
      <c r="AH5" s="126"/>
      <c r="AI5" s="126"/>
      <c r="AJ5" s="120"/>
      <c r="AK5" s="120"/>
      <c r="AL5" s="362"/>
    </row>
    <row r="6" spans="1:50" ht="15" customHeight="1" x14ac:dyDescent="0.25">
      <c r="A6" s="98"/>
      <c r="B6" s="74"/>
      <c r="C6" s="89"/>
      <c r="D6" s="232"/>
      <c r="E6" s="110"/>
      <c r="F6" s="74"/>
      <c r="G6" s="101"/>
      <c r="H6" s="110"/>
      <c r="I6" s="89"/>
      <c r="J6" s="229"/>
      <c r="K6" s="104"/>
      <c r="L6" s="268"/>
      <c r="M6" s="104"/>
      <c r="N6" s="291"/>
      <c r="O6" s="126"/>
      <c r="P6" s="308"/>
      <c r="Q6" s="74"/>
      <c r="R6" s="162"/>
      <c r="S6" s="126"/>
      <c r="T6" s="332"/>
      <c r="U6" s="205"/>
      <c r="V6" s="399">
        <v>160</v>
      </c>
      <c r="W6" s="120"/>
      <c r="X6" s="177"/>
      <c r="Y6" s="117"/>
      <c r="Z6" s="180"/>
      <c r="AA6" s="180"/>
      <c r="AB6" s="180"/>
      <c r="AC6" s="191"/>
      <c r="AD6" s="182"/>
      <c r="AE6" s="337"/>
      <c r="AF6" s="126"/>
      <c r="AG6" s="185"/>
      <c r="AH6" s="126"/>
      <c r="AI6" s="126"/>
      <c r="AJ6" s="120"/>
      <c r="AK6" s="120"/>
      <c r="AL6" s="362"/>
    </row>
    <row r="7" spans="1:50" ht="13.5" customHeight="1" x14ac:dyDescent="0.25">
      <c r="A7" s="98"/>
      <c r="B7" s="74"/>
      <c r="C7" s="89"/>
      <c r="D7" s="232"/>
      <c r="E7" s="110"/>
      <c r="F7" s="74"/>
      <c r="G7" s="101"/>
      <c r="H7" s="110"/>
      <c r="I7" s="89"/>
      <c r="J7" s="229"/>
      <c r="K7" s="104"/>
      <c r="L7" s="268"/>
      <c r="M7" s="104"/>
      <c r="N7" s="291"/>
      <c r="O7" s="126"/>
      <c r="P7" s="308"/>
      <c r="Q7" s="74"/>
      <c r="R7" s="162"/>
      <c r="S7" s="126"/>
      <c r="T7" s="332"/>
      <c r="U7" s="206"/>
      <c r="V7" s="400"/>
      <c r="W7" s="120"/>
      <c r="X7" s="177"/>
      <c r="Y7" s="118"/>
      <c r="Z7" s="180"/>
      <c r="AA7" s="180"/>
      <c r="AB7" s="180"/>
      <c r="AC7" s="191"/>
      <c r="AD7" s="182"/>
      <c r="AE7" s="337"/>
      <c r="AF7" s="126"/>
      <c r="AG7" s="185"/>
      <c r="AH7" s="126"/>
      <c r="AI7" s="126"/>
      <c r="AJ7" s="120"/>
      <c r="AK7" s="120"/>
      <c r="AL7" s="362"/>
    </row>
    <row r="8" spans="1:50" ht="9.75" hidden="1" customHeight="1" x14ac:dyDescent="0.25">
      <c r="A8" s="98"/>
      <c r="B8" s="74"/>
      <c r="C8" s="89"/>
      <c r="D8" s="232"/>
      <c r="E8" s="110"/>
      <c r="F8" s="74"/>
      <c r="G8" s="101"/>
      <c r="H8" s="110"/>
      <c r="I8" s="89"/>
      <c r="J8" s="229"/>
      <c r="K8" s="104"/>
      <c r="L8" s="268"/>
      <c r="M8" s="104"/>
      <c r="N8" s="291"/>
      <c r="O8" s="126"/>
      <c r="P8" s="308"/>
      <c r="Q8" s="74"/>
      <c r="R8" s="162"/>
      <c r="S8" s="126"/>
      <c r="T8" s="332"/>
      <c r="U8" s="71"/>
      <c r="V8" s="53"/>
      <c r="W8" s="120"/>
      <c r="X8" s="177"/>
      <c r="Y8" s="40"/>
      <c r="Z8" s="180"/>
      <c r="AA8" s="180"/>
      <c r="AB8" s="180"/>
      <c r="AC8" s="191"/>
      <c r="AD8" s="182"/>
      <c r="AE8" s="337"/>
      <c r="AF8" s="126"/>
      <c r="AG8" s="185"/>
      <c r="AH8" s="126"/>
      <c r="AI8" s="126"/>
      <c r="AJ8" s="120"/>
      <c r="AK8" s="120"/>
      <c r="AL8" s="362"/>
    </row>
    <row r="9" spans="1:50" ht="15" hidden="1" customHeight="1" x14ac:dyDescent="0.25">
      <c r="A9" s="98"/>
      <c r="B9" s="74"/>
      <c r="C9" s="89"/>
      <c r="D9" s="232"/>
      <c r="E9" s="110"/>
      <c r="F9" s="74"/>
      <c r="G9" s="101"/>
      <c r="H9" s="110"/>
      <c r="I9" s="89"/>
      <c r="J9" s="229"/>
      <c r="K9" s="104"/>
      <c r="L9" s="268"/>
      <c r="M9" s="104"/>
      <c r="N9" s="291"/>
      <c r="O9" s="126"/>
      <c r="P9" s="308"/>
      <c r="Q9" s="74"/>
      <c r="R9" s="162"/>
      <c r="S9" s="126"/>
      <c r="T9" s="332"/>
      <c r="U9" s="71"/>
      <c r="V9" s="53"/>
      <c r="W9" s="120"/>
      <c r="X9" s="177"/>
      <c r="Y9" s="40"/>
      <c r="Z9" s="180"/>
      <c r="AA9" s="180"/>
      <c r="AB9" s="180"/>
      <c r="AC9" s="191"/>
      <c r="AD9" s="182"/>
      <c r="AE9" s="337"/>
      <c r="AF9" s="126"/>
      <c r="AG9" s="185"/>
      <c r="AH9" s="126"/>
      <c r="AI9" s="126"/>
      <c r="AJ9" s="120"/>
      <c r="AK9" s="120"/>
      <c r="AL9" s="362"/>
    </row>
    <row r="10" spans="1:50" ht="15" hidden="1" customHeight="1" x14ac:dyDescent="0.25">
      <c r="A10" s="98"/>
      <c r="B10" s="74"/>
      <c r="C10" s="89"/>
      <c r="D10" s="232"/>
      <c r="E10" s="110"/>
      <c r="F10" s="74"/>
      <c r="G10" s="101"/>
      <c r="H10" s="110"/>
      <c r="I10" s="89"/>
      <c r="J10" s="229"/>
      <c r="K10" s="104"/>
      <c r="L10" s="268"/>
      <c r="M10" s="104"/>
      <c r="N10" s="291"/>
      <c r="O10" s="126"/>
      <c r="P10" s="308"/>
      <c r="Q10" s="74"/>
      <c r="R10" s="162"/>
      <c r="S10" s="126"/>
      <c r="T10" s="332"/>
      <c r="U10" s="71"/>
      <c r="V10" s="53"/>
      <c r="W10" s="120"/>
      <c r="X10" s="177"/>
      <c r="Y10" s="40"/>
      <c r="Z10" s="180"/>
      <c r="AA10" s="180"/>
      <c r="AB10" s="180"/>
      <c r="AC10" s="191"/>
      <c r="AD10" s="182"/>
      <c r="AE10" s="337"/>
      <c r="AF10" s="126"/>
      <c r="AG10" s="185"/>
      <c r="AH10" s="126"/>
      <c r="AI10" s="126"/>
      <c r="AJ10" s="120"/>
      <c r="AK10" s="120"/>
      <c r="AL10" s="362"/>
    </row>
    <row r="11" spans="1:50" ht="15" hidden="1" customHeight="1" x14ac:dyDescent="0.25">
      <c r="A11" s="98"/>
      <c r="B11" s="74"/>
      <c r="C11" s="89"/>
      <c r="D11" s="232"/>
      <c r="E11" s="110"/>
      <c r="F11" s="74"/>
      <c r="G11" s="101"/>
      <c r="H11" s="110"/>
      <c r="I11" s="89"/>
      <c r="J11" s="229"/>
      <c r="K11" s="104"/>
      <c r="L11" s="268"/>
      <c r="M11" s="104"/>
      <c r="N11" s="291"/>
      <c r="O11" s="126"/>
      <c r="P11" s="308"/>
      <c r="Q11" s="75"/>
      <c r="R11" s="162"/>
      <c r="S11" s="126"/>
      <c r="T11" s="332"/>
      <c r="U11" s="71"/>
      <c r="V11" s="53"/>
      <c r="W11" s="120"/>
      <c r="X11" s="177"/>
      <c r="Y11" s="40"/>
      <c r="Z11" s="180"/>
      <c r="AA11" s="180"/>
      <c r="AB11" s="180"/>
      <c r="AC11" s="191"/>
      <c r="AD11" s="182"/>
      <c r="AE11" s="337"/>
      <c r="AF11" s="126"/>
      <c r="AG11" s="185"/>
      <c r="AH11" s="126"/>
      <c r="AI11" s="126"/>
      <c r="AJ11" s="120"/>
      <c r="AK11" s="120"/>
      <c r="AL11" s="362"/>
    </row>
    <row r="12" spans="1:50" ht="45" customHeight="1" x14ac:dyDescent="0.25">
      <c r="A12" s="98"/>
      <c r="B12" s="74"/>
      <c r="C12" s="89"/>
      <c r="D12" s="232"/>
      <c r="E12" s="110"/>
      <c r="F12" s="74"/>
      <c r="G12" s="101"/>
      <c r="H12" s="110"/>
      <c r="I12" s="89"/>
      <c r="J12" s="229"/>
      <c r="K12" s="104"/>
      <c r="L12" s="268"/>
      <c r="M12" s="104"/>
      <c r="N12" s="291"/>
      <c r="O12" s="126"/>
      <c r="P12" s="310" t="s">
        <v>214</v>
      </c>
      <c r="Q12" s="109" t="s">
        <v>108</v>
      </c>
      <c r="R12" s="378">
        <v>47</v>
      </c>
      <c r="S12" s="126"/>
      <c r="T12" s="381">
        <v>1830</v>
      </c>
      <c r="U12" s="384">
        <v>1830</v>
      </c>
      <c r="V12" s="54">
        <v>600</v>
      </c>
      <c r="W12" s="120"/>
      <c r="X12" s="387">
        <v>1830</v>
      </c>
      <c r="Y12" s="358">
        <f>X12/T12</f>
        <v>1</v>
      </c>
      <c r="Z12" s="180"/>
      <c r="AA12" s="180"/>
      <c r="AB12" s="180"/>
      <c r="AC12" s="191"/>
      <c r="AD12" s="182"/>
      <c r="AE12" s="337"/>
      <c r="AF12" s="126"/>
      <c r="AG12" s="185"/>
      <c r="AH12" s="126"/>
      <c r="AI12" s="126"/>
      <c r="AJ12" s="120"/>
      <c r="AK12" s="120"/>
      <c r="AL12" s="362"/>
    </row>
    <row r="13" spans="1:50" ht="45.75" customHeight="1" x14ac:dyDescent="0.25">
      <c r="A13" s="98"/>
      <c r="B13" s="74"/>
      <c r="C13" s="89"/>
      <c r="D13" s="232"/>
      <c r="E13" s="110"/>
      <c r="F13" s="74"/>
      <c r="G13" s="101"/>
      <c r="H13" s="110"/>
      <c r="I13" s="89"/>
      <c r="J13" s="229"/>
      <c r="K13" s="104"/>
      <c r="L13" s="268"/>
      <c r="M13" s="104"/>
      <c r="N13" s="291"/>
      <c r="O13" s="126"/>
      <c r="P13" s="311"/>
      <c r="Q13" s="110"/>
      <c r="R13" s="379"/>
      <c r="S13" s="126"/>
      <c r="T13" s="382"/>
      <c r="U13" s="385"/>
      <c r="V13" s="54">
        <v>650</v>
      </c>
      <c r="W13" s="120"/>
      <c r="X13" s="388"/>
      <c r="Y13" s="359"/>
      <c r="Z13" s="180"/>
      <c r="AA13" s="180"/>
      <c r="AB13" s="180"/>
      <c r="AC13" s="191"/>
      <c r="AD13" s="182"/>
      <c r="AE13" s="337"/>
      <c r="AF13" s="126"/>
      <c r="AG13" s="185"/>
      <c r="AH13" s="126"/>
      <c r="AI13" s="126"/>
      <c r="AJ13" s="120"/>
      <c r="AK13" s="120"/>
      <c r="AL13" s="362"/>
    </row>
    <row r="14" spans="1:50" ht="48" customHeight="1" x14ac:dyDescent="0.25">
      <c r="A14" s="98"/>
      <c r="B14" s="74"/>
      <c r="C14" s="89"/>
      <c r="D14" s="233"/>
      <c r="E14" s="111"/>
      <c r="F14" s="75"/>
      <c r="G14" s="102"/>
      <c r="H14" s="111"/>
      <c r="I14" s="90"/>
      <c r="J14" s="230"/>
      <c r="K14" s="105"/>
      <c r="L14" s="269"/>
      <c r="M14" s="105"/>
      <c r="N14" s="292"/>
      <c r="O14" s="127"/>
      <c r="P14" s="312"/>
      <c r="Q14" s="111"/>
      <c r="R14" s="380"/>
      <c r="S14" s="127"/>
      <c r="T14" s="383"/>
      <c r="U14" s="386"/>
      <c r="V14" s="55">
        <v>570</v>
      </c>
      <c r="W14" s="155"/>
      <c r="X14" s="389"/>
      <c r="Y14" s="360"/>
      <c r="Z14" s="179"/>
      <c r="AA14" s="179"/>
      <c r="AB14" s="180"/>
      <c r="AC14" s="192"/>
      <c r="AD14" s="183"/>
      <c r="AE14" s="338"/>
      <c r="AF14" s="127"/>
      <c r="AG14" s="186"/>
      <c r="AH14" s="127"/>
      <c r="AI14" s="127"/>
      <c r="AJ14" s="155"/>
      <c r="AK14" s="155"/>
      <c r="AL14" s="363"/>
    </row>
    <row r="15" spans="1:50" ht="25.5" customHeight="1" x14ac:dyDescent="0.25">
      <c r="A15" s="98"/>
      <c r="B15" s="74"/>
      <c r="C15" s="89"/>
      <c r="D15" s="231" t="s">
        <v>33</v>
      </c>
      <c r="E15" s="109" t="s">
        <v>34</v>
      </c>
      <c r="F15" s="73" t="s">
        <v>88</v>
      </c>
      <c r="G15" s="265" t="s">
        <v>98</v>
      </c>
      <c r="H15" s="109" t="s">
        <v>33</v>
      </c>
      <c r="I15" s="266" t="s">
        <v>35</v>
      </c>
      <c r="J15" s="258">
        <v>30932</v>
      </c>
      <c r="K15" s="273">
        <v>20757</v>
      </c>
      <c r="L15" s="270">
        <v>7631</v>
      </c>
      <c r="M15" s="275">
        <v>2545</v>
      </c>
      <c r="N15" s="109" t="s">
        <v>166</v>
      </c>
      <c r="O15" s="125" t="s">
        <v>101</v>
      </c>
      <c r="P15" s="149" t="s">
        <v>215</v>
      </c>
      <c r="Q15" s="73" t="s">
        <v>175</v>
      </c>
      <c r="R15" s="159">
        <v>2545</v>
      </c>
      <c r="S15" s="94" t="s">
        <v>113</v>
      </c>
      <c r="T15" s="203">
        <v>2545</v>
      </c>
      <c r="U15" s="331">
        <v>2545</v>
      </c>
      <c r="V15" s="54">
        <v>848</v>
      </c>
      <c r="W15" s="119">
        <v>600</v>
      </c>
      <c r="X15" s="177">
        <v>600</v>
      </c>
      <c r="Y15" s="116">
        <f>X15/T15</f>
        <v>0.23575638506876229</v>
      </c>
      <c r="Z15" s="178">
        <f>(Y15+Y19)/2</f>
        <v>0.33216390682009544</v>
      </c>
      <c r="AA15" s="178">
        <f>(Y15+Y19)/2</f>
        <v>0.33216390682009544</v>
      </c>
      <c r="AB15" s="180"/>
      <c r="AC15" s="131" t="s">
        <v>253</v>
      </c>
      <c r="AD15" s="333">
        <v>43557</v>
      </c>
      <c r="AE15" s="333">
        <v>43679</v>
      </c>
      <c r="AF15" s="125" t="s">
        <v>131</v>
      </c>
      <c r="AG15" s="184">
        <v>221534033</v>
      </c>
      <c r="AH15" s="125" t="s">
        <v>153</v>
      </c>
      <c r="AI15" s="125" t="s">
        <v>116</v>
      </c>
      <c r="AJ15" s="137">
        <v>221534033</v>
      </c>
      <c r="AK15" s="137">
        <v>186056100</v>
      </c>
      <c r="AL15" s="116">
        <f>(AK15*100%)/AJ15</f>
        <v>0.83985335111016557</v>
      </c>
    </row>
    <row r="16" spans="1:50" ht="27" customHeight="1" x14ac:dyDescent="0.25">
      <c r="A16" s="98"/>
      <c r="B16" s="74"/>
      <c r="C16" s="89"/>
      <c r="D16" s="232"/>
      <c r="E16" s="110"/>
      <c r="F16" s="74"/>
      <c r="G16" s="265"/>
      <c r="H16" s="110"/>
      <c r="I16" s="266"/>
      <c r="J16" s="214"/>
      <c r="K16" s="274"/>
      <c r="L16" s="271"/>
      <c r="M16" s="276"/>
      <c r="N16" s="110"/>
      <c r="O16" s="126"/>
      <c r="P16" s="150"/>
      <c r="Q16" s="74"/>
      <c r="R16" s="159"/>
      <c r="S16" s="94"/>
      <c r="T16" s="203"/>
      <c r="U16" s="331"/>
      <c r="V16" s="54">
        <v>849</v>
      </c>
      <c r="W16" s="120"/>
      <c r="X16" s="177"/>
      <c r="Y16" s="117"/>
      <c r="Z16" s="180"/>
      <c r="AA16" s="180"/>
      <c r="AB16" s="180"/>
      <c r="AC16" s="132"/>
      <c r="AD16" s="334"/>
      <c r="AE16" s="334"/>
      <c r="AF16" s="126"/>
      <c r="AG16" s="185"/>
      <c r="AH16" s="126"/>
      <c r="AI16" s="126"/>
      <c r="AJ16" s="138"/>
      <c r="AK16" s="138"/>
      <c r="AL16" s="117"/>
    </row>
    <row r="17" spans="1:38" ht="22.5" customHeight="1" x14ac:dyDescent="0.25">
      <c r="A17" s="98"/>
      <c r="B17" s="74"/>
      <c r="C17" s="89"/>
      <c r="D17" s="232"/>
      <c r="E17" s="110"/>
      <c r="F17" s="74"/>
      <c r="G17" s="265"/>
      <c r="H17" s="110"/>
      <c r="I17" s="266"/>
      <c r="J17" s="214"/>
      <c r="K17" s="274"/>
      <c r="L17" s="271"/>
      <c r="M17" s="276"/>
      <c r="N17" s="110"/>
      <c r="O17" s="126"/>
      <c r="P17" s="150"/>
      <c r="Q17" s="74"/>
      <c r="R17" s="159"/>
      <c r="S17" s="94"/>
      <c r="T17" s="203"/>
      <c r="U17" s="331"/>
      <c r="V17" s="160">
        <v>848</v>
      </c>
      <c r="W17" s="120"/>
      <c r="X17" s="177"/>
      <c r="Y17" s="117"/>
      <c r="Z17" s="180"/>
      <c r="AA17" s="180"/>
      <c r="AB17" s="180"/>
      <c r="AC17" s="132"/>
      <c r="AD17" s="334"/>
      <c r="AE17" s="334"/>
      <c r="AF17" s="126"/>
      <c r="AG17" s="185"/>
      <c r="AH17" s="126"/>
      <c r="AI17" s="126"/>
      <c r="AJ17" s="138"/>
      <c r="AK17" s="138"/>
      <c r="AL17" s="117"/>
    </row>
    <row r="18" spans="1:38" ht="37.5" customHeight="1" x14ac:dyDescent="0.25">
      <c r="A18" s="98"/>
      <c r="B18" s="74"/>
      <c r="C18" s="89"/>
      <c r="D18" s="232"/>
      <c r="E18" s="110"/>
      <c r="F18" s="75"/>
      <c r="G18" s="265"/>
      <c r="H18" s="110"/>
      <c r="I18" s="266"/>
      <c r="J18" s="215"/>
      <c r="K18" s="274"/>
      <c r="L18" s="272"/>
      <c r="M18" s="277"/>
      <c r="N18" s="110"/>
      <c r="O18" s="126"/>
      <c r="P18" s="151"/>
      <c r="Q18" s="75"/>
      <c r="R18" s="159"/>
      <c r="S18" s="94"/>
      <c r="T18" s="203"/>
      <c r="U18" s="331"/>
      <c r="V18" s="161"/>
      <c r="W18" s="155"/>
      <c r="X18" s="177"/>
      <c r="Y18" s="118"/>
      <c r="Z18" s="180"/>
      <c r="AA18" s="180"/>
      <c r="AB18" s="180"/>
      <c r="AC18" s="132"/>
      <c r="AD18" s="334"/>
      <c r="AE18" s="334"/>
      <c r="AF18" s="126"/>
      <c r="AG18" s="185"/>
      <c r="AH18" s="126"/>
      <c r="AI18" s="126"/>
      <c r="AJ18" s="138"/>
      <c r="AK18" s="138"/>
      <c r="AL18" s="117"/>
    </row>
    <row r="19" spans="1:38" ht="15" customHeight="1" x14ac:dyDescent="0.25">
      <c r="A19" s="98"/>
      <c r="B19" s="74"/>
      <c r="C19" s="89"/>
      <c r="D19" s="232"/>
      <c r="E19" s="109" t="s">
        <v>36</v>
      </c>
      <c r="F19" s="73" t="s">
        <v>89</v>
      </c>
      <c r="G19" s="100" t="s">
        <v>99</v>
      </c>
      <c r="H19" s="110"/>
      <c r="I19" s="88" t="s">
        <v>37</v>
      </c>
      <c r="J19" s="214">
        <v>200</v>
      </c>
      <c r="K19" s="106">
        <v>144</v>
      </c>
      <c r="L19" s="270">
        <f>28+14</f>
        <v>42</v>
      </c>
      <c r="M19" s="255">
        <v>14</v>
      </c>
      <c r="N19" s="110"/>
      <c r="O19" s="126"/>
      <c r="P19" s="149" t="s">
        <v>38</v>
      </c>
      <c r="Q19" s="73" t="s">
        <v>135</v>
      </c>
      <c r="R19" s="162">
        <v>14</v>
      </c>
      <c r="S19" s="302" t="s">
        <v>113</v>
      </c>
      <c r="T19" s="390">
        <v>14</v>
      </c>
      <c r="U19" s="393">
        <v>14</v>
      </c>
      <c r="V19" s="401">
        <v>5</v>
      </c>
      <c r="W19" s="381">
        <v>6</v>
      </c>
      <c r="X19" s="396">
        <v>6</v>
      </c>
      <c r="Y19" s="358">
        <f>X19/T19</f>
        <v>0.42857142857142855</v>
      </c>
      <c r="Z19" s="180"/>
      <c r="AA19" s="180"/>
      <c r="AB19" s="180"/>
      <c r="AC19" s="132"/>
      <c r="AD19" s="334"/>
      <c r="AE19" s="334"/>
      <c r="AF19" s="126"/>
      <c r="AG19" s="185"/>
      <c r="AH19" s="126"/>
      <c r="AI19" s="126"/>
      <c r="AJ19" s="138"/>
      <c r="AK19" s="138"/>
      <c r="AL19" s="117"/>
    </row>
    <row r="20" spans="1:38" x14ac:dyDescent="0.25">
      <c r="A20" s="98"/>
      <c r="B20" s="74"/>
      <c r="C20" s="89"/>
      <c r="D20" s="232"/>
      <c r="E20" s="110"/>
      <c r="F20" s="74"/>
      <c r="G20" s="101"/>
      <c r="H20" s="110"/>
      <c r="I20" s="89"/>
      <c r="J20" s="214"/>
      <c r="K20" s="107"/>
      <c r="L20" s="271"/>
      <c r="M20" s="256"/>
      <c r="N20" s="110"/>
      <c r="O20" s="126"/>
      <c r="P20" s="150"/>
      <c r="Q20" s="74"/>
      <c r="R20" s="162"/>
      <c r="S20" s="303"/>
      <c r="T20" s="391"/>
      <c r="U20" s="394"/>
      <c r="V20" s="402"/>
      <c r="W20" s="382"/>
      <c r="X20" s="397"/>
      <c r="Y20" s="359"/>
      <c r="Z20" s="180"/>
      <c r="AA20" s="180"/>
      <c r="AB20" s="180"/>
      <c r="AC20" s="132"/>
      <c r="AD20" s="334"/>
      <c r="AE20" s="334"/>
      <c r="AF20" s="126"/>
      <c r="AG20" s="185"/>
      <c r="AH20" s="126"/>
      <c r="AI20" s="126"/>
      <c r="AJ20" s="138"/>
      <c r="AK20" s="138"/>
      <c r="AL20" s="117"/>
    </row>
    <row r="21" spans="1:38" x14ac:dyDescent="0.25">
      <c r="A21" s="98"/>
      <c r="B21" s="74"/>
      <c r="C21" s="89"/>
      <c r="D21" s="232"/>
      <c r="E21" s="110"/>
      <c r="F21" s="74"/>
      <c r="G21" s="101"/>
      <c r="H21" s="110"/>
      <c r="I21" s="89"/>
      <c r="J21" s="214"/>
      <c r="K21" s="107"/>
      <c r="L21" s="271"/>
      <c r="M21" s="256"/>
      <c r="N21" s="110"/>
      <c r="O21" s="126"/>
      <c r="P21" s="150"/>
      <c r="Q21" s="74"/>
      <c r="R21" s="162"/>
      <c r="S21" s="303"/>
      <c r="T21" s="391"/>
      <c r="U21" s="394"/>
      <c r="V21" s="401">
        <v>5</v>
      </c>
      <c r="W21" s="382"/>
      <c r="X21" s="397"/>
      <c r="Y21" s="359"/>
      <c r="Z21" s="180"/>
      <c r="AA21" s="180"/>
      <c r="AB21" s="180"/>
      <c r="AC21" s="132"/>
      <c r="AD21" s="334"/>
      <c r="AE21" s="334"/>
      <c r="AF21" s="126"/>
      <c r="AG21" s="185"/>
      <c r="AH21" s="126"/>
      <c r="AI21" s="126"/>
      <c r="AJ21" s="138"/>
      <c r="AK21" s="138"/>
      <c r="AL21" s="117"/>
    </row>
    <row r="22" spans="1:38" x14ac:dyDescent="0.25">
      <c r="A22" s="98"/>
      <c r="B22" s="74"/>
      <c r="C22" s="89"/>
      <c r="D22" s="232"/>
      <c r="E22" s="110"/>
      <c r="F22" s="74"/>
      <c r="G22" s="101"/>
      <c r="H22" s="110"/>
      <c r="I22" s="89"/>
      <c r="J22" s="214"/>
      <c r="K22" s="107"/>
      <c r="L22" s="271"/>
      <c r="M22" s="256"/>
      <c r="N22" s="110"/>
      <c r="O22" s="126"/>
      <c r="P22" s="150"/>
      <c r="Q22" s="74"/>
      <c r="R22" s="162"/>
      <c r="S22" s="303"/>
      <c r="T22" s="391"/>
      <c r="U22" s="394"/>
      <c r="V22" s="402"/>
      <c r="W22" s="382"/>
      <c r="X22" s="397"/>
      <c r="Y22" s="359"/>
      <c r="Z22" s="180"/>
      <c r="AA22" s="180"/>
      <c r="AB22" s="180"/>
      <c r="AC22" s="132"/>
      <c r="AD22" s="334"/>
      <c r="AE22" s="334"/>
      <c r="AF22" s="126"/>
      <c r="AG22" s="185"/>
      <c r="AH22" s="126"/>
      <c r="AI22" s="126"/>
      <c r="AJ22" s="138"/>
      <c r="AK22" s="138"/>
      <c r="AL22" s="117"/>
    </row>
    <row r="23" spans="1:38" ht="29.25" customHeight="1" x14ac:dyDescent="0.25">
      <c r="A23" s="98"/>
      <c r="B23" s="74"/>
      <c r="C23" s="89"/>
      <c r="D23" s="233"/>
      <c r="E23" s="111"/>
      <c r="F23" s="75"/>
      <c r="G23" s="102"/>
      <c r="H23" s="111"/>
      <c r="I23" s="90"/>
      <c r="J23" s="215"/>
      <c r="K23" s="108"/>
      <c r="L23" s="272"/>
      <c r="M23" s="257"/>
      <c r="N23" s="111"/>
      <c r="O23" s="127"/>
      <c r="P23" s="151"/>
      <c r="Q23" s="75"/>
      <c r="R23" s="162"/>
      <c r="S23" s="304"/>
      <c r="T23" s="392"/>
      <c r="U23" s="395"/>
      <c r="V23" s="56">
        <v>4</v>
      </c>
      <c r="W23" s="383"/>
      <c r="X23" s="398"/>
      <c r="Y23" s="360"/>
      <c r="Z23" s="179"/>
      <c r="AA23" s="179"/>
      <c r="AB23" s="180"/>
      <c r="AC23" s="133"/>
      <c r="AD23" s="335"/>
      <c r="AE23" s="335"/>
      <c r="AF23" s="127"/>
      <c r="AG23" s="185"/>
      <c r="AH23" s="127"/>
      <c r="AI23" s="127"/>
      <c r="AJ23" s="139"/>
      <c r="AK23" s="139"/>
      <c r="AL23" s="118"/>
    </row>
    <row r="24" spans="1:38" ht="15" customHeight="1" x14ac:dyDescent="0.25">
      <c r="A24" s="98"/>
      <c r="B24" s="74"/>
      <c r="C24" s="89"/>
      <c r="D24" s="234" t="s">
        <v>39</v>
      </c>
      <c r="E24" s="88" t="s">
        <v>40</v>
      </c>
      <c r="F24" s="73" t="s">
        <v>91</v>
      </c>
      <c r="G24" s="100">
        <v>0.18</v>
      </c>
      <c r="H24" s="88" t="s">
        <v>41</v>
      </c>
      <c r="I24" s="88" t="s">
        <v>174</v>
      </c>
      <c r="J24" s="112">
        <v>300000</v>
      </c>
      <c r="K24" s="103">
        <v>160058</v>
      </c>
      <c r="L24" s="278">
        <f>158982+63257</f>
        <v>222239</v>
      </c>
      <c r="M24" s="255">
        <v>34987</v>
      </c>
      <c r="N24" s="109" t="s">
        <v>167</v>
      </c>
      <c r="O24" s="125" t="s">
        <v>160</v>
      </c>
      <c r="P24" s="149" t="s">
        <v>216</v>
      </c>
      <c r="Q24" s="73" t="s">
        <v>188</v>
      </c>
      <c r="R24" s="162">
        <v>153</v>
      </c>
      <c r="S24" s="94" t="s">
        <v>113</v>
      </c>
      <c r="T24" s="332">
        <v>153</v>
      </c>
      <c r="U24" s="331">
        <v>153</v>
      </c>
      <c r="V24" s="142">
        <v>50</v>
      </c>
      <c r="W24" s="119">
        <f>X49+X46+X42+X39+X34+X28+X24</f>
        <v>2386</v>
      </c>
      <c r="X24" s="177">
        <v>153</v>
      </c>
      <c r="Y24" s="116">
        <f>X24/T24</f>
        <v>1</v>
      </c>
      <c r="Z24" s="178">
        <f>(Y49+Y46+Y42+Y39+Y34+Y28+Y24)/7</f>
        <v>0.60286006594401564</v>
      </c>
      <c r="AA24" s="178">
        <f>(Z24+Z52)/2</f>
        <v>0.31455397196770829</v>
      </c>
      <c r="AB24" s="180"/>
      <c r="AC24" s="193" t="s">
        <v>256</v>
      </c>
      <c r="AD24" s="356">
        <v>43500</v>
      </c>
      <c r="AE24" s="356">
        <v>43798</v>
      </c>
      <c r="AF24" s="125" t="s">
        <v>132</v>
      </c>
      <c r="AG24" s="184">
        <v>1323956605</v>
      </c>
      <c r="AH24" s="125" t="s">
        <v>120</v>
      </c>
      <c r="AI24" s="125" t="s">
        <v>145</v>
      </c>
      <c r="AJ24" s="119">
        <v>1323956605</v>
      </c>
      <c r="AK24" s="119">
        <v>698459400</v>
      </c>
      <c r="AL24" s="361">
        <f>(AK24*100%)/AJ24</f>
        <v>0.52755460213894245</v>
      </c>
    </row>
    <row r="25" spans="1:38" ht="15" customHeight="1" x14ac:dyDescent="0.25">
      <c r="A25" s="98"/>
      <c r="B25" s="74"/>
      <c r="C25" s="89"/>
      <c r="D25" s="235"/>
      <c r="E25" s="89"/>
      <c r="F25" s="74"/>
      <c r="G25" s="101"/>
      <c r="H25" s="89"/>
      <c r="I25" s="89"/>
      <c r="J25" s="89"/>
      <c r="K25" s="104"/>
      <c r="L25" s="279"/>
      <c r="M25" s="256"/>
      <c r="N25" s="110"/>
      <c r="O25" s="126"/>
      <c r="P25" s="150"/>
      <c r="Q25" s="74"/>
      <c r="R25" s="162"/>
      <c r="S25" s="94"/>
      <c r="T25" s="332"/>
      <c r="U25" s="331"/>
      <c r="V25" s="144"/>
      <c r="W25" s="120"/>
      <c r="X25" s="177"/>
      <c r="Y25" s="117"/>
      <c r="Z25" s="180"/>
      <c r="AA25" s="180"/>
      <c r="AB25" s="180"/>
      <c r="AC25" s="194"/>
      <c r="AD25" s="356"/>
      <c r="AE25" s="356"/>
      <c r="AF25" s="126"/>
      <c r="AG25" s="185"/>
      <c r="AH25" s="126"/>
      <c r="AI25" s="126"/>
      <c r="AJ25" s="120"/>
      <c r="AK25" s="120"/>
      <c r="AL25" s="362"/>
    </row>
    <row r="26" spans="1:38" ht="36" customHeight="1" x14ac:dyDescent="0.25">
      <c r="A26" s="98"/>
      <c r="B26" s="74"/>
      <c r="C26" s="89"/>
      <c r="D26" s="235"/>
      <c r="E26" s="89"/>
      <c r="F26" s="74"/>
      <c r="G26" s="101"/>
      <c r="H26" s="89"/>
      <c r="I26" s="89"/>
      <c r="J26" s="89"/>
      <c r="K26" s="104"/>
      <c r="L26" s="279"/>
      <c r="M26" s="256"/>
      <c r="N26" s="110"/>
      <c r="O26" s="126"/>
      <c r="P26" s="150"/>
      <c r="Q26" s="74"/>
      <c r="R26" s="162"/>
      <c r="S26" s="94"/>
      <c r="T26" s="332"/>
      <c r="U26" s="331"/>
      <c r="V26" s="57">
        <v>52</v>
      </c>
      <c r="W26" s="120"/>
      <c r="X26" s="177"/>
      <c r="Y26" s="117"/>
      <c r="Z26" s="180"/>
      <c r="AA26" s="180"/>
      <c r="AB26" s="180"/>
      <c r="AC26" s="194"/>
      <c r="AD26" s="356"/>
      <c r="AE26" s="356"/>
      <c r="AF26" s="126"/>
      <c r="AG26" s="185"/>
      <c r="AH26" s="126"/>
      <c r="AI26" s="126"/>
      <c r="AJ26" s="120"/>
      <c r="AK26" s="120"/>
      <c r="AL26" s="362"/>
    </row>
    <row r="27" spans="1:38" ht="45.75" customHeight="1" x14ac:dyDescent="0.25">
      <c r="A27" s="98"/>
      <c r="B27" s="74"/>
      <c r="C27" s="89"/>
      <c r="D27" s="235"/>
      <c r="E27" s="89"/>
      <c r="F27" s="74"/>
      <c r="G27" s="101"/>
      <c r="H27" s="89"/>
      <c r="I27" s="89"/>
      <c r="J27" s="89"/>
      <c r="K27" s="104"/>
      <c r="L27" s="279"/>
      <c r="M27" s="256"/>
      <c r="N27" s="110"/>
      <c r="O27" s="126"/>
      <c r="P27" s="151"/>
      <c r="Q27" s="75"/>
      <c r="R27" s="162"/>
      <c r="S27" s="94"/>
      <c r="T27" s="332"/>
      <c r="U27" s="331"/>
      <c r="V27" s="53">
        <v>51</v>
      </c>
      <c r="W27" s="120"/>
      <c r="X27" s="177"/>
      <c r="Y27" s="118"/>
      <c r="Z27" s="180"/>
      <c r="AA27" s="180"/>
      <c r="AB27" s="180"/>
      <c r="AC27" s="195"/>
      <c r="AD27" s="356"/>
      <c r="AE27" s="356"/>
      <c r="AF27" s="126"/>
      <c r="AG27" s="185"/>
      <c r="AH27" s="126"/>
      <c r="AI27" s="126"/>
      <c r="AJ27" s="120"/>
      <c r="AK27" s="120"/>
      <c r="AL27" s="362"/>
    </row>
    <row r="28" spans="1:38" ht="15" customHeight="1" x14ac:dyDescent="0.25">
      <c r="A28" s="98"/>
      <c r="B28" s="74"/>
      <c r="C28" s="89"/>
      <c r="D28" s="235"/>
      <c r="E28" s="89"/>
      <c r="F28" s="74"/>
      <c r="G28" s="101"/>
      <c r="H28" s="89"/>
      <c r="I28" s="89"/>
      <c r="J28" s="89"/>
      <c r="K28" s="104"/>
      <c r="L28" s="279"/>
      <c r="M28" s="256"/>
      <c r="N28" s="110"/>
      <c r="O28" s="126"/>
      <c r="P28" s="309" t="s">
        <v>217</v>
      </c>
      <c r="Q28" s="313" t="s">
        <v>137</v>
      </c>
      <c r="R28" s="316">
        <v>2337</v>
      </c>
      <c r="S28" s="341" t="s">
        <v>113</v>
      </c>
      <c r="T28" s="377">
        <v>2337</v>
      </c>
      <c r="U28" s="203">
        <v>779</v>
      </c>
      <c r="V28" s="142">
        <v>250</v>
      </c>
      <c r="W28" s="120"/>
      <c r="X28" s="177">
        <v>485</v>
      </c>
      <c r="Y28" s="116">
        <f>X28/T28</f>
        <v>0.20753102267864784</v>
      </c>
      <c r="Z28" s="180"/>
      <c r="AA28" s="180"/>
      <c r="AB28" s="180"/>
      <c r="AC28" s="196" t="s">
        <v>254</v>
      </c>
      <c r="AD28" s="356"/>
      <c r="AE28" s="356"/>
      <c r="AF28" s="126"/>
      <c r="AG28" s="185"/>
      <c r="AH28" s="126"/>
      <c r="AI28" s="126"/>
      <c r="AJ28" s="120"/>
      <c r="AK28" s="120"/>
      <c r="AL28" s="362"/>
    </row>
    <row r="29" spans="1:38" ht="15" customHeight="1" x14ac:dyDescent="0.25">
      <c r="A29" s="98"/>
      <c r="B29" s="74"/>
      <c r="C29" s="89"/>
      <c r="D29" s="235"/>
      <c r="E29" s="89"/>
      <c r="F29" s="74"/>
      <c r="G29" s="101"/>
      <c r="H29" s="89"/>
      <c r="I29" s="89"/>
      <c r="J29" s="89"/>
      <c r="K29" s="104"/>
      <c r="L29" s="279"/>
      <c r="M29" s="256"/>
      <c r="N29" s="110"/>
      <c r="O29" s="126"/>
      <c r="P29" s="309"/>
      <c r="Q29" s="314"/>
      <c r="R29" s="316"/>
      <c r="S29" s="341"/>
      <c r="T29" s="377"/>
      <c r="U29" s="203"/>
      <c r="V29" s="144"/>
      <c r="W29" s="120"/>
      <c r="X29" s="177"/>
      <c r="Y29" s="117"/>
      <c r="Z29" s="180"/>
      <c r="AA29" s="180"/>
      <c r="AB29" s="180"/>
      <c r="AC29" s="196"/>
      <c r="AD29" s="356"/>
      <c r="AE29" s="356"/>
      <c r="AF29" s="126"/>
      <c r="AG29" s="185"/>
      <c r="AH29" s="126"/>
      <c r="AI29" s="126"/>
      <c r="AJ29" s="120"/>
      <c r="AK29" s="120"/>
      <c r="AL29" s="362"/>
    </row>
    <row r="30" spans="1:38" ht="15" customHeight="1" x14ac:dyDescent="0.25">
      <c r="A30" s="98"/>
      <c r="B30" s="74"/>
      <c r="C30" s="89"/>
      <c r="D30" s="235"/>
      <c r="E30" s="89"/>
      <c r="F30" s="74"/>
      <c r="G30" s="101"/>
      <c r="H30" s="89"/>
      <c r="I30" s="89"/>
      <c r="J30" s="89"/>
      <c r="K30" s="104"/>
      <c r="L30" s="279"/>
      <c r="M30" s="256"/>
      <c r="N30" s="110"/>
      <c r="O30" s="126"/>
      <c r="P30" s="309"/>
      <c r="Q30" s="314"/>
      <c r="R30" s="316"/>
      <c r="S30" s="341"/>
      <c r="T30" s="377"/>
      <c r="U30" s="203"/>
      <c r="V30" s="142">
        <v>129</v>
      </c>
      <c r="W30" s="120"/>
      <c r="X30" s="177"/>
      <c r="Y30" s="117"/>
      <c r="Z30" s="180"/>
      <c r="AA30" s="180"/>
      <c r="AB30" s="180"/>
      <c r="AC30" s="196"/>
      <c r="AD30" s="356"/>
      <c r="AE30" s="356"/>
      <c r="AF30" s="126"/>
      <c r="AG30" s="185"/>
      <c r="AH30" s="126"/>
      <c r="AI30" s="126"/>
      <c r="AJ30" s="120"/>
      <c r="AK30" s="120"/>
      <c r="AL30" s="362"/>
    </row>
    <row r="31" spans="1:38" ht="15" customHeight="1" x14ac:dyDescent="0.25">
      <c r="A31" s="98"/>
      <c r="B31" s="74"/>
      <c r="C31" s="89"/>
      <c r="D31" s="235"/>
      <c r="E31" s="89"/>
      <c r="F31" s="74"/>
      <c r="G31" s="101"/>
      <c r="H31" s="89"/>
      <c r="I31" s="89"/>
      <c r="J31" s="89"/>
      <c r="K31" s="104"/>
      <c r="L31" s="279"/>
      <c r="M31" s="256"/>
      <c r="N31" s="110"/>
      <c r="O31" s="126"/>
      <c r="P31" s="309"/>
      <c r="Q31" s="314"/>
      <c r="R31" s="316"/>
      <c r="S31" s="341"/>
      <c r="T31" s="377"/>
      <c r="U31" s="203"/>
      <c r="V31" s="144"/>
      <c r="W31" s="120"/>
      <c r="X31" s="177"/>
      <c r="Y31" s="117"/>
      <c r="Z31" s="180"/>
      <c r="AA31" s="180"/>
      <c r="AB31" s="180"/>
      <c r="AC31" s="196"/>
      <c r="AD31" s="356"/>
      <c r="AE31" s="356"/>
      <c r="AF31" s="126"/>
      <c r="AG31" s="185"/>
      <c r="AH31" s="126"/>
      <c r="AI31" s="126"/>
      <c r="AJ31" s="120"/>
      <c r="AK31" s="120"/>
      <c r="AL31" s="362"/>
    </row>
    <row r="32" spans="1:38" ht="15" customHeight="1" x14ac:dyDescent="0.25">
      <c r="A32" s="98"/>
      <c r="B32" s="74"/>
      <c r="C32" s="89"/>
      <c r="D32" s="235"/>
      <c r="E32" s="89"/>
      <c r="F32" s="74"/>
      <c r="G32" s="101"/>
      <c r="H32" s="89"/>
      <c r="I32" s="89"/>
      <c r="J32" s="89"/>
      <c r="K32" s="104"/>
      <c r="L32" s="279"/>
      <c r="M32" s="256"/>
      <c r="N32" s="110"/>
      <c r="O32" s="126"/>
      <c r="P32" s="309"/>
      <c r="Q32" s="314"/>
      <c r="R32" s="316"/>
      <c r="S32" s="341"/>
      <c r="T32" s="377"/>
      <c r="U32" s="203"/>
      <c r="V32" s="142">
        <v>400</v>
      </c>
      <c r="W32" s="120"/>
      <c r="X32" s="177"/>
      <c r="Y32" s="117"/>
      <c r="Z32" s="180"/>
      <c r="AA32" s="180"/>
      <c r="AB32" s="180"/>
      <c r="AC32" s="196"/>
      <c r="AD32" s="356"/>
      <c r="AE32" s="356"/>
      <c r="AF32" s="126"/>
      <c r="AG32" s="185"/>
      <c r="AH32" s="126"/>
      <c r="AI32" s="126"/>
      <c r="AJ32" s="120"/>
      <c r="AK32" s="120"/>
      <c r="AL32" s="362"/>
    </row>
    <row r="33" spans="1:38" ht="15" customHeight="1" x14ac:dyDescent="0.25">
      <c r="A33" s="98"/>
      <c r="B33" s="74"/>
      <c r="C33" s="89"/>
      <c r="D33" s="235"/>
      <c r="E33" s="89"/>
      <c r="F33" s="74"/>
      <c r="G33" s="101"/>
      <c r="H33" s="89"/>
      <c r="I33" s="89"/>
      <c r="J33" s="89"/>
      <c r="K33" s="104"/>
      <c r="L33" s="279"/>
      <c r="M33" s="256"/>
      <c r="N33" s="110"/>
      <c r="O33" s="126"/>
      <c r="P33" s="309"/>
      <c r="Q33" s="315"/>
      <c r="R33" s="316"/>
      <c r="S33" s="341"/>
      <c r="T33" s="377"/>
      <c r="U33" s="203"/>
      <c r="V33" s="144"/>
      <c r="W33" s="120"/>
      <c r="X33" s="177"/>
      <c r="Y33" s="118"/>
      <c r="Z33" s="180"/>
      <c r="AA33" s="180"/>
      <c r="AB33" s="180"/>
      <c r="AC33" s="196"/>
      <c r="AD33" s="356"/>
      <c r="AE33" s="356"/>
      <c r="AF33" s="126"/>
      <c r="AG33" s="185"/>
      <c r="AH33" s="126"/>
      <c r="AI33" s="126"/>
      <c r="AJ33" s="120"/>
      <c r="AK33" s="120"/>
      <c r="AL33" s="362"/>
    </row>
    <row r="34" spans="1:38" ht="15" customHeight="1" x14ac:dyDescent="0.25">
      <c r="A34" s="98"/>
      <c r="B34" s="74"/>
      <c r="C34" s="89"/>
      <c r="D34" s="235"/>
      <c r="E34" s="89"/>
      <c r="F34" s="74"/>
      <c r="G34" s="101"/>
      <c r="H34" s="89"/>
      <c r="I34" s="89"/>
      <c r="J34" s="89"/>
      <c r="K34" s="104"/>
      <c r="L34" s="279"/>
      <c r="M34" s="256"/>
      <c r="N34" s="110"/>
      <c r="O34" s="126"/>
      <c r="P34" s="149" t="s">
        <v>222</v>
      </c>
      <c r="Q34" s="313" t="s">
        <v>138</v>
      </c>
      <c r="R34" s="316">
        <v>22867</v>
      </c>
      <c r="S34" s="341" t="s">
        <v>152</v>
      </c>
      <c r="T34" s="377">
        <v>22867</v>
      </c>
      <c r="U34" s="203">
        <v>7622</v>
      </c>
      <c r="V34" s="53">
        <v>2372</v>
      </c>
      <c r="W34" s="120"/>
      <c r="X34" s="177">
        <v>560</v>
      </c>
      <c r="Y34" s="116">
        <f>X34/T34</f>
        <v>2.448943892946167E-2</v>
      </c>
      <c r="Z34" s="180"/>
      <c r="AA34" s="180"/>
      <c r="AB34" s="180"/>
      <c r="AC34" s="196" t="s">
        <v>234</v>
      </c>
      <c r="AD34" s="356"/>
      <c r="AE34" s="356"/>
      <c r="AF34" s="126"/>
      <c r="AG34" s="185"/>
      <c r="AH34" s="126"/>
      <c r="AI34" s="126"/>
      <c r="AJ34" s="120"/>
      <c r="AK34" s="120"/>
      <c r="AL34" s="362"/>
    </row>
    <row r="35" spans="1:38" ht="15" customHeight="1" x14ac:dyDescent="0.25">
      <c r="A35" s="98"/>
      <c r="B35" s="74"/>
      <c r="C35" s="89"/>
      <c r="D35" s="235"/>
      <c r="E35" s="89"/>
      <c r="F35" s="74"/>
      <c r="G35" s="101"/>
      <c r="H35" s="89"/>
      <c r="I35" s="89"/>
      <c r="J35" s="89"/>
      <c r="K35" s="104"/>
      <c r="L35" s="279"/>
      <c r="M35" s="256"/>
      <c r="N35" s="110"/>
      <c r="O35" s="126"/>
      <c r="P35" s="150"/>
      <c r="Q35" s="314"/>
      <c r="R35" s="316"/>
      <c r="S35" s="341"/>
      <c r="T35" s="377"/>
      <c r="U35" s="203"/>
      <c r="V35" s="142">
        <v>1250</v>
      </c>
      <c r="W35" s="120"/>
      <c r="X35" s="177"/>
      <c r="Y35" s="117"/>
      <c r="Z35" s="180"/>
      <c r="AA35" s="180"/>
      <c r="AB35" s="180"/>
      <c r="AC35" s="196"/>
      <c r="AD35" s="356"/>
      <c r="AE35" s="356"/>
      <c r="AF35" s="126"/>
      <c r="AG35" s="185"/>
      <c r="AH35" s="126"/>
      <c r="AI35" s="126"/>
      <c r="AJ35" s="120"/>
      <c r="AK35" s="120"/>
      <c r="AL35" s="362"/>
    </row>
    <row r="36" spans="1:38" ht="15" customHeight="1" x14ac:dyDescent="0.25">
      <c r="A36" s="98"/>
      <c r="B36" s="74"/>
      <c r="C36" s="89"/>
      <c r="D36" s="235"/>
      <c r="E36" s="89"/>
      <c r="F36" s="74"/>
      <c r="G36" s="101"/>
      <c r="H36" s="89"/>
      <c r="I36" s="89"/>
      <c r="J36" s="89"/>
      <c r="K36" s="104"/>
      <c r="L36" s="279"/>
      <c r="M36" s="256"/>
      <c r="N36" s="110"/>
      <c r="O36" s="126"/>
      <c r="P36" s="150"/>
      <c r="Q36" s="314"/>
      <c r="R36" s="316"/>
      <c r="S36" s="341"/>
      <c r="T36" s="377"/>
      <c r="U36" s="203"/>
      <c r="V36" s="144"/>
      <c r="W36" s="120"/>
      <c r="X36" s="177"/>
      <c r="Y36" s="117"/>
      <c r="Z36" s="180"/>
      <c r="AA36" s="180"/>
      <c r="AB36" s="180"/>
      <c r="AC36" s="196"/>
      <c r="AD36" s="356"/>
      <c r="AE36" s="356"/>
      <c r="AF36" s="126"/>
      <c r="AG36" s="185"/>
      <c r="AH36" s="126"/>
      <c r="AI36" s="126"/>
      <c r="AJ36" s="120"/>
      <c r="AK36" s="120"/>
      <c r="AL36" s="362"/>
    </row>
    <row r="37" spans="1:38" ht="15" customHeight="1" x14ac:dyDescent="0.25">
      <c r="A37" s="98"/>
      <c r="B37" s="74"/>
      <c r="C37" s="89"/>
      <c r="D37" s="235"/>
      <c r="E37" s="89"/>
      <c r="F37" s="74"/>
      <c r="G37" s="101"/>
      <c r="H37" s="89"/>
      <c r="I37" s="89"/>
      <c r="J37" s="89"/>
      <c r="K37" s="104"/>
      <c r="L37" s="279"/>
      <c r="M37" s="256"/>
      <c r="N37" s="110"/>
      <c r="O37" s="126"/>
      <c r="P37" s="150"/>
      <c r="Q37" s="314"/>
      <c r="R37" s="316"/>
      <c r="S37" s="341"/>
      <c r="T37" s="377"/>
      <c r="U37" s="203"/>
      <c r="V37" s="142">
        <v>4000</v>
      </c>
      <c r="W37" s="120"/>
      <c r="X37" s="177"/>
      <c r="Y37" s="117"/>
      <c r="Z37" s="180"/>
      <c r="AA37" s="180"/>
      <c r="AB37" s="180"/>
      <c r="AC37" s="196"/>
      <c r="AD37" s="356"/>
      <c r="AE37" s="356"/>
      <c r="AF37" s="126"/>
      <c r="AG37" s="185"/>
      <c r="AH37" s="126"/>
      <c r="AI37" s="126"/>
      <c r="AJ37" s="120"/>
      <c r="AK37" s="120"/>
      <c r="AL37" s="362"/>
    </row>
    <row r="38" spans="1:38" ht="15" customHeight="1" x14ac:dyDescent="0.25">
      <c r="A38" s="98"/>
      <c r="B38" s="74"/>
      <c r="C38" s="89"/>
      <c r="D38" s="235"/>
      <c r="E38" s="89"/>
      <c r="F38" s="74"/>
      <c r="G38" s="101"/>
      <c r="H38" s="89"/>
      <c r="I38" s="89"/>
      <c r="J38" s="89"/>
      <c r="K38" s="104"/>
      <c r="L38" s="279"/>
      <c r="M38" s="256"/>
      <c r="N38" s="110"/>
      <c r="O38" s="126"/>
      <c r="P38" s="151"/>
      <c r="Q38" s="315"/>
      <c r="R38" s="316"/>
      <c r="S38" s="341"/>
      <c r="T38" s="377"/>
      <c r="U38" s="203"/>
      <c r="V38" s="144"/>
      <c r="W38" s="120"/>
      <c r="X38" s="177"/>
      <c r="Y38" s="118"/>
      <c r="Z38" s="180"/>
      <c r="AA38" s="180"/>
      <c r="AB38" s="180"/>
      <c r="AC38" s="196"/>
      <c r="AD38" s="356"/>
      <c r="AE38" s="356"/>
      <c r="AF38" s="126"/>
      <c r="AG38" s="185"/>
      <c r="AH38" s="126"/>
      <c r="AI38" s="126"/>
      <c r="AJ38" s="120"/>
      <c r="AK38" s="120"/>
      <c r="AL38" s="362"/>
    </row>
    <row r="39" spans="1:38" ht="45" customHeight="1" x14ac:dyDescent="0.25">
      <c r="A39" s="98"/>
      <c r="B39" s="74"/>
      <c r="C39" s="89"/>
      <c r="D39" s="235"/>
      <c r="E39" s="89"/>
      <c r="F39" s="74"/>
      <c r="G39" s="101"/>
      <c r="H39" s="89"/>
      <c r="I39" s="89"/>
      <c r="J39" s="89"/>
      <c r="K39" s="104"/>
      <c r="L39" s="279"/>
      <c r="M39" s="256"/>
      <c r="N39" s="110"/>
      <c r="O39" s="126"/>
      <c r="P39" s="309" t="s">
        <v>159</v>
      </c>
      <c r="Q39" s="73" t="s">
        <v>189</v>
      </c>
      <c r="R39" s="162">
        <v>180</v>
      </c>
      <c r="S39" s="94" t="s">
        <v>152</v>
      </c>
      <c r="T39" s="332">
        <v>180</v>
      </c>
      <c r="U39" s="203">
        <v>60</v>
      </c>
      <c r="V39" s="53">
        <v>10</v>
      </c>
      <c r="W39" s="120"/>
      <c r="X39" s="177">
        <v>323</v>
      </c>
      <c r="Y39" s="116">
        <v>1</v>
      </c>
      <c r="Z39" s="180"/>
      <c r="AA39" s="180"/>
      <c r="AB39" s="180"/>
      <c r="AC39" s="197" t="s">
        <v>235</v>
      </c>
      <c r="AD39" s="356"/>
      <c r="AE39" s="356"/>
      <c r="AF39" s="126"/>
      <c r="AG39" s="185"/>
      <c r="AH39" s="126"/>
      <c r="AI39" s="126"/>
      <c r="AJ39" s="120"/>
      <c r="AK39" s="120"/>
      <c r="AL39" s="362"/>
    </row>
    <row r="40" spans="1:38" ht="45" customHeight="1" x14ac:dyDescent="0.25">
      <c r="A40" s="98"/>
      <c r="B40" s="74"/>
      <c r="C40" s="89"/>
      <c r="D40" s="235"/>
      <c r="E40" s="89"/>
      <c r="F40" s="74"/>
      <c r="G40" s="101"/>
      <c r="H40" s="89"/>
      <c r="I40" s="89"/>
      <c r="J40" s="89"/>
      <c r="K40" s="104"/>
      <c r="L40" s="279"/>
      <c r="M40" s="256"/>
      <c r="N40" s="110"/>
      <c r="O40" s="126"/>
      <c r="P40" s="309"/>
      <c r="Q40" s="74"/>
      <c r="R40" s="162"/>
      <c r="S40" s="94"/>
      <c r="T40" s="332"/>
      <c r="U40" s="203"/>
      <c r="V40" s="53">
        <v>10</v>
      </c>
      <c r="W40" s="120"/>
      <c r="X40" s="177"/>
      <c r="Y40" s="117"/>
      <c r="Z40" s="180"/>
      <c r="AA40" s="180"/>
      <c r="AB40" s="180"/>
      <c r="AC40" s="198"/>
      <c r="AD40" s="356"/>
      <c r="AE40" s="356"/>
      <c r="AF40" s="126"/>
      <c r="AG40" s="185"/>
      <c r="AH40" s="126"/>
      <c r="AI40" s="126"/>
      <c r="AJ40" s="120"/>
      <c r="AK40" s="120"/>
      <c r="AL40" s="362"/>
    </row>
    <row r="41" spans="1:38" ht="55.5" customHeight="1" x14ac:dyDescent="0.25">
      <c r="A41" s="98"/>
      <c r="B41" s="74"/>
      <c r="C41" s="89"/>
      <c r="D41" s="235"/>
      <c r="E41" s="89"/>
      <c r="F41" s="74"/>
      <c r="G41" s="101"/>
      <c r="H41" s="89"/>
      <c r="I41" s="89"/>
      <c r="J41" s="89"/>
      <c r="K41" s="104"/>
      <c r="L41" s="279"/>
      <c r="M41" s="256"/>
      <c r="N41" s="110"/>
      <c r="O41" s="126"/>
      <c r="P41" s="309"/>
      <c r="Q41" s="75"/>
      <c r="R41" s="162"/>
      <c r="S41" s="94"/>
      <c r="T41" s="332"/>
      <c r="U41" s="203"/>
      <c r="V41" s="53">
        <v>40</v>
      </c>
      <c r="W41" s="120"/>
      <c r="X41" s="177"/>
      <c r="Y41" s="118"/>
      <c r="Z41" s="180"/>
      <c r="AA41" s="180"/>
      <c r="AB41" s="180"/>
      <c r="AC41" s="199"/>
      <c r="AD41" s="356"/>
      <c r="AE41" s="356"/>
      <c r="AF41" s="126"/>
      <c r="AG41" s="185"/>
      <c r="AH41" s="126"/>
      <c r="AI41" s="126"/>
      <c r="AJ41" s="120"/>
      <c r="AK41" s="120"/>
      <c r="AL41" s="362"/>
    </row>
    <row r="42" spans="1:38" ht="15" customHeight="1" x14ac:dyDescent="0.25">
      <c r="A42" s="98"/>
      <c r="B42" s="74"/>
      <c r="C42" s="89"/>
      <c r="D42" s="235"/>
      <c r="E42" s="89"/>
      <c r="F42" s="74"/>
      <c r="G42" s="101"/>
      <c r="H42" s="89"/>
      <c r="I42" s="89"/>
      <c r="J42" s="89"/>
      <c r="K42" s="104"/>
      <c r="L42" s="279"/>
      <c r="M42" s="256"/>
      <c r="N42" s="110"/>
      <c r="O42" s="126"/>
      <c r="P42" s="149" t="s">
        <v>218</v>
      </c>
      <c r="Q42" s="73" t="s">
        <v>190</v>
      </c>
      <c r="R42" s="162">
        <v>250</v>
      </c>
      <c r="S42" s="94" t="s">
        <v>113</v>
      </c>
      <c r="T42" s="203">
        <v>250</v>
      </c>
      <c r="U42" s="203">
        <v>83</v>
      </c>
      <c r="V42" s="53">
        <v>13</v>
      </c>
      <c r="W42" s="120"/>
      <c r="X42" s="177">
        <v>247</v>
      </c>
      <c r="Y42" s="116">
        <f>X42/T42</f>
        <v>0.98799999999999999</v>
      </c>
      <c r="Z42" s="180"/>
      <c r="AA42" s="180"/>
      <c r="AB42" s="180"/>
      <c r="AC42" s="200" t="s">
        <v>255</v>
      </c>
      <c r="AD42" s="356"/>
      <c r="AE42" s="356"/>
      <c r="AF42" s="126"/>
      <c r="AG42" s="185"/>
      <c r="AH42" s="126"/>
      <c r="AI42" s="126"/>
      <c r="AJ42" s="120"/>
      <c r="AK42" s="120"/>
      <c r="AL42" s="362"/>
    </row>
    <row r="43" spans="1:38" ht="15" customHeight="1" x14ac:dyDescent="0.25">
      <c r="A43" s="98"/>
      <c r="B43" s="74"/>
      <c r="C43" s="89"/>
      <c r="D43" s="235"/>
      <c r="E43" s="89"/>
      <c r="F43" s="74"/>
      <c r="G43" s="101"/>
      <c r="H43" s="89"/>
      <c r="I43" s="89"/>
      <c r="J43" s="89"/>
      <c r="K43" s="104"/>
      <c r="L43" s="279"/>
      <c r="M43" s="256"/>
      <c r="N43" s="110"/>
      <c r="O43" s="126"/>
      <c r="P43" s="150"/>
      <c r="Q43" s="74"/>
      <c r="R43" s="162"/>
      <c r="S43" s="94"/>
      <c r="T43" s="203"/>
      <c r="U43" s="203"/>
      <c r="V43" s="53">
        <v>60</v>
      </c>
      <c r="W43" s="120"/>
      <c r="X43" s="177"/>
      <c r="Y43" s="117"/>
      <c r="Z43" s="180"/>
      <c r="AA43" s="180"/>
      <c r="AB43" s="180"/>
      <c r="AC43" s="201"/>
      <c r="AD43" s="356"/>
      <c r="AE43" s="356"/>
      <c r="AF43" s="126"/>
      <c r="AG43" s="185"/>
      <c r="AH43" s="126"/>
      <c r="AI43" s="126"/>
      <c r="AJ43" s="120"/>
      <c r="AK43" s="120"/>
      <c r="AL43" s="362"/>
    </row>
    <row r="44" spans="1:38" ht="15" customHeight="1" x14ac:dyDescent="0.25">
      <c r="A44" s="98"/>
      <c r="B44" s="74"/>
      <c r="C44" s="89"/>
      <c r="D44" s="235"/>
      <c r="E44" s="89"/>
      <c r="F44" s="74"/>
      <c r="G44" s="101"/>
      <c r="H44" s="89"/>
      <c r="I44" s="89"/>
      <c r="J44" s="89"/>
      <c r="K44" s="104"/>
      <c r="L44" s="279"/>
      <c r="M44" s="256"/>
      <c r="N44" s="110"/>
      <c r="O44" s="126"/>
      <c r="P44" s="150"/>
      <c r="Q44" s="74"/>
      <c r="R44" s="162"/>
      <c r="S44" s="94"/>
      <c r="T44" s="203"/>
      <c r="U44" s="203"/>
      <c r="V44" s="142">
        <v>10</v>
      </c>
      <c r="W44" s="120"/>
      <c r="X44" s="177"/>
      <c r="Y44" s="117"/>
      <c r="Z44" s="180"/>
      <c r="AA44" s="180"/>
      <c r="AB44" s="180"/>
      <c r="AC44" s="201"/>
      <c r="AD44" s="356"/>
      <c r="AE44" s="356"/>
      <c r="AF44" s="126"/>
      <c r="AG44" s="185"/>
      <c r="AH44" s="126"/>
      <c r="AI44" s="126"/>
      <c r="AJ44" s="120"/>
      <c r="AK44" s="120"/>
      <c r="AL44" s="362"/>
    </row>
    <row r="45" spans="1:38" ht="28.5" customHeight="1" x14ac:dyDescent="0.25">
      <c r="A45" s="98"/>
      <c r="B45" s="74"/>
      <c r="C45" s="89"/>
      <c r="D45" s="235"/>
      <c r="E45" s="89"/>
      <c r="F45" s="74"/>
      <c r="G45" s="101"/>
      <c r="H45" s="89"/>
      <c r="I45" s="89"/>
      <c r="J45" s="89"/>
      <c r="K45" s="104"/>
      <c r="L45" s="279"/>
      <c r="M45" s="256"/>
      <c r="N45" s="110"/>
      <c r="O45" s="126"/>
      <c r="P45" s="151"/>
      <c r="Q45" s="75"/>
      <c r="R45" s="162"/>
      <c r="S45" s="94"/>
      <c r="T45" s="203"/>
      <c r="U45" s="203"/>
      <c r="V45" s="144"/>
      <c r="W45" s="120"/>
      <c r="X45" s="177"/>
      <c r="Y45" s="118"/>
      <c r="Z45" s="180"/>
      <c r="AA45" s="180"/>
      <c r="AB45" s="180"/>
      <c r="AC45" s="202"/>
      <c r="AD45" s="356"/>
      <c r="AE45" s="356"/>
      <c r="AF45" s="126"/>
      <c r="AG45" s="185"/>
      <c r="AH45" s="126"/>
      <c r="AI45" s="126"/>
      <c r="AJ45" s="120"/>
      <c r="AK45" s="120"/>
      <c r="AL45" s="362"/>
    </row>
    <row r="46" spans="1:38" ht="28.5" customHeight="1" x14ac:dyDescent="0.25">
      <c r="A46" s="98"/>
      <c r="B46" s="74"/>
      <c r="C46" s="89"/>
      <c r="D46" s="235"/>
      <c r="E46" s="89"/>
      <c r="F46" s="74"/>
      <c r="G46" s="101"/>
      <c r="H46" s="89"/>
      <c r="I46" s="89"/>
      <c r="J46" s="89"/>
      <c r="K46" s="104"/>
      <c r="L46" s="279"/>
      <c r="M46" s="256"/>
      <c r="N46" s="110"/>
      <c r="O46" s="126"/>
      <c r="P46" s="149" t="s">
        <v>219</v>
      </c>
      <c r="Q46" s="73" t="s">
        <v>139</v>
      </c>
      <c r="R46" s="374">
        <v>800</v>
      </c>
      <c r="S46" s="125" t="s">
        <v>152</v>
      </c>
      <c r="T46" s="119">
        <v>800</v>
      </c>
      <c r="U46" s="119">
        <v>266</v>
      </c>
      <c r="V46" s="58">
        <v>80</v>
      </c>
      <c r="W46" s="120"/>
      <c r="X46" s="137">
        <v>618</v>
      </c>
      <c r="Y46" s="116">
        <v>1</v>
      </c>
      <c r="Z46" s="180"/>
      <c r="AA46" s="180"/>
      <c r="AB46" s="180"/>
      <c r="AC46" s="200" t="s">
        <v>236</v>
      </c>
      <c r="AD46" s="356"/>
      <c r="AE46" s="356"/>
      <c r="AF46" s="126"/>
      <c r="AG46" s="185"/>
      <c r="AH46" s="126"/>
      <c r="AI46" s="126"/>
      <c r="AJ46" s="120"/>
      <c r="AK46" s="120"/>
      <c r="AL46" s="362"/>
    </row>
    <row r="47" spans="1:38" ht="28.5" customHeight="1" x14ac:dyDescent="0.25">
      <c r="A47" s="98"/>
      <c r="B47" s="74"/>
      <c r="C47" s="89"/>
      <c r="D47" s="235"/>
      <c r="E47" s="89"/>
      <c r="F47" s="74"/>
      <c r="G47" s="101"/>
      <c r="H47" s="89"/>
      <c r="I47" s="89"/>
      <c r="J47" s="89"/>
      <c r="K47" s="104"/>
      <c r="L47" s="279"/>
      <c r="M47" s="256"/>
      <c r="N47" s="110"/>
      <c r="O47" s="126"/>
      <c r="P47" s="150"/>
      <c r="Q47" s="74"/>
      <c r="R47" s="375"/>
      <c r="S47" s="126"/>
      <c r="T47" s="120"/>
      <c r="U47" s="120"/>
      <c r="V47" s="58">
        <v>70</v>
      </c>
      <c r="W47" s="120"/>
      <c r="X47" s="138"/>
      <c r="Y47" s="117"/>
      <c r="Z47" s="180"/>
      <c r="AA47" s="180"/>
      <c r="AB47" s="180"/>
      <c r="AC47" s="201"/>
      <c r="AD47" s="356"/>
      <c r="AE47" s="356"/>
      <c r="AF47" s="126"/>
      <c r="AG47" s="185"/>
      <c r="AH47" s="126"/>
      <c r="AI47" s="126"/>
      <c r="AJ47" s="120"/>
      <c r="AK47" s="120"/>
      <c r="AL47" s="362"/>
    </row>
    <row r="48" spans="1:38" ht="33.75" customHeight="1" x14ac:dyDescent="0.25">
      <c r="A48" s="98"/>
      <c r="B48" s="74"/>
      <c r="C48" s="89"/>
      <c r="D48" s="235"/>
      <c r="E48" s="89"/>
      <c r="F48" s="74"/>
      <c r="G48" s="101"/>
      <c r="H48" s="89"/>
      <c r="I48" s="89"/>
      <c r="J48" s="89"/>
      <c r="K48" s="104"/>
      <c r="L48" s="279"/>
      <c r="M48" s="256"/>
      <c r="N48" s="110"/>
      <c r="O48" s="126"/>
      <c r="P48" s="151"/>
      <c r="Q48" s="75"/>
      <c r="R48" s="376"/>
      <c r="S48" s="127"/>
      <c r="T48" s="155"/>
      <c r="U48" s="155"/>
      <c r="V48" s="59">
        <v>150</v>
      </c>
      <c r="W48" s="120"/>
      <c r="X48" s="139"/>
      <c r="Y48" s="118"/>
      <c r="Z48" s="180"/>
      <c r="AA48" s="180"/>
      <c r="AB48" s="180"/>
      <c r="AC48" s="202"/>
      <c r="AD48" s="356"/>
      <c r="AE48" s="356"/>
      <c r="AF48" s="126"/>
      <c r="AG48" s="185"/>
      <c r="AH48" s="126"/>
      <c r="AI48" s="126"/>
      <c r="AJ48" s="120"/>
      <c r="AK48" s="120"/>
      <c r="AL48" s="362"/>
    </row>
    <row r="49" spans="1:38" ht="33.75" customHeight="1" x14ac:dyDescent="0.25">
      <c r="A49" s="98"/>
      <c r="B49" s="74"/>
      <c r="C49" s="89"/>
      <c r="D49" s="235"/>
      <c r="E49" s="89"/>
      <c r="F49" s="74"/>
      <c r="G49" s="101"/>
      <c r="H49" s="89"/>
      <c r="I49" s="89"/>
      <c r="J49" s="89"/>
      <c r="K49" s="104"/>
      <c r="L49" s="279"/>
      <c r="M49" s="256"/>
      <c r="N49" s="110"/>
      <c r="O49" s="126"/>
      <c r="P49" s="149" t="s">
        <v>220</v>
      </c>
      <c r="Q49" s="73" t="s">
        <v>221</v>
      </c>
      <c r="R49" s="164">
        <v>8400</v>
      </c>
      <c r="S49" s="125" t="s">
        <v>113</v>
      </c>
      <c r="T49" s="208">
        <v>8400</v>
      </c>
      <c r="U49" s="119">
        <v>8400</v>
      </c>
      <c r="V49" s="59">
        <v>3150</v>
      </c>
      <c r="W49" s="120"/>
      <c r="X49" s="146">
        <v>0</v>
      </c>
      <c r="Y49" s="116">
        <f>X49/T49</f>
        <v>0</v>
      </c>
      <c r="Z49" s="180"/>
      <c r="AA49" s="180"/>
      <c r="AB49" s="180"/>
      <c r="AC49" s="197" t="s">
        <v>269</v>
      </c>
      <c r="AD49" s="356"/>
      <c r="AE49" s="356"/>
      <c r="AF49" s="126"/>
      <c r="AG49" s="185"/>
      <c r="AH49" s="126"/>
      <c r="AI49" s="126"/>
      <c r="AJ49" s="120"/>
      <c r="AK49" s="120"/>
      <c r="AL49" s="362"/>
    </row>
    <row r="50" spans="1:38" ht="33.75" customHeight="1" x14ac:dyDescent="0.25">
      <c r="A50" s="98"/>
      <c r="B50" s="74"/>
      <c r="C50" s="89"/>
      <c r="D50" s="235"/>
      <c r="E50" s="89"/>
      <c r="F50" s="74"/>
      <c r="G50" s="101"/>
      <c r="H50" s="89"/>
      <c r="I50" s="89"/>
      <c r="J50" s="89"/>
      <c r="K50" s="104"/>
      <c r="L50" s="279"/>
      <c r="M50" s="256"/>
      <c r="N50" s="110"/>
      <c r="O50" s="126"/>
      <c r="P50" s="150"/>
      <c r="Q50" s="74"/>
      <c r="R50" s="165"/>
      <c r="S50" s="126"/>
      <c r="T50" s="209"/>
      <c r="U50" s="120"/>
      <c r="V50" s="59">
        <v>3200</v>
      </c>
      <c r="W50" s="120"/>
      <c r="X50" s="147"/>
      <c r="Y50" s="117"/>
      <c r="Z50" s="180"/>
      <c r="AA50" s="180"/>
      <c r="AB50" s="180"/>
      <c r="AC50" s="198"/>
      <c r="AD50" s="356"/>
      <c r="AE50" s="356"/>
      <c r="AF50" s="126"/>
      <c r="AG50" s="185"/>
      <c r="AH50" s="126"/>
      <c r="AI50" s="126"/>
      <c r="AJ50" s="120"/>
      <c r="AK50" s="120"/>
      <c r="AL50" s="362"/>
    </row>
    <row r="51" spans="1:38" ht="99" customHeight="1" x14ac:dyDescent="0.25">
      <c r="A51" s="98"/>
      <c r="B51" s="74"/>
      <c r="C51" s="89"/>
      <c r="D51" s="235"/>
      <c r="E51" s="90"/>
      <c r="F51" s="75"/>
      <c r="G51" s="102"/>
      <c r="H51" s="90"/>
      <c r="I51" s="90"/>
      <c r="J51" s="90"/>
      <c r="K51" s="105"/>
      <c r="L51" s="280"/>
      <c r="M51" s="257"/>
      <c r="N51" s="111"/>
      <c r="O51" s="127"/>
      <c r="P51" s="151"/>
      <c r="Q51" s="75"/>
      <c r="R51" s="166"/>
      <c r="S51" s="127"/>
      <c r="T51" s="210"/>
      <c r="U51" s="155"/>
      <c r="V51" s="60">
        <v>2050</v>
      </c>
      <c r="W51" s="155"/>
      <c r="X51" s="148"/>
      <c r="Y51" s="118"/>
      <c r="Z51" s="179"/>
      <c r="AA51" s="180"/>
      <c r="AB51" s="180"/>
      <c r="AC51" s="199"/>
      <c r="AD51" s="356"/>
      <c r="AE51" s="356"/>
      <c r="AF51" s="126"/>
      <c r="AG51" s="186"/>
      <c r="AH51" s="127"/>
      <c r="AI51" s="127"/>
      <c r="AJ51" s="155"/>
      <c r="AK51" s="155"/>
      <c r="AL51" s="363"/>
    </row>
    <row r="52" spans="1:38" ht="15" customHeight="1" x14ac:dyDescent="0.25">
      <c r="A52" s="98"/>
      <c r="B52" s="74"/>
      <c r="C52" s="89"/>
      <c r="D52" s="235"/>
      <c r="E52" s="88" t="s">
        <v>42</v>
      </c>
      <c r="F52" s="73" t="s">
        <v>92</v>
      </c>
      <c r="G52" s="100">
        <v>0.42</v>
      </c>
      <c r="H52" s="88" t="s">
        <v>43</v>
      </c>
      <c r="I52" s="88" t="s">
        <v>44</v>
      </c>
      <c r="J52" s="296">
        <v>646969</v>
      </c>
      <c r="K52" s="255">
        <v>404356</v>
      </c>
      <c r="L52" s="258">
        <f>217200+47920</f>
        <v>265120</v>
      </c>
      <c r="M52" s="255">
        <v>60534</v>
      </c>
      <c r="N52" s="109" t="s">
        <v>168</v>
      </c>
      <c r="O52" s="125" t="s">
        <v>161</v>
      </c>
      <c r="P52" s="149" t="s">
        <v>45</v>
      </c>
      <c r="Q52" s="109" t="s">
        <v>193</v>
      </c>
      <c r="R52" s="159">
        <v>1000</v>
      </c>
      <c r="S52" s="94" t="s">
        <v>113</v>
      </c>
      <c r="T52" s="203">
        <v>1000</v>
      </c>
      <c r="U52" s="203">
        <v>333</v>
      </c>
      <c r="V52" s="142">
        <v>100</v>
      </c>
      <c r="W52" s="119">
        <f>X70+X67+X62+X57+X52</f>
        <v>3261</v>
      </c>
      <c r="X52" s="226">
        <v>0</v>
      </c>
      <c r="Y52" s="116">
        <f>X52/T52</f>
        <v>0</v>
      </c>
      <c r="Z52" s="178">
        <f>(Y52+Y57+Y62+Y67+Y70)/5</f>
        <v>2.6247877991400992E-2</v>
      </c>
      <c r="AA52" s="180"/>
      <c r="AB52" s="180"/>
      <c r="AC52" s="200" t="s">
        <v>251</v>
      </c>
      <c r="AD52" s="355">
        <v>43619</v>
      </c>
      <c r="AE52" s="355">
        <v>43677</v>
      </c>
      <c r="AF52" s="126"/>
      <c r="AG52" s="184">
        <v>1291443344</v>
      </c>
      <c r="AH52" s="125" t="s">
        <v>121</v>
      </c>
      <c r="AI52" s="125" t="s">
        <v>146</v>
      </c>
      <c r="AJ52" s="119">
        <v>1291443344</v>
      </c>
      <c r="AK52" s="119">
        <v>358170290</v>
      </c>
      <c r="AL52" s="361">
        <f>(AK52*100%)/AJ52</f>
        <v>0.27734107861877677</v>
      </c>
    </row>
    <row r="53" spans="1:38" ht="15" customHeight="1" x14ac:dyDescent="0.25">
      <c r="A53" s="98"/>
      <c r="B53" s="74"/>
      <c r="C53" s="89"/>
      <c r="D53" s="235"/>
      <c r="E53" s="89"/>
      <c r="F53" s="74"/>
      <c r="G53" s="101"/>
      <c r="H53" s="89"/>
      <c r="I53" s="89"/>
      <c r="J53" s="297"/>
      <c r="K53" s="107"/>
      <c r="L53" s="259"/>
      <c r="M53" s="256"/>
      <c r="N53" s="110"/>
      <c r="O53" s="126"/>
      <c r="P53" s="150"/>
      <c r="Q53" s="110"/>
      <c r="R53" s="159"/>
      <c r="S53" s="94"/>
      <c r="T53" s="203"/>
      <c r="U53" s="203"/>
      <c r="V53" s="144"/>
      <c r="W53" s="120"/>
      <c r="X53" s="226"/>
      <c r="Y53" s="117"/>
      <c r="Z53" s="180"/>
      <c r="AA53" s="180"/>
      <c r="AB53" s="180"/>
      <c r="AC53" s="201"/>
      <c r="AD53" s="355"/>
      <c r="AE53" s="355"/>
      <c r="AF53" s="126"/>
      <c r="AG53" s="185"/>
      <c r="AH53" s="126"/>
      <c r="AI53" s="126"/>
      <c r="AJ53" s="120"/>
      <c r="AK53" s="120"/>
      <c r="AL53" s="362"/>
    </row>
    <row r="54" spans="1:38" ht="15" customHeight="1" x14ac:dyDescent="0.25">
      <c r="A54" s="98"/>
      <c r="B54" s="74"/>
      <c r="C54" s="89"/>
      <c r="D54" s="235"/>
      <c r="E54" s="89"/>
      <c r="F54" s="74"/>
      <c r="G54" s="101"/>
      <c r="H54" s="89"/>
      <c r="I54" s="89"/>
      <c r="J54" s="297"/>
      <c r="K54" s="107"/>
      <c r="L54" s="259"/>
      <c r="M54" s="256"/>
      <c r="N54" s="110"/>
      <c r="O54" s="126"/>
      <c r="P54" s="150"/>
      <c r="Q54" s="110"/>
      <c r="R54" s="159"/>
      <c r="S54" s="94"/>
      <c r="T54" s="203"/>
      <c r="U54" s="203"/>
      <c r="V54" s="142">
        <v>133</v>
      </c>
      <c r="W54" s="120"/>
      <c r="X54" s="226"/>
      <c r="Y54" s="117"/>
      <c r="Z54" s="180"/>
      <c r="AA54" s="180"/>
      <c r="AB54" s="180"/>
      <c r="AC54" s="201"/>
      <c r="AD54" s="355"/>
      <c r="AE54" s="355"/>
      <c r="AF54" s="126"/>
      <c r="AG54" s="185"/>
      <c r="AH54" s="126"/>
      <c r="AI54" s="126"/>
      <c r="AJ54" s="120"/>
      <c r="AK54" s="120"/>
      <c r="AL54" s="362"/>
    </row>
    <row r="55" spans="1:38" ht="15" customHeight="1" x14ac:dyDescent="0.25">
      <c r="A55" s="98"/>
      <c r="B55" s="74"/>
      <c r="C55" s="89"/>
      <c r="D55" s="235"/>
      <c r="E55" s="89"/>
      <c r="F55" s="74"/>
      <c r="G55" s="101"/>
      <c r="H55" s="89"/>
      <c r="I55" s="89"/>
      <c r="J55" s="297"/>
      <c r="K55" s="107"/>
      <c r="L55" s="259"/>
      <c r="M55" s="256"/>
      <c r="N55" s="110"/>
      <c r="O55" s="126"/>
      <c r="P55" s="150"/>
      <c r="Q55" s="110"/>
      <c r="R55" s="159"/>
      <c r="S55" s="94"/>
      <c r="T55" s="203"/>
      <c r="U55" s="203"/>
      <c r="V55" s="144"/>
      <c r="W55" s="120"/>
      <c r="X55" s="226"/>
      <c r="Y55" s="117"/>
      <c r="Z55" s="180"/>
      <c r="AA55" s="180"/>
      <c r="AB55" s="180"/>
      <c r="AC55" s="201"/>
      <c r="AD55" s="355"/>
      <c r="AE55" s="355"/>
      <c r="AF55" s="126"/>
      <c r="AG55" s="185"/>
      <c r="AH55" s="126"/>
      <c r="AI55" s="126"/>
      <c r="AJ55" s="120"/>
      <c r="AK55" s="120"/>
      <c r="AL55" s="362"/>
    </row>
    <row r="56" spans="1:38" ht="34.5" customHeight="1" x14ac:dyDescent="0.25">
      <c r="A56" s="98"/>
      <c r="B56" s="74"/>
      <c r="C56" s="89"/>
      <c r="D56" s="235"/>
      <c r="E56" s="89"/>
      <c r="F56" s="74"/>
      <c r="G56" s="101"/>
      <c r="H56" s="89"/>
      <c r="I56" s="89"/>
      <c r="J56" s="297"/>
      <c r="K56" s="107"/>
      <c r="L56" s="259"/>
      <c r="M56" s="256"/>
      <c r="N56" s="110"/>
      <c r="O56" s="126"/>
      <c r="P56" s="151"/>
      <c r="Q56" s="111"/>
      <c r="R56" s="159"/>
      <c r="S56" s="94"/>
      <c r="T56" s="203"/>
      <c r="U56" s="203"/>
      <c r="V56" s="53">
        <v>100</v>
      </c>
      <c r="W56" s="120"/>
      <c r="X56" s="226"/>
      <c r="Y56" s="118"/>
      <c r="Z56" s="180"/>
      <c r="AA56" s="180"/>
      <c r="AB56" s="180"/>
      <c r="AC56" s="202"/>
      <c r="AD56" s="355"/>
      <c r="AE56" s="355"/>
      <c r="AF56" s="126"/>
      <c r="AG56" s="185"/>
      <c r="AH56" s="126"/>
      <c r="AI56" s="126"/>
      <c r="AJ56" s="120"/>
      <c r="AK56" s="120"/>
      <c r="AL56" s="362"/>
    </row>
    <row r="57" spans="1:38" ht="15" customHeight="1" x14ac:dyDescent="0.25">
      <c r="A57" s="98"/>
      <c r="B57" s="74"/>
      <c r="C57" s="89"/>
      <c r="D57" s="235"/>
      <c r="E57" s="89"/>
      <c r="F57" s="74"/>
      <c r="G57" s="101"/>
      <c r="H57" s="89"/>
      <c r="I57" s="89"/>
      <c r="J57" s="297"/>
      <c r="K57" s="107"/>
      <c r="L57" s="259"/>
      <c r="M57" s="256"/>
      <c r="N57" s="110"/>
      <c r="O57" s="126"/>
      <c r="P57" s="149" t="s">
        <v>46</v>
      </c>
      <c r="Q57" s="73" t="s">
        <v>109</v>
      </c>
      <c r="R57" s="159">
        <v>25000</v>
      </c>
      <c r="S57" s="94" t="s">
        <v>114</v>
      </c>
      <c r="T57" s="203">
        <v>25000</v>
      </c>
      <c r="U57" s="203">
        <v>8333</v>
      </c>
      <c r="V57" s="142">
        <v>2463</v>
      </c>
      <c r="W57" s="120"/>
      <c r="X57" s="177">
        <v>1837</v>
      </c>
      <c r="Y57" s="116">
        <f>X57/T57</f>
        <v>7.3480000000000004E-2</v>
      </c>
      <c r="Z57" s="180"/>
      <c r="AA57" s="180"/>
      <c r="AB57" s="180"/>
      <c r="AC57" s="200" t="s">
        <v>239</v>
      </c>
      <c r="AD57" s="355">
        <v>43557</v>
      </c>
      <c r="AE57" s="355">
        <v>43773</v>
      </c>
      <c r="AF57" s="126"/>
      <c r="AG57" s="185"/>
      <c r="AH57" s="126"/>
      <c r="AI57" s="126"/>
      <c r="AJ57" s="120"/>
      <c r="AK57" s="120"/>
      <c r="AL57" s="362"/>
    </row>
    <row r="58" spans="1:38" ht="15" customHeight="1" x14ac:dyDescent="0.25">
      <c r="A58" s="98"/>
      <c r="B58" s="74"/>
      <c r="C58" s="89"/>
      <c r="D58" s="235"/>
      <c r="E58" s="89"/>
      <c r="F58" s="74"/>
      <c r="G58" s="101"/>
      <c r="H58" s="89"/>
      <c r="I58" s="89"/>
      <c r="J58" s="297"/>
      <c r="K58" s="107"/>
      <c r="L58" s="259"/>
      <c r="M58" s="256"/>
      <c r="N58" s="110"/>
      <c r="O58" s="126"/>
      <c r="P58" s="150"/>
      <c r="Q58" s="74"/>
      <c r="R58" s="159"/>
      <c r="S58" s="94"/>
      <c r="T58" s="203"/>
      <c r="U58" s="203"/>
      <c r="V58" s="144"/>
      <c r="W58" s="120"/>
      <c r="X58" s="177"/>
      <c r="Y58" s="117"/>
      <c r="Z58" s="180"/>
      <c r="AA58" s="180"/>
      <c r="AB58" s="180"/>
      <c r="AC58" s="201"/>
      <c r="AD58" s="355"/>
      <c r="AE58" s="355"/>
      <c r="AF58" s="126"/>
      <c r="AG58" s="185"/>
      <c r="AH58" s="126"/>
      <c r="AI58" s="126"/>
      <c r="AJ58" s="120"/>
      <c r="AK58" s="120"/>
      <c r="AL58" s="362"/>
    </row>
    <row r="59" spans="1:38" ht="15" customHeight="1" x14ac:dyDescent="0.25">
      <c r="A59" s="98"/>
      <c r="B59" s="74"/>
      <c r="C59" s="89"/>
      <c r="D59" s="235"/>
      <c r="E59" s="89"/>
      <c r="F59" s="74"/>
      <c r="G59" s="101"/>
      <c r="H59" s="89"/>
      <c r="I59" s="89"/>
      <c r="J59" s="297"/>
      <c r="K59" s="107"/>
      <c r="L59" s="259"/>
      <c r="M59" s="256"/>
      <c r="N59" s="110"/>
      <c r="O59" s="126"/>
      <c r="P59" s="150"/>
      <c r="Q59" s="74"/>
      <c r="R59" s="159"/>
      <c r="S59" s="94"/>
      <c r="T59" s="203"/>
      <c r="U59" s="203"/>
      <c r="V59" s="142">
        <v>1602</v>
      </c>
      <c r="W59" s="120"/>
      <c r="X59" s="177"/>
      <c r="Y59" s="117"/>
      <c r="Z59" s="180"/>
      <c r="AA59" s="180"/>
      <c r="AB59" s="180"/>
      <c r="AC59" s="201"/>
      <c r="AD59" s="355"/>
      <c r="AE59" s="355"/>
      <c r="AF59" s="126"/>
      <c r="AG59" s="185"/>
      <c r="AH59" s="126"/>
      <c r="AI59" s="126"/>
      <c r="AJ59" s="120"/>
      <c r="AK59" s="120"/>
      <c r="AL59" s="362"/>
    </row>
    <row r="60" spans="1:38" ht="15" customHeight="1" x14ac:dyDescent="0.25">
      <c r="A60" s="98"/>
      <c r="B60" s="74"/>
      <c r="C60" s="89"/>
      <c r="D60" s="235"/>
      <c r="E60" s="89"/>
      <c r="F60" s="74"/>
      <c r="G60" s="101"/>
      <c r="H60" s="89"/>
      <c r="I60" s="89"/>
      <c r="J60" s="297"/>
      <c r="K60" s="107"/>
      <c r="L60" s="259"/>
      <c r="M60" s="256"/>
      <c r="N60" s="110"/>
      <c r="O60" s="126"/>
      <c r="P60" s="150"/>
      <c r="Q60" s="74"/>
      <c r="R60" s="159"/>
      <c r="S60" s="94"/>
      <c r="T60" s="203"/>
      <c r="U60" s="203"/>
      <c r="V60" s="144"/>
      <c r="W60" s="120"/>
      <c r="X60" s="177"/>
      <c r="Y60" s="117"/>
      <c r="Z60" s="180"/>
      <c r="AA60" s="180"/>
      <c r="AB60" s="180"/>
      <c r="AC60" s="201"/>
      <c r="AD60" s="355"/>
      <c r="AE60" s="355"/>
      <c r="AF60" s="126"/>
      <c r="AG60" s="185"/>
      <c r="AH60" s="126"/>
      <c r="AI60" s="126"/>
      <c r="AJ60" s="120"/>
      <c r="AK60" s="120"/>
      <c r="AL60" s="362"/>
    </row>
    <row r="61" spans="1:38" ht="15" customHeight="1" x14ac:dyDescent="0.25">
      <c r="A61" s="98"/>
      <c r="B61" s="74"/>
      <c r="C61" s="89"/>
      <c r="D61" s="235"/>
      <c r="E61" s="89"/>
      <c r="F61" s="74"/>
      <c r="G61" s="101"/>
      <c r="H61" s="89"/>
      <c r="I61" s="89"/>
      <c r="J61" s="297"/>
      <c r="K61" s="107"/>
      <c r="L61" s="259"/>
      <c r="M61" s="256"/>
      <c r="N61" s="110"/>
      <c r="O61" s="126"/>
      <c r="P61" s="151"/>
      <c r="Q61" s="75"/>
      <c r="R61" s="159"/>
      <c r="S61" s="94"/>
      <c r="T61" s="203"/>
      <c r="U61" s="203"/>
      <c r="V61" s="53">
        <v>1924</v>
      </c>
      <c r="W61" s="120"/>
      <c r="X61" s="177"/>
      <c r="Y61" s="118"/>
      <c r="Z61" s="180"/>
      <c r="AA61" s="180"/>
      <c r="AB61" s="180"/>
      <c r="AC61" s="202"/>
      <c r="AD61" s="355"/>
      <c r="AE61" s="355"/>
      <c r="AF61" s="126"/>
      <c r="AG61" s="185"/>
      <c r="AH61" s="126"/>
      <c r="AI61" s="126"/>
      <c r="AJ61" s="120"/>
      <c r="AK61" s="120"/>
      <c r="AL61" s="362"/>
    </row>
    <row r="62" spans="1:38" ht="15" customHeight="1" x14ac:dyDescent="0.25">
      <c r="A62" s="98"/>
      <c r="B62" s="74"/>
      <c r="C62" s="89"/>
      <c r="D62" s="235"/>
      <c r="E62" s="89"/>
      <c r="F62" s="74"/>
      <c r="G62" s="101"/>
      <c r="H62" s="89"/>
      <c r="I62" s="89"/>
      <c r="J62" s="297"/>
      <c r="K62" s="107"/>
      <c r="L62" s="259"/>
      <c r="M62" s="256"/>
      <c r="N62" s="110"/>
      <c r="O62" s="126"/>
      <c r="P62" s="149" t="s">
        <v>226</v>
      </c>
      <c r="Q62" s="73" t="s">
        <v>191</v>
      </c>
      <c r="R62" s="163">
        <v>3000</v>
      </c>
      <c r="S62" s="94" t="s">
        <v>113</v>
      </c>
      <c r="T62" s="203">
        <v>3000</v>
      </c>
      <c r="U62" s="203">
        <v>1000</v>
      </c>
      <c r="V62" s="142">
        <v>350</v>
      </c>
      <c r="W62" s="120"/>
      <c r="X62" s="226">
        <v>0</v>
      </c>
      <c r="Y62" s="116">
        <f>X62/T62</f>
        <v>0</v>
      </c>
      <c r="Z62" s="180"/>
      <c r="AA62" s="180"/>
      <c r="AB62" s="180"/>
      <c r="AC62" s="200" t="s">
        <v>248</v>
      </c>
      <c r="AD62" s="355">
        <v>43525</v>
      </c>
      <c r="AE62" s="355">
        <v>43769</v>
      </c>
      <c r="AF62" s="126"/>
      <c r="AG62" s="185"/>
      <c r="AH62" s="126"/>
      <c r="AI62" s="126"/>
      <c r="AJ62" s="120"/>
      <c r="AK62" s="120"/>
      <c r="AL62" s="362"/>
    </row>
    <row r="63" spans="1:38" ht="15" customHeight="1" x14ac:dyDescent="0.25">
      <c r="A63" s="98"/>
      <c r="B63" s="74"/>
      <c r="C63" s="89"/>
      <c r="D63" s="235"/>
      <c r="E63" s="89"/>
      <c r="F63" s="74"/>
      <c r="G63" s="101"/>
      <c r="H63" s="89"/>
      <c r="I63" s="89"/>
      <c r="J63" s="297"/>
      <c r="K63" s="107"/>
      <c r="L63" s="259"/>
      <c r="M63" s="256"/>
      <c r="N63" s="110"/>
      <c r="O63" s="126"/>
      <c r="P63" s="150"/>
      <c r="Q63" s="74"/>
      <c r="R63" s="162"/>
      <c r="S63" s="94"/>
      <c r="T63" s="203"/>
      <c r="U63" s="203"/>
      <c r="V63" s="144"/>
      <c r="W63" s="120"/>
      <c r="X63" s="226"/>
      <c r="Y63" s="117"/>
      <c r="Z63" s="180"/>
      <c r="AA63" s="180"/>
      <c r="AB63" s="180"/>
      <c r="AC63" s="263"/>
      <c r="AD63" s="355"/>
      <c r="AE63" s="355"/>
      <c r="AF63" s="126"/>
      <c r="AG63" s="185"/>
      <c r="AH63" s="126"/>
      <c r="AI63" s="126"/>
      <c r="AJ63" s="120"/>
      <c r="AK63" s="120"/>
      <c r="AL63" s="362"/>
    </row>
    <row r="64" spans="1:38" ht="15" customHeight="1" x14ac:dyDescent="0.25">
      <c r="A64" s="98"/>
      <c r="B64" s="74"/>
      <c r="C64" s="89"/>
      <c r="D64" s="235"/>
      <c r="E64" s="89"/>
      <c r="F64" s="74"/>
      <c r="G64" s="101"/>
      <c r="H64" s="89"/>
      <c r="I64" s="89"/>
      <c r="J64" s="297"/>
      <c r="K64" s="107"/>
      <c r="L64" s="259"/>
      <c r="M64" s="256"/>
      <c r="N64" s="110"/>
      <c r="O64" s="126"/>
      <c r="P64" s="150"/>
      <c r="Q64" s="74"/>
      <c r="R64" s="162"/>
      <c r="S64" s="94"/>
      <c r="T64" s="203"/>
      <c r="U64" s="203"/>
      <c r="V64" s="142">
        <v>400</v>
      </c>
      <c r="W64" s="120"/>
      <c r="X64" s="226"/>
      <c r="Y64" s="117"/>
      <c r="Z64" s="180"/>
      <c r="AA64" s="180"/>
      <c r="AB64" s="180"/>
      <c r="AC64" s="263"/>
      <c r="AD64" s="355"/>
      <c r="AE64" s="355"/>
      <c r="AF64" s="126"/>
      <c r="AG64" s="185"/>
      <c r="AH64" s="126"/>
      <c r="AI64" s="126"/>
      <c r="AJ64" s="120"/>
      <c r="AK64" s="120"/>
      <c r="AL64" s="362"/>
    </row>
    <row r="65" spans="1:38" ht="18.75" customHeight="1" x14ac:dyDescent="0.25">
      <c r="A65" s="98"/>
      <c r="B65" s="74"/>
      <c r="C65" s="89"/>
      <c r="D65" s="235"/>
      <c r="E65" s="89"/>
      <c r="F65" s="74"/>
      <c r="G65" s="101"/>
      <c r="H65" s="89"/>
      <c r="I65" s="89"/>
      <c r="J65" s="297"/>
      <c r="K65" s="107"/>
      <c r="L65" s="259"/>
      <c r="M65" s="256"/>
      <c r="N65" s="110"/>
      <c r="O65" s="126"/>
      <c r="P65" s="150"/>
      <c r="Q65" s="74"/>
      <c r="R65" s="162"/>
      <c r="S65" s="94"/>
      <c r="T65" s="203"/>
      <c r="U65" s="203"/>
      <c r="V65" s="144"/>
      <c r="W65" s="120"/>
      <c r="X65" s="226"/>
      <c r="Y65" s="117"/>
      <c r="Z65" s="180"/>
      <c r="AA65" s="180"/>
      <c r="AB65" s="180"/>
      <c r="AC65" s="263"/>
      <c r="AD65" s="355"/>
      <c r="AE65" s="355"/>
      <c r="AF65" s="126"/>
      <c r="AG65" s="185"/>
      <c r="AH65" s="126"/>
      <c r="AI65" s="126"/>
      <c r="AJ65" s="120"/>
      <c r="AK65" s="120"/>
      <c r="AL65" s="362"/>
    </row>
    <row r="66" spans="1:38" ht="56.25" customHeight="1" x14ac:dyDescent="0.25">
      <c r="A66" s="98"/>
      <c r="B66" s="74"/>
      <c r="C66" s="89"/>
      <c r="D66" s="235"/>
      <c r="E66" s="89"/>
      <c r="F66" s="74"/>
      <c r="G66" s="101"/>
      <c r="H66" s="89"/>
      <c r="I66" s="89"/>
      <c r="J66" s="297"/>
      <c r="K66" s="107"/>
      <c r="L66" s="259"/>
      <c r="M66" s="256"/>
      <c r="N66" s="110"/>
      <c r="O66" s="126"/>
      <c r="P66" s="151"/>
      <c r="Q66" s="75"/>
      <c r="R66" s="162"/>
      <c r="S66" s="94"/>
      <c r="T66" s="203"/>
      <c r="U66" s="203"/>
      <c r="V66" s="53">
        <v>250</v>
      </c>
      <c r="W66" s="120"/>
      <c r="X66" s="226"/>
      <c r="Y66" s="118"/>
      <c r="Z66" s="180"/>
      <c r="AA66" s="180"/>
      <c r="AB66" s="180"/>
      <c r="AC66" s="264"/>
      <c r="AD66" s="355"/>
      <c r="AE66" s="355"/>
      <c r="AF66" s="126"/>
      <c r="AG66" s="185"/>
      <c r="AH66" s="126"/>
      <c r="AI66" s="126"/>
      <c r="AJ66" s="120"/>
      <c r="AK66" s="120"/>
      <c r="AL66" s="362"/>
    </row>
    <row r="67" spans="1:38" ht="15" customHeight="1" x14ac:dyDescent="0.25">
      <c r="A67" s="98"/>
      <c r="B67" s="74"/>
      <c r="C67" s="89"/>
      <c r="D67" s="235"/>
      <c r="E67" s="89"/>
      <c r="F67" s="74"/>
      <c r="G67" s="101"/>
      <c r="H67" s="89"/>
      <c r="I67" s="89"/>
      <c r="J67" s="297"/>
      <c r="K67" s="107"/>
      <c r="L67" s="259"/>
      <c r="M67" s="256"/>
      <c r="N67" s="110"/>
      <c r="O67" s="126"/>
      <c r="P67" s="149" t="s">
        <v>225</v>
      </c>
      <c r="Q67" s="289" t="s">
        <v>110</v>
      </c>
      <c r="R67" s="317">
        <v>7000</v>
      </c>
      <c r="S67" s="94" t="s">
        <v>152</v>
      </c>
      <c r="T67" s="203">
        <v>7000</v>
      </c>
      <c r="U67" s="203">
        <v>2333</v>
      </c>
      <c r="V67" s="53">
        <v>800</v>
      </c>
      <c r="W67" s="120"/>
      <c r="X67" s="226">
        <v>0</v>
      </c>
      <c r="Y67" s="116">
        <f>X67/T67</f>
        <v>0</v>
      </c>
      <c r="Z67" s="180"/>
      <c r="AA67" s="180"/>
      <c r="AB67" s="180"/>
      <c r="AC67" s="200" t="s">
        <v>237</v>
      </c>
      <c r="AD67" s="181">
        <v>43678</v>
      </c>
      <c r="AE67" s="355">
        <v>43707</v>
      </c>
      <c r="AF67" s="126"/>
      <c r="AG67" s="185"/>
      <c r="AH67" s="126"/>
      <c r="AI67" s="126"/>
      <c r="AJ67" s="120"/>
      <c r="AK67" s="120"/>
      <c r="AL67" s="362"/>
    </row>
    <row r="68" spans="1:38" ht="15" customHeight="1" x14ac:dyDescent="0.25">
      <c r="A68" s="98"/>
      <c r="B68" s="74"/>
      <c r="C68" s="89"/>
      <c r="D68" s="235"/>
      <c r="E68" s="89"/>
      <c r="F68" s="74"/>
      <c r="G68" s="101"/>
      <c r="H68" s="89"/>
      <c r="I68" s="89"/>
      <c r="J68" s="297"/>
      <c r="K68" s="107"/>
      <c r="L68" s="259"/>
      <c r="M68" s="256"/>
      <c r="N68" s="110"/>
      <c r="O68" s="126"/>
      <c r="P68" s="150"/>
      <c r="Q68" s="289"/>
      <c r="R68" s="318"/>
      <c r="S68" s="94"/>
      <c r="T68" s="203"/>
      <c r="U68" s="203"/>
      <c r="V68" s="53">
        <v>900</v>
      </c>
      <c r="W68" s="120"/>
      <c r="X68" s="226"/>
      <c r="Y68" s="117"/>
      <c r="Z68" s="180"/>
      <c r="AA68" s="180"/>
      <c r="AB68" s="180"/>
      <c r="AC68" s="201"/>
      <c r="AD68" s="182"/>
      <c r="AE68" s="355"/>
      <c r="AF68" s="126"/>
      <c r="AG68" s="185"/>
      <c r="AH68" s="126"/>
      <c r="AI68" s="126"/>
      <c r="AJ68" s="120"/>
      <c r="AK68" s="120"/>
      <c r="AL68" s="362"/>
    </row>
    <row r="69" spans="1:38" ht="42.75" customHeight="1" x14ac:dyDescent="0.25">
      <c r="A69" s="98"/>
      <c r="B69" s="74"/>
      <c r="C69" s="89"/>
      <c r="D69" s="235"/>
      <c r="E69" s="89"/>
      <c r="F69" s="74"/>
      <c r="G69" s="101"/>
      <c r="H69" s="89"/>
      <c r="I69" s="89"/>
      <c r="J69" s="297"/>
      <c r="K69" s="107"/>
      <c r="L69" s="259"/>
      <c r="M69" s="256"/>
      <c r="N69" s="110"/>
      <c r="O69" s="126"/>
      <c r="P69" s="151"/>
      <c r="Q69" s="289"/>
      <c r="R69" s="319"/>
      <c r="S69" s="94"/>
      <c r="T69" s="203"/>
      <c r="U69" s="203"/>
      <c r="V69" s="53">
        <v>633</v>
      </c>
      <c r="W69" s="120"/>
      <c r="X69" s="226"/>
      <c r="Y69" s="118"/>
      <c r="Z69" s="180"/>
      <c r="AA69" s="180"/>
      <c r="AB69" s="180"/>
      <c r="AC69" s="202"/>
      <c r="AD69" s="182"/>
      <c r="AE69" s="355"/>
      <c r="AF69" s="126"/>
      <c r="AG69" s="185"/>
      <c r="AH69" s="126"/>
      <c r="AI69" s="126"/>
      <c r="AJ69" s="120"/>
      <c r="AK69" s="120"/>
      <c r="AL69" s="362"/>
    </row>
    <row r="70" spans="1:38" ht="15" customHeight="1" x14ac:dyDescent="0.25">
      <c r="A70" s="98"/>
      <c r="B70" s="74"/>
      <c r="C70" s="89"/>
      <c r="D70" s="235"/>
      <c r="E70" s="89"/>
      <c r="F70" s="74"/>
      <c r="G70" s="101"/>
      <c r="H70" s="89"/>
      <c r="I70" s="89"/>
      <c r="J70" s="297"/>
      <c r="K70" s="107"/>
      <c r="L70" s="259"/>
      <c r="M70" s="256"/>
      <c r="N70" s="110"/>
      <c r="O70" s="126"/>
      <c r="P70" s="149" t="s">
        <v>47</v>
      </c>
      <c r="Q70" s="289" t="s">
        <v>192</v>
      </c>
      <c r="R70" s="317">
        <f>24654-120</f>
        <v>24534</v>
      </c>
      <c r="S70" s="94" t="s">
        <v>113</v>
      </c>
      <c r="T70" s="203">
        <v>24654</v>
      </c>
      <c r="U70" s="203">
        <v>8218</v>
      </c>
      <c r="V70" s="53">
        <v>3000</v>
      </c>
      <c r="W70" s="120"/>
      <c r="X70" s="177">
        <v>1424</v>
      </c>
      <c r="Y70" s="116">
        <f>X70/T70</f>
        <v>5.7759389957004949E-2</v>
      </c>
      <c r="Z70" s="180"/>
      <c r="AA70" s="180"/>
      <c r="AB70" s="180"/>
      <c r="AC70" s="200" t="s">
        <v>238</v>
      </c>
      <c r="AD70" s="181">
        <v>43498</v>
      </c>
      <c r="AE70" s="181">
        <v>43798</v>
      </c>
      <c r="AF70" s="126"/>
      <c r="AG70" s="185"/>
      <c r="AH70" s="126"/>
      <c r="AI70" s="126"/>
      <c r="AJ70" s="120"/>
      <c r="AK70" s="120"/>
      <c r="AL70" s="362"/>
    </row>
    <row r="71" spans="1:38" ht="15" customHeight="1" x14ac:dyDescent="0.25">
      <c r="A71" s="98"/>
      <c r="B71" s="74"/>
      <c r="C71" s="89"/>
      <c r="D71" s="235"/>
      <c r="E71" s="89"/>
      <c r="F71" s="74"/>
      <c r="G71" s="101"/>
      <c r="H71" s="89"/>
      <c r="I71" s="89"/>
      <c r="J71" s="297"/>
      <c r="K71" s="107"/>
      <c r="L71" s="259"/>
      <c r="M71" s="256"/>
      <c r="N71" s="110"/>
      <c r="O71" s="126"/>
      <c r="P71" s="150"/>
      <c r="Q71" s="289"/>
      <c r="R71" s="318"/>
      <c r="S71" s="94"/>
      <c r="T71" s="203"/>
      <c r="U71" s="203"/>
      <c r="V71" s="53">
        <v>4000</v>
      </c>
      <c r="W71" s="120"/>
      <c r="X71" s="177"/>
      <c r="Y71" s="117"/>
      <c r="Z71" s="180"/>
      <c r="AA71" s="180"/>
      <c r="AB71" s="180"/>
      <c r="AC71" s="201"/>
      <c r="AD71" s="182"/>
      <c r="AE71" s="182"/>
      <c r="AF71" s="126"/>
      <c r="AG71" s="185"/>
      <c r="AH71" s="126"/>
      <c r="AI71" s="126"/>
      <c r="AJ71" s="120"/>
      <c r="AK71" s="120"/>
      <c r="AL71" s="362"/>
    </row>
    <row r="72" spans="1:38" ht="100.5" customHeight="1" x14ac:dyDescent="0.25">
      <c r="A72" s="98"/>
      <c r="B72" s="74"/>
      <c r="C72" s="89"/>
      <c r="D72" s="236"/>
      <c r="E72" s="90"/>
      <c r="F72" s="75"/>
      <c r="G72" s="102"/>
      <c r="H72" s="90"/>
      <c r="I72" s="90"/>
      <c r="J72" s="298"/>
      <c r="K72" s="108"/>
      <c r="L72" s="260"/>
      <c r="M72" s="257"/>
      <c r="N72" s="111"/>
      <c r="O72" s="127"/>
      <c r="P72" s="151"/>
      <c r="Q72" s="289"/>
      <c r="R72" s="319"/>
      <c r="S72" s="94"/>
      <c r="T72" s="203"/>
      <c r="U72" s="203"/>
      <c r="V72" s="53">
        <v>1218</v>
      </c>
      <c r="W72" s="155"/>
      <c r="X72" s="177"/>
      <c r="Y72" s="118"/>
      <c r="Z72" s="179"/>
      <c r="AA72" s="179"/>
      <c r="AB72" s="180"/>
      <c r="AC72" s="202"/>
      <c r="AD72" s="183"/>
      <c r="AE72" s="183"/>
      <c r="AF72" s="127"/>
      <c r="AG72" s="186"/>
      <c r="AH72" s="127"/>
      <c r="AI72" s="127"/>
      <c r="AJ72" s="155"/>
      <c r="AK72" s="155"/>
      <c r="AL72" s="363"/>
    </row>
    <row r="73" spans="1:38" ht="15" customHeight="1" x14ac:dyDescent="0.25">
      <c r="A73" s="98"/>
      <c r="B73" s="74"/>
      <c r="C73" s="89"/>
      <c r="D73" s="88" t="s">
        <v>48</v>
      </c>
      <c r="E73" s="234" t="s">
        <v>49</v>
      </c>
      <c r="F73" s="289" t="s">
        <v>93</v>
      </c>
      <c r="G73" s="100">
        <v>0.14000000000000001</v>
      </c>
      <c r="H73" s="88" t="s">
        <v>50</v>
      </c>
      <c r="I73" s="88" t="s">
        <v>51</v>
      </c>
      <c r="J73" s="88">
        <v>100</v>
      </c>
      <c r="K73" s="88">
        <v>73</v>
      </c>
      <c r="L73" s="250">
        <f>21+33</f>
        <v>54</v>
      </c>
      <c r="M73" s="106">
        <v>7</v>
      </c>
      <c r="N73" s="109" t="s">
        <v>169</v>
      </c>
      <c r="O73" s="125" t="s">
        <v>102</v>
      </c>
      <c r="P73" s="251" t="s">
        <v>227</v>
      </c>
      <c r="Q73" s="289" t="s">
        <v>157</v>
      </c>
      <c r="R73" s="330">
        <f>7</f>
        <v>7</v>
      </c>
      <c r="S73" s="167" t="s">
        <v>113</v>
      </c>
      <c r="T73" s="345">
        <v>7</v>
      </c>
      <c r="U73" s="203">
        <f>24500+14000</f>
        <v>38500</v>
      </c>
      <c r="V73" s="53">
        <v>10000</v>
      </c>
      <c r="W73" s="91">
        <v>23</v>
      </c>
      <c r="X73" s="245">
        <v>23</v>
      </c>
      <c r="Y73" s="116">
        <v>1</v>
      </c>
      <c r="Z73" s="178">
        <f>(Y73+Y76+Y80)/3</f>
        <v>0.33333333333333331</v>
      </c>
      <c r="AA73" s="178">
        <f>(Y73+Y76+Y80)/3</f>
        <v>0.33333333333333331</v>
      </c>
      <c r="AB73" s="180"/>
      <c r="AC73" s="125" t="s">
        <v>265</v>
      </c>
      <c r="AD73" s="181">
        <v>43467</v>
      </c>
      <c r="AE73" s="181">
        <v>43829</v>
      </c>
      <c r="AF73" s="125" t="s">
        <v>133</v>
      </c>
      <c r="AG73" s="184">
        <v>4280506540</v>
      </c>
      <c r="AH73" s="125" t="s">
        <v>122</v>
      </c>
      <c r="AI73" s="125" t="s">
        <v>147</v>
      </c>
      <c r="AJ73" s="119">
        <v>5368895407</v>
      </c>
      <c r="AK73" s="119">
        <v>2740152994</v>
      </c>
      <c r="AL73" s="361">
        <f>(AK73*100%/AJ73)</f>
        <v>0.5103755588956661</v>
      </c>
    </row>
    <row r="74" spans="1:38" x14ac:dyDescent="0.25">
      <c r="A74" s="98"/>
      <c r="B74" s="74"/>
      <c r="C74" s="89"/>
      <c r="D74" s="89"/>
      <c r="E74" s="235"/>
      <c r="F74" s="289"/>
      <c r="G74" s="101"/>
      <c r="H74" s="89"/>
      <c r="I74" s="89"/>
      <c r="J74" s="89"/>
      <c r="K74" s="89"/>
      <c r="L74" s="168"/>
      <c r="M74" s="107"/>
      <c r="N74" s="110"/>
      <c r="O74" s="126"/>
      <c r="P74" s="252"/>
      <c r="Q74" s="289"/>
      <c r="R74" s="330"/>
      <c r="S74" s="167"/>
      <c r="T74" s="345"/>
      <c r="U74" s="203"/>
      <c r="V74" s="53">
        <v>18500</v>
      </c>
      <c r="W74" s="92"/>
      <c r="X74" s="245"/>
      <c r="Y74" s="117"/>
      <c r="Z74" s="180"/>
      <c r="AA74" s="180"/>
      <c r="AB74" s="180"/>
      <c r="AC74" s="126"/>
      <c r="AD74" s="182"/>
      <c r="AE74" s="182"/>
      <c r="AF74" s="126"/>
      <c r="AG74" s="185"/>
      <c r="AH74" s="126"/>
      <c r="AI74" s="126"/>
      <c r="AJ74" s="120"/>
      <c r="AK74" s="120"/>
      <c r="AL74" s="362"/>
    </row>
    <row r="75" spans="1:38" ht="228.75" customHeight="1" x14ac:dyDescent="0.25">
      <c r="A75" s="98"/>
      <c r="B75" s="74"/>
      <c r="C75" s="89"/>
      <c r="D75" s="89"/>
      <c r="E75" s="235"/>
      <c r="F75" s="289"/>
      <c r="G75" s="102"/>
      <c r="H75" s="89"/>
      <c r="I75" s="90"/>
      <c r="J75" s="90"/>
      <c r="K75" s="90"/>
      <c r="L75" s="169"/>
      <c r="M75" s="108"/>
      <c r="N75" s="110"/>
      <c r="O75" s="126"/>
      <c r="P75" s="253"/>
      <c r="Q75" s="289"/>
      <c r="R75" s="330"/>
      <c r="S75" s="167"/>
      <c r="T75" s="345"/>
      <c r="U75" s="203"/>
      <c r="V75" s="53">
        <v>10000</v>
      </c>
      <c r="W75" s="93"/>
      <c r="X75" s="245"/>
      <c r="Y75" s="118"/>
      <c r="Z75" s="180"/>
      <c r="AA75" s="180"/>
      <c r="AB75" s="180"/>
      <c r="AC75" s="127"/>
      <c r="AD75" s="182"/>
      <c r="AE75" s="182"/>
      <c r="AF75" s="126"/>
      <c r="AG75" s="185"/>
      <c r="AH75" s="126"/>
      <c r="AI75" s="126"/>
      <c r="AJ75" s="120"/>
      <c r="AK75" s="120"/>
      <c r="AL75" s="362"/>
    </row>
    <row r="76" spans="1:38" ht="15" customHeight="1" x14ac:dyDescent="0.25">
      <c r="A76" s="98"/>
      <c r="B76" s="74"/>
      <c r="C76" s="89"/>
      <c r="D76" s="89"/>
      <c r="E76" s="235"/>
      <c r="F76" s="289"/>
      <c r="G76" s="299">
        <v>0.31</v>
      </c>
      <c r="H76" s="89"/>
      <c r="I76" s="88" t="s">
        <v>52</v>
      </c>
      <c r="J76" s="213">
        <v>72</v>
      </c>
      <c r="K76" s="216">
        <v>32</v>
      </c>
      <c r="L76" s="250">
        <v>9</v>
      </c>
      <c r="M76" s="213">
        <v>16</v>
      </c>
      <c r="N76" s="110"/>
      <c r="O76" s="126"/>
      <c r="P76" s="306" t="s">
        <v>154</v>
      </c>
      <c r="Q76" s="357" t="s">
        <v>155</v>
      </c>
      <c r="R76" s="326">
        <v>2</v>
      </c>
      <c r="S76" s="170" t="s">
        <v>113</v>
      </c>
      <c r="T76" s="346">
        <v>2</v>
      </c>
      <c r="U76" s="347">
        <v>15000</v>
      </c>
      <c r="V76" s="160">
        <v>5000</v>
      </c>
      <c r="W76" s="368">
        <v>0</v>
      </c>
      <c r="X76" s="246">
        <v>0</v>
      </c>
      <c r="Y76" s="342">
        <f>X76/T76</f>
        <v>0</v>
      </c>
      <c r="Z76" s="180"/>
      <c r="AA76" s="180"/>
      <c r="AB76" s="180"/>
      <c r="AC76" s="125" t="s">
        <v>240</v>
      </c>
      <c r="AD76" s="182"/>
      <c r="AE76" s="182"/>
      <c r="AF76" s="126"/>
      <c r="AG76" s="185"/>
      <c r="AH76" s="126"/>
      <c r="AI76" s="126"/>
      <c r="AJ76" s="120"/>
      <c r="AK76" s="120"/>
      <c r="AL76" s="362"/>
    </row>
    <row r="77" spans="1:38" x14ac:dyDescent="0.25">
      <c r="A77" s="98"/>
      <c r="B77" s="74"/>
      <c r="C77" s="89"/>
      <c r="D77" s="89"/>
      <c r="E77" s="235"/>
      <c r="F77" s="289"/>
      <c r="G77" s="300"/>
      <c r="H77" s="89"/>
      <c r="I77" s="89"/>
      <c r="J77" s="214"/>
      <c r="K77" s="217"/>
      <c r="L77" s="168"/>
      <c r="M77" s="214"/>
      <c r="N77" s="110"/>
      <c r="O77" s="126"/>
      <c r="P77" s="306"/>
      <c r="Q77" s="357"/>
      <c r="R77" s="326"/>
      <c r="S77" s="170"/>
      <c r="T77" s="346"/>
      <c r="U77" s="347"/>
      <c r="V77" s="161"/>
      <c r="W77" s="369"/>
      <c r="X77" s="246"/>
      <c r="Y77" s="343"/>
      <c r="Z77" s="180"/>
      <c r="AA77" s="180"/>
      <c r="AB77" s="180"/>
      <c r="AC77" s="126"/>
      <c r="AD77" s="182"/>
      <c r="AE77" s="182"/>
      <c r="AF77" s="126"/>
      <c r="AG77" s="185"/>
      <c r="AH77" s="126"/>
      <c r="AI77" s="126"/>
      <c r="AJ77" s="120"/>
      <c r="AK77" s="120"/>
      <c r="AL77" s="362"/>
    </row>
    <row r="78" spans="1:38" x14ac:dyDescent="0.25">
      <c r="A78" s="98"/>
      <c r="B78" s="74"/>
      <c r="C78" s="89"/>
      <c r="D78" s="89"/>
      <c r="E78" s="235"/>
      <c r="F78" s="289"/>
      <c r="G78" s="300"/>
      <c r="H78" s="89"/>
      <c r="I78" s="89"/>
      <c r="J78" s="214"/>
      <c r="K78" s="217"/>
      <c r="L78" s="168"/>
      <c r="M78" s="214"/>
      <c r="N78" s="110"/>
      <c r="O78" s="126"/>
      <c r="P78" s="306"/>
      <c r="Q78" s="357"/>
      <c r="R78" s="326"/>
      <c r="S78" s="170"/>
      <c r="T78" s="346"/>
      <c r="U78" s="347"/>
      <c r="V78" s="54">
        <v>5000</v>
      </c>
      <c r="W78" s="369"/>
      <c r="X78" s="246"/>
      <c r="Y78" s="343"/>
      <c r="Z78" s="180"/>
      <c r="AA78" s="180"/>
      <c r="AB78" s="180"/>
      <c r="AC78" s="126"/>
      <c r="AD78" s="182"/>
      <c r="AE78" s="182"/>
      <c r="AF78" s="126"/>
      <c r="AG78" s="185"/>
      <c r="AH78" s="126"/>
      <c r="AI78" s="126"/>
      <c r="AJ78" s="120"/>
      <c r="AK78" s="120"/>
      <c r="AL78" s="362"/>
    </row>
    <row r="79" spans="1:38" x14ac:dyDescent="0.25">
      <c r="A79" s="98"/>
      <c r="B79" s="74"/>
      <c r="C79" s="89"/>
      <c r="D79" s="89"/>
      <c r="E79" s="235"/>
      <c r="F79" s="289"/>
      <c r="G79" s="300"/>
      <c r="H79" s="89"/>
      <c r="I79" s="89"/>
      <c r="J79" s="214"/>
      <c r="K79" s="217"/>
      <c r="L79" s="168"/>
      <c r="M79" s="214"/>
      <c r="N79" s="110"/>
      <c r="O79" s="126"/>
      <c r="P79" s="306"/>
      <c r="Q79" s="357"/>
      <c r="R79" s="326"/>
      <c r="S79" s="170"/>
      <c r="T79" s="346"/>
      <c r="U79" s="347"/>
      <c r="V79" s="54">
        <v>5000</v>
      </c>
      <c r="W79" s="370"/>
      <c r="X79" s="246"/>
      <c r="Y79" s="344"/>
      <c r="Z79" s="180"/>
      <c r="AA79" s="180"/>
      <c r="AB79" s="180"/>
      <c r="AC79" s="127"/>
      <c r="AD79" s="182"/>
      <c r="AE79" s="182"/>
      <c r="AF79" s="126"/>
      <c r="AG79" s="185"/>
      <c r="AH79" s="126"/>
      <c r="AI79" s="126"/>
      <c r="AJ79" s="120"/>
      <c r="AK79" s="120"/>
      <c r="AL79" s="362"/>
    </row>
    <row r="80" spans="1:38" ht="15" customHeight="1" x14ac:dyDescent="0.25">
      <c r="A80" s="98"/>
      <c r="B80" s="74"/>
      <c r="C80" s="89"/>
      <c r="D80" s="89"/>
      <c r="E80" s="235"/>
      <c r="F80" s="289"/>
      <c r="G80" s="300"/>
      <c r="H80" s="89"/>
      <c r="I80" s="89"/>
      <c r="J80" s="214"/>
      <c r="K80" s="217"/>
      <c r="L80" s="168"/>
      <c r="M80" s="214"/>
      <c r="N80" s="110"/>
      <c r="O80" s="126"/>
      <c r="P80" s="251" t="s">
        <v>158</v>
      </c>
      <c r="Q80" s="168" t="s">
        <v>156</v>
      </c>
      <c r="R80" s="327">
        <v>14</v>
      </c>
      <c r="S80" s="171" t="s">
        <v>152</v>
      </c>
      <c r="T80" s="348">
        <v>14</v>
      </c>
      <c r="U80" s="351">
        <v>50000</v>
      </c>
      <c r="V80" s="61">
        <v>16000</v>
      </c>
      <c r="W80" s="368">
        <v>0</v>
      </c>
      <c r="X80" s="247">
        <v>0</v>
      </c>
      <c r="Y80" s="342">
        <f>X80/T80</f>
        <v>0</v>
      </c>
      <c r="Z80" s="180"/>
      <c r="AA80" s="180"/>
      <c r="AB80" s="180"/>
      <c r="AC80" s="125" t="s">
        <v>241</v>
      </c>
      <c r="AD80" s="182"/>
      <c r="AE80" s="182"/>
      <c r="AF80" s="126"/>
      <c r="AG80" s="185"/>
      <c r="AH80" s="126"/>
      <c r="AI80" s="126"/>
      <c r="AJ80" s="120"/>
      <c r="AK80" s="120"/>
      <c r="AL80" s="362"/>
    </row>
    <row r="81" spans="1:38" x14ac:dyDescent="0.25">
      <c r="A81" s="98"/>
      <c r="B81" s="74"/>
      <c r="C81" s="89"/>
      <c r="D81" s="89"/>
      <c r="E81" s="235"/>
      <c r="F81" s="289"/>
      <c r="G81" s="300"/>
      <c r="H81" s="89"/>
      <c r="I81" s="89"/>
      <c r="J81" s="214"/>
      <c r="K81" s="217"/>
      <c r="L81" s="168"/>
      <c r="M81" s="214"/>
      <c r="N81" s="110"/>
      <c r="O81" s="126"/>
      <c r="P81" s="252"/>
      <c r="Q81" s="168"/>
      <c r="R81" s="328"/>
      <c r="S81" s="172"/>
      <c r="T81" s="349"/>
      <c r="U81" s="352"/>
      <c r="V81" s="54">
        <v>24000</v>
      </c>
      <c r="W81" s="369"/>
      <c r="X81" s="248"/>
      <c r="Y81" s="343"/>
      <c r="Z81" s="180"/>
      <c r="AA81" s="180"/>
      <c r="AB81" s="180"/>
      <c r="AC81" s="126"/>
      <c r="AD81" s="182"/>
      <c r="AE81" s="182"/>
      <c r="AF81" s="126"/>
      <c r="AG81" s="185"/>
      <c r="AH81" s="126"/>
      <c r="AI81" s="126"/>
      <c r="AJ81" s="120"/>
      <c r="AK81" s="120"/>
      <c r="AL81" s="362"/>
    </row>
    <row r="82" spans="1:38" x14ac:dyDescent="0.25">
      <c r="A82" s="98"/>
      <c r="B82" s="74"/>
      <c r="C82" s="89"/>
      <c r="D82" s="90"/>
      <c r="E82" s="236"/>
      <c r="F82" s="289"/>
      <c r="G82" s="301"/>
      <c r="H82" s="90"/>
      <c r="I82" s="90"/>
      <c r="J82" s="215"/>
      <c r="K82" s="218"/>
      <c r="L82" s="169"/>
      <c r="M82" s="215"/>
      <c r="N82" s="111"/>
      <c r="O82" s="127"/>
      <c r="P82" s="253"/>
      <c r="Q82" s="169"/>
      <c r="R82" s="329"/>
      <c r="S82" s="173"/>
      <c r="T82" s="350"/>
      <c r="U82" s="353"/>
      <c r="V82" s="62">
        <v>10000</v>
      </c>
      <c r="W82" s="370"/>
      <c r="X82" s="249"/>
      <c r="Y82" s="344"/>
      <c r="Z82" s="179"/>
      <c r="AA82" s="179"/>
      <c r="AB82" s="180"/>
      <c r="AC82" s="127"/>
      <c r="AD82" s="183"/>
      <c r="AE82" s="183"/>
      <c r="AF82" s="127"/>
      <c r="AG82" s="186"/>
      <c r="AH82" s="127"/>
      <c r="AI82" s="127"/>
      <c r="AJ82" s="155"/>
      <c r="AK82" s="155"/>
      <c r="AL82" s="363"/>
    </row>
    <row r="83" spans="1:38" ht="15" customHeight="1" x14ac:dyDescent="0.25">
      <c r="A83" s="98"/>
      <c r="B83" s="74"/>
      <c r="C83" s="89"/>
      <c r="D83" s="231" t="s">
        <v>53</v>
      </c>
      <c r="E83" s="88" t="s">
        <v>54</v>
      </c>
      <c r="F83" s="73" t="s">
        <v>94</v>
      </c>
      <c r="G83" s="100">
        <v>7.0000000000000007E-2</v>
      </c>
      <c r="H83" s="88" t="s">
        <v>55</v>
      </c>
      <c r="I83" s="88" t="s">
        <v>56</v>
      </c>
      <c r="J83" s="112">
        <v>40000</v>
      </c>
      <c r="K83" s="255">
        <v>29378</v>
      </c>
      <c r="L83" s="278">
        <f>25243+13202</f>
        <v>38445</v>
      </c>
      <c r="M83" s="112">
        <v>2657</v>
      </c>
      <c r="N83" s="109" t="s">
        <v>170</v>
      </c>
      <c r="O83" s="125" t="s">
        <v>162</v>
      </c>
      <c r="P83" s="149" t="s">
        <v>194</v>
      </c>
      <c r="Q83" s="73" t="s">
        <v>198</v>
      </c>
      <c r="R83" s="152">
        <v>600</v>
      </c>
      <c r="S83" s="125" t="s">
        <v>152</v>
      </c>
      <c r="T83" s="152">
        <v>600</v>
      </c>
      <c r="U83" s="119">
        <v>200</v>
      </c>
      <c r="V83" s="62">
        <v>60</v>
      </c>
      <c r="W83" s="91">
        <f>X104+X101+X98+X95+X92+X89++X86+X83</f>
        <v>0</v>
      </c>
      <c r="X83" s="156">
        <v>0</v>
      </c>
      <c r="Y83" s="116">
        <f>X83/T83</f>
        <v>0</v>
      </c>
      <c r="Z83" s="178">
        <f>(Y83+Y86+Y89+Y92+Y95+Y98+Y101+Y104)/8</f>
        <v>0</v>
      </c>
      <c r="AA83" s="178">
        <f>(Z83+Z107)/2</f>
        <v>7.4999999999999997E-2</v>
      </c>
      <c r="AB83" s="180"/>
      <c r="AC83" s="125" t="s">
        <v>248</v>
      </c>
      <c r="AD83" s="181">
        <v>43498</v>
      </c>
      <c r="AE83" s="181">
        <v>43798</v>
      </c>
      <c r="AF83" s="125" t="s">
        <v>129</v>
      </c>
      <c r="AG83" s="184">
        <v>294795000</v>
      </c>
      <c r="AH83" s="125" t="s">
        <v>123</v>
      </c>
      <c r="AI83" s="125" t="s">
        <v>117</v>
      </c>
      <c r="AJ83" s="119">
        <v>294795000</v>
      </c>
      <c r="AK83" s="119">
        <v>18000000</v>
      </c>
      <c r="AL83" s="361">
        <f>(AK83*100%)/AJ83</f>
        <v>6.105938024729049E-2</v>
      </c>
    </row>
    <row r="84" spans="1:38" x14ac:dyDescent="0.25">
      <c r="A84" s="98"/>
      <c r="B84" s="74"/>
      <c r="C84" s="89"/>
      <c r="D84" s="232"/>
      <c r="E84" s="89"/>
      <c r="F84" s="74"/>
      <c r="G84" s="101"/>
      <c r="H84" s="89"/>
      <c r="I84" s="89"/>
      <c r="J84" s="406"/>
      <c r="K84" s="256"/>
      <c r="L84" s="279"/>
      <c r="M84" s="406"/>
      <c r="N84" s="110"/>
      <c r="O84" s="126"/>
      <c r="P84" s="150"/>
      <c r="Q84" s="74"/>
      <c r="R84" s="153"/>
      <c r="S84" s="126"/>
      <c r="T84" s="153"/>
      <c r="U84" s="120"/>
      <c r="V84" s="62">
        <v>80</v>
      </c>
      <c r="W84" s="92"/>
      <c r="X84" s="157"/>
      <c r="Y84" s="117"/>
      <c r="Z84" s="180"/>
      <c r="AA84" s="180"/>
      <c r="AB84" s="180"/>
      <c r="AC84" s="126"/>
      <c r="AD84" s="182"/>
      <c r="AE84" s="182"/>
      <c r="AF84" s="126"/>
      <c r="AG84" s="185"/>
      <c r="AH84" s="126"/>
      <c r="AI84" s="126"/>
      <c r="AJ84" s="120"/>
      <c r="AK84" s="120"/>
      <c r="AL84" s="362"/>
    </row>
    <row r="85" spans="1:38" ht="25.5" customHeight="1" x14ac:dyDescent="0.25">
      <c r="A85" s="98"/>
      <c r="B85" s="74"/>
      <c r="C85" s="89"/>
      <c r="D85" s="232"/>
      <c r="E85" s="89"/>
      <c r="F85" s="74"/>
      <c r="G85" s="101"/>
      <c r="H85" s="89"/>
      <c r="I85" s="89"/>
      <c r="J85" s="406"/>
      <c r="K85" s="256"/>
      <c r="L85" s="279"/>
      <c r="M85" s="406"/>
      <c r="N85" s="110"/>
      <c r="O85" s="126"/>
      <c r="P85" s="151"/>
      <c r="Q85" s="75"/>
      <c r="R85" s="154"/>
      <c r="S85" s="127"/>
      <c r="T85" s="154"/>
      <c r="U85" s="155"/>
      <c r="V85" s="59">
        <v>60</v>
      </c>
      <c r="W85" s="92"/>
      <c r="X85" s="158"/>
      <c r="Y85" s="118"/>
      <c r="Z85" s="180"/>
      <c r="AA85" s="180"/>
      <c r="AB85" s="180"/>
      <c r="AC85" s="127"/>
      <c r="AD85" s="182"/>
      <c r="AE85" s="182"/>
      <c r="AF85" s="126"/>
      <c r="AG85" s="185"/>
      <c r="AH85" s="126"/>
      <c r="AI85" s="126"/>
      <c r="AJ85" s="120"/>
      <c r="AK85" s="120"/>
      <c r="AL85" s="362"/>
    </row>
    <row r="86" spans="1:38" ht="25.5" customHeight="1" x14ac:dyDescent="0.25">
      <c r="A86" s="98"/>
      <c r="B86" s="74"/>
      <c r="C86" s="89"/>
      <c r="D86" s="232"/>
      <c r="E86" s="89"/>
      <c r="F86" s="74"/>
      <c r="G86" s="101"/>
      <c r="H86" s="89"/>
      <c r="I86" s="89"/>
      <c r="J86" s="406"/>
      <c r="K86" s="256"/>
      <c r="L86" s="279"/>
      <c r="M86" s="406"/>
      <c r="N86" s="110"/>
      <c r="O86" s="126"/>
      <c r="P86" s="149" t="s">
        <v>57</v>
      </c>
      <c r="Q86" s="73" t="s">
        <v>196</v>
      </c>
      <c r="R86" s="152">
        <v>100</v>
      </c>
      <c r="S86" s="125" t="s">
        <v>152</v>
      </c>
      <c r="T86" s="152">
        <v>100</v>
      </c>
      <c r="U86" s="119">
        <v>33</v>
      </c>
      <c r="V86" s="59">
        <v>11</v>
      </c>
      <c r="W86" s="92"/>
      <c r="X86" s="156">
        <v>0</v>
      </c>
      <c r="Y86" s="116">
        <f>X86/T86</f>
        <v>0</v>
      </c>
      <c r="Z86" s="180"/>
      <c r="AA86" s="180"/>
      <c r="AB86" s="180"/>
      <c r="AC86" s="125" t="s">
        <v>248</v>
      </c>
      <c r="AD86" s="182"/>
      <c r="AE86" s="182"/>
      <c r="AF86" s="126"/>
      <c r="AG86" s="185"/>
      <c r="AH86" s="126"/>
      <c r="AI86" s="126"/>
      <c r="AJ86" s="120"/>
      <c r="AK86" s="120"/>
      <c r="AL86" s="362"/>
    </row>
    <row r="87" spans="1:38" ht="25.5" customHeight="1" x14ac:dyDescent="0.25">
      <c r="A87" s="98"/>
      <c r="B87" s="74"/>
      <c r="C87" s="89"/>
      <c r="D87" s="232"/>
      <c r="E87" s="89"/>
      <c r="F87" s="74"/>
      <c r="G87" s="101"/>
      <c r="H87" s="89"/>
      <c r="I87" s="89"/>
      <c r="J87" s="406"/>
      <c r="K87" s="256"/>
      <c r="L87" s="279"/>
      <c r="M87" s="406"/>
      <c r="N87" s="110"/>
      <c r="O87" s="126"/>
      <c r="P87" s="150"/>
      <c r="Q87" s="74"/>
      <c r="R87" s="153"/>
      <c r="S87" s="126"/>
      <c r="T87" s="153"/>
      <c r="U87" s="120"/>
      <c r="V87" s="59">
        <v>11</v>
      </c>
      <c r="W87" s="92"/>
      <c r="X87" s="157"/>
      <c r="Y87" s="117"/>
      <c r="Z87" s="180"/>
      <c r="AA87" s="180"/>
      <c r="AB87" s="180"/>
      <c r="AC87" s="126"/>
      <c r="AD87" s="182"/>
      <c r="AE87" s="182"/>
      <c r="AF87" s="126"/>
      <c r="AG87" s="185"/>
      <c r="AH87" s="126"/>
      <c r="AI87" s="126"/>
      <c r="AJ87" s="120"/>
      <c r="AK87" s="120"/>
      <c r="AL87" s="362"/>
    </row>
    <row r="88" spans="1:38" x14ac:dyDescent="0.25">
      <c r="A88" s="98"/>
      <c r="B88" s="74"/>
      <c r="C88" s="89"/>
      <c r="D88" s="232"/>
      <c r="E88" s="89"/>
      <c r="F88" s="74"/>
      <c r="G88" s="101"/>
      <c r="H88" s="89"/>
      <c r="I88" s="89"/>
      <c r="J88" s="406"/>
      <c r="K88" s="256"/>
      <c r="L88" s="279"/>
      <c r="M88" s="406"/>
      <c r="N88" s="110"/>
      <c r="O88" s="126"/>
      <c r="P88" s="151"/>
      <c r="Q88" s="75"/>
      <c r="R88" s="154"/>
      <c r="S88" s="127"/>
      <c r="T88" s="154"/>
      <c r="U88" s="155"/>
      <c r="V88" s="59">
        <v>11</v>
      </c>
      <c r="W88" s="92"/>
      <c r="X88" s="158"/>
      <c r="Y88" s="118"/>
      <c r="Z88" s="180"/>
      <c r="AA88" s="180"/>
      <c r="AB88" s="180"/>
      <c r="AC88" s="127"/>
      <c r="AD88" s="182"/>
      <c r="AE88" s="182"/>
      <c r="AF88" s="126"/>
      <c r="AG88" s="185"/>
      <c r="AH88" s="126"/>
      <c r="AI88" s="126"/>
      <c r="AJ88" s="120"/>
      <c r="AK88" s="120"/>
      <c r="AL88" s="362"/>
    </row>
    <row r="89" spans="1:38" x14ac:dyDescent="0.25">
      <c r="A89" s="98"/>
      <c r="B89" s="74"/>
      <c r="C89" s="89"/>
      <c r="D89" s="232"/>
      <c r="E89" s="89"/>
      <c r="F89" s="74"/>
      <c r="G89" s="101"/>
      <c r="H89" s="89"/>
      <c r="I89" s="89"/>
      <c r="J89" s="406"/>
      <c r="K89" s="256"/>
      <c r="L89" s="279"/>
      <c r="M89" s="406"/>
      <c r="N89" s="110"/>
      <c r="O89" s="126"/>
      <c r="P89" s="149" t="s">
        <v>58</v>
      </c>
      <c r="Q89" s="73" t="s">
        <v>197</v>
      </c>
      <c r="R89" s="152">
        <v>100</v>
      </c>
      <c r="S89" s="125" t="s">
        <v>152</v>
      </c>
      <c r="T89" s="152">
        <v>100</v>
      </c>
      <c r="U89" s="119">
        <v>33</v>
      </c>
      <c r="V89" s="59">
        <v>11</v>
      </c>
      <c r="W89" s="92"/>
      <c r="X89" s="156">
        <v>0</v>
      </c>
      <c r="Y89" s="116">
        <f>X89/T89</f>
        <v>0</v>
      </c>
      <c r="Z89" s="180"/>
      <c r="AA89" s="180"/>
      <c r="AB89" s="180"/>
      <c r="AC89" s="125" t="s">
        <v>248</v>
      </c>
      <c r="AD89" s="182"/>
      <c r="AE89" s="182"/>
      <c r="AF89" s="126"/>
      <c r="AG89" s="185"/>
      <c r="AH89" s="126"/>
      <c r="AI89" s="126"/>
      <c r="AJ89" s="120"/>
      <c r="AK89" s="120"/>
      <c r="AL89" s="362"/>
    </row>
    <row r="90" spans="1:38" x14ac:dyDescent="0.25">
      <c r="A90" s="98"/>
      <c r="B90" s="74"/>
      <c r="C90" s="89"/>
      <c r="D90" s="232"/>
      <c r="E90" s="89"/>
      <c r="F90" s="74"/>
      <c r="G90" s="101"/>
      <c r="H90" s="89"/>
      <c r="I90" s="89"/>
      <c r="J90" s="406"/>
      <c r="K90" s="256"/>
      <c r="L90" s="279"/>
      <c r="M90" s="406"/>
      <c r="N90" s="110"/>
      <c r="O90" s="126"/>
      <c r="P90" s="150"/>
      <c r="Q90" s="74"/>
      <c r="R90" s="153"/>
      <c r="S90" s="126"/>
      <c r="T90" s="153"/>
      <c r="U90" s="120"/>
      <c r="V90" s="59">
        <v>11</v>
      </c>
      <c r="W90" s="92"/>
      <c r="X90" s="157"/>
      <c r="Y90" s="117"/>
      <c r="Z90" s="180"/>
      <c r="AA90" s="180"/>
      <c r="AB90" s="180"/>
      <c r="AC90" s="126"/>
      <c r="AD90" s="182"/>
      <c r="AE90" s="182"/>
      <c r="AF90" s="126"/>
      <c r="AG90" s="185"/>
      <c r="AH90" s="126"/>
      <c r="AI90" s="126"/>
      <c r="AJ90" s="120"/>
      <c r="AK90" s="120"/>
      <c r="AL90" s="362"/>
    </row>
    <row r="91" spans="1:38" x14ac:dyDescent="0.25">
      <c r="A91" s="98"/>
      <c r="B91" s="74"/>
      <c r="C91" s="89"/>
      <c r="D91" s="232"/>
      <c r="E91" s="89"/>
      <c r="F91" s="74"/>
      <c r="G91" s="101"/>
      <c r="H91" s="89"/>
      <c r="I91" s="89"/>
      <c r="J91" s="406"/>
      <c r="K91" s="256"/>
      <c r="L91" s="279"/>
      <c r="M91" s="406"/>
      <c r="N91" s="110"/>
      <c r="O91" s="126"/>
      <c r="P91" s="151"/>
      <c r="Q91" s="75"/>
      <c r="R91" s="154"/>
      <c r="S91" s="127"/>
      <c r="T91" s="154"/>
      <c r="U91" s="155"/>
      <c r="V91" s="59">
        <v>11</v>
      </c>
      <c r="W91" s="92"/>
      <c r="X91" s="158"/>
      <c r="Y91" s="118"/>
      <c r="Z91" s="180"/>
      <c r="AA91" s="180"/>
      <c r="AB91" s="180"/>
      <c r="AC91" s="127"/>
      <c r="AD91" s="182"/>
      <c r="AE91" s="182"/>
      <c r="AF91" s="126"/>
      <c r="AG91" s="185"/>
      <c r="AH91" s="126"/>
      <c r="AI91" s="126"/>
      <c r="AJ91" s="120"/>
      <c r="AK91" s="120"/>
      <c r="AL91" s="362"/>
    </row>
    <row r="92" spans="1:38" x14ac:dyDescent="0.25">
      <c r="A92" s="98"/>
      <c r="B92" s="74"/>
      <c r="C92" s="89"/>
      <c r="D92" s="232"/>
      <c r="E92" s="89"/>
      <c r="F92" s="74"/>
      <c r="G92" s="101"/>
      <c r="H92" s="89"/>
      <c r="I92" s="89"/>
      <c r="J92" s="406"/>
      <c r="K92" s="256"/>
      <c r="L92" s="279"/>
      <c r="M92" s="406"/>
      <c r="N92" s="110"/>
      <c r="O92" s="126"/>
      <c r="P92" s="149" t="s">
        <v>233</v>
      </c>
      <c r="Q92" s="73" t="s">
        <v>232</v>
      </c>
      <c r="R92" s="152">
        <v>100</v>
      </c>
      <c r="S92" s="125" t="s">
        <v>152</v>
      </c>
      <c r="T92" s="152">
        <v>100</v>
      </c>
      <c r="U92" s="119">
        <v>33</v>
      </c>
      <c r="V92" s="59">
        <v>11</v>
      </c>
      <c r="W92" s="92"/>
      <c r="X92" s="156">
        <v>0</v>
      </c>
      <c r="Y92" s="116">
        <f>X92/T92</f>
        <v>0</v>
      </c>
      <c r="Z92" s="180"/>
      <c r="AA92" s="180"/>
      <c r="AB92" s="180"/>
      <c r="AC92" s="125" t="s">
        <v>248</v>
      </c>
      <c r="AD92" s="182"/>
      <c r="AE92" s="182"/>
      <c r="AF92" s="126"/>
      <c r="AG92" s="185"/>
      <c r="AH92" s="126"/>
      <c r="AI92" s="126"/>
      <c r="AJ92" s="120"/>
      <c r="AK92" s="120"/>
      <c r="AL92" s="362"/>
    </row>
    <row r="93" spans="1:38" x14ac:dyDescent="0.25">
      <c r="A93" s="98"/>
      <c r="B93" s="74"/>
      <c r="C93" s="89"/>
      <c r="D93" s="232"/>
      <c r="E93" s="89"/>
      <c r="F93" s="74"/>
      <c r="G93" s="101"/>
      <c r="H93" s="89"/>
      <c r="I93" s="89"/>
      <c r="J93" s="406"/>
      <c r="K93" s="256"/>
      <c r="L93" s="279"/>
      <c r="M93" s="406"/>
      <c r="N93" s="110"/>
      <c r="O93" s="126"/>
      <c r="P93" s="150"/>
      <c r="Q93" s="74"/>
      <c r="R93" s="153"/>
      <c r="S93" s="126"/>
      <c r="T93" s="153"/>
      <c r="U93" s="120"/>
      <c r="V93" s="59">
        <v>11</v>
      </c>
      <c r="W93" s="92"/>
      <c r="X93" s="157"/>
      <c r="Y93" s="117"/>
      <c r="Z93" s="180"/>
      <c r="AA93" s="180"/>
      <c r="AB93" s="180"/>
      <c r="AC93" s="126"/>
      <c r="AD93" s="182"/>
      <c r="AE93" s="182"/>
      <c r="AF93" s="126"/>
      <c r="AG93" s="185"/>
      <c r="AH93" s="126"/>
      <c r="AI93" s="126"/>
      <c r="AJ93" s="120"/>
      <c r="AK93" s="120"/>
      <c r="AL93" s="362"/>
    </row>
    <row r="94" spans="1:38" x14ac:dyDescent="0.25">
      <c r="A94" s="98"/>
      <c r="B94" s="74"/>
      <c r="C94" s="89"/>
      <c r="D94" s="232"/>
      <c r="E94" s="89"/>
      <c r="F94" s="74"/>
      <c r="G94" s="101"/>
      <c r="H94" s="89"/>
      <c r="I94" s="89"/>
      <c r="J94" s="406"/>
      <c r="K94" s="256"/>
      <c r="L94" s="279"/>
      <c r="M94" s="406"/>
      <c r="N94" s="110"/>
      <c r="O94" s="126"/>
      <c r="P94" s="151"/>
      <c r="Q94" s="75"/>
      <c r="R94" s="154"/>
      <c r="S94" s="127"/>
      <c r="T94" s="154"/>
      <c r="U94" s="155"/>
      <c r="V94" s="59">
        <v>11</v>
      </c>
      <c r="W94" s="92"/>
      <c r="X94" s="158"/>
      <c r="Y94" s="118"/>
      <c r="Z94" s="180"/>
      <c r="AA94" s="180"/>
      <c r="AB94" s="180"/>
      <c r="AC94" s="127"/>
      <c r="AD94" s="182"/>
      <c r="AE94" s="182"/>
      <c r="AF94" s="126"/>
      <c r="AG94" s="185"/>
      <c r="AH94" s="126"/>
      <c r="AI94" s="126"/>
      <c r="AJ94" s="120"/>
      <c r="AK94" s="120"/>
      <c r="AL94" s="362"/>
    </row>
    <row r="95" spans="1:38" x14ac:dyDescent="0.25">
      <c r="A95" s="98"/>
      <c r="B95" s="74"/>
      <c r="C95" s="89"/>
      <c r="D95" s="232"/>
      <c r="E95" s="89"/>
      <c r="F95" s="74"/>
      <c r="G95" s="101"/>
      <c r="H95" s="89"/>
      <c r="I95" s="89"/>
      <c r="J95" s="406"/>
      <c r="K95" s="256"/>
      <c r="L95" s="279"/>
      <c r="M95" s="406"/>
      <c r="N95" s="110"/>
      <c r="O95" s="126"/>
      <c r="P95" s="149" t="s">
        <v>59</v>
      </c>
      <c r="Q95" s="73" t="s">
        <v>199</v>
      </c>
      <c r="R95" s="152">
        <v>200</v>
      </c>
      <c r="S95" s="125" t="s">
        <v>152</v>
      </c>
      <c r="T95" s="152">
        <v>200</v>
      </c>
      <c r="U95" s="119">
        <v>66</v>
      </c>
      <c r="V95" s="59">
        <v>22</v>
      </c>
      <c r="W95" s="92"/>
      <c r="X95" s="156">
        <v>0</v>
      </c>
      <c r="Y95" s="116">
        <f>X95/T95</f>
        <v>0</v>
      </c>
      <c r="Z95" s="180"/>
      <c r="AA95" s="180"/>
      <c r="AB95" s="180"/>
      <c r="AC95" s="125" t="s">
        <v>248</v>
      </c>
      <c r="AD95" s="182"/>
      <c r="AE95" s="182"/>
      <c r="AF95" s="126"/>
      <c r="AG95" s="185"/>
      <c r="AH95" s="126"/>
      <c r="AI95" s="126"/>
      <c r="AJ95" s="120"/>
      <c r="AK95" s="120"/>
      <c r="AL95" s="362"/>
    </row>
    <row r="96" spans="1:38" x14ac:dyDescent="0.25">
      <c r="A96" s="98"/>
      <c r="B96" s="74"/>
      <c r="C96" s="89"/>
      <c r="D96" s="232"/>
      <c r="E96" s="89"/>
      <c r="F96" s="74"/>
      <c r="G96" s="101"/>
      <c r="H96" s="89"/>
      <c r="I96" s="89"/>
      <c r="J96" s="406"/>
      <c r="K96" s="256"/>
      <c r="L96" s="279"/>
      <c r="M96" s="406"/>
      <c r="N96" s="110"/>
      <c r="O96" s="126"/>
      <c r="P96" s="150"/>
      <c r="Q96" s="74"/>
      <c r="R96" s="153"/>
      <c r="S96" s="126"/>
      <c r="T96" s="153"/>
      <c r="U96" s="120"/>
      <c r="V96" s="59">
        <v>22</v>
      </c>
      <c r="W96" s="92"/>
      <c r="X96" s="157"/>
      <c r="Y96" s="117"/>
      <c r="Z96" s="180"/>
      <c r="AA96" s="180"/>
      <c r="AB96" s="180"/>
      <c r="AC96" s="126"/>
      <c r="AD96" s="182"/>
      <c r="AE96" s="182"/>
      <c r="AF96" s="126"/>
      <c r="AG96" s="185"/>
      <c r="AH96" s="126"/>
      <c r="AI96" s="126"/>
      <c r="AJ96" s="120"/>
      <c r="AK96" s="120"/>
      <c r="AL96" s="362"/>
    </row>
    <row r="97" spans="1:38" x14ac:dyDescent="0.25">
      <c r="A97" s="98"/>
      <c r="B97" s="74"/>
      <c r="C97" s="89"/>
      <c r="D97" s="232"/>
      <c r="E97" s="89"/>
      <c r="F97" s="74"/>
      <c r="G97" s="101"/>
      <c r="H97" s="89"/>
      <c r="I97" s="89"/>
      <c r="J97" s="406"/>
      <c r="K97" s="256"/>
      <c r="L97" s="279"/>
      <c r="M97" s="406"/>
      <c r="N97" s="110"/>
      <c r="O97" s="126"/>
      <c r="P97" s="151"/>
      <c r="Q97" s="75"/>
      <c r="R97" s="154"/>
      <c r="S97" s="127"/>
      <c r="T97" s="154"/>
      <c r="U97" s="155"/>
      <c r="V97" s="59">
        <v>22</v>
      </c>
      <c r="W97" s="92"/>
      <c r="X97" s="158"/>
      <c r="Y97" s="118"/>
      <c r="Z97" s="180"/>
      <c r="AA97" s="180"/>
      <c r="AB97" s="180"/>
      <c r="AC97" s="127"/>
      <c r="AD97" s="182"/>
      <c r="AE97" s="182"/>
      <c r="AF97" s="126"/>
      <c r="AG97" s="185"/>
      <c r="AH97" s="126"/>
      <c r="AI97" s="126"/>
      <c r="AJ97" s="120"/>
      <c r="AK97" s="120"/>
      <c r="AL97" s="362"/>
    </row>
    <row r="98" spans="1:38" x14ac:dyDescent="0.25">
      <c r="A98" s="98"/>
      <c r="B98" s="74"/>
      <c r="C98" s="89"/>
      <c r="D98" s="232"/>
      <c r="E98" s="89"/>
      <c r="F98" s="74"/>
      <c r="G98" s="101"/>
      <c r="H98" s="89"/>
      <c r="I98" s="89"/>
      <c r="J98" s="406"/>
      <c r="K98" s="256"/>
      <c r="L98" s="279"/>
      <c r="M98" s="406"/>
      <c r="N98" s="110"/>
      <c r="O98" s="126"/>
      <c r="P98" s="149" t="s">
        <v>60</v>
      </c>
      <c r="Q98" s="73" t="s">
        <v>195</v>
      </c>
      <c r="R98" s="152">
        <v>200</v>
      </c>
      <c r="S98" s="125" t="s">
        <v>152</v>
      </c>
      <c r="T98" s="152">
        <v>200</v>
      </c>
      <c r="U98" s="119">
        <v>66</v>
      </c>
      <c r="V98" s="59">
        <v>22</v>
      </c>
      <c r="W98" s="92"/>
      <c r="X98" s="156">
        <v>0</v>
      </c>
      <c r="Y98" s="116">
        <f>X98/T98</f>
        <v>0</v>
      </c>
      <c r="Z98" s="180"/>
      <c r="AA98" s="180"/>
      <c r="AB98" s="180"/>
      <c r="AC98" s="125" t="s">
        <v>248</v>
      </c>
      <c r="AD98" s="182"/>
      <c r="AE98" s="182"/>
      <c r="AF98" s="126"/>
      <c r="AG98" s="185"/>
      <c r="AH98" s="126"/>
      <c r="AI98" s="126"/>
      <c r="AJ98" s="120"/>
      <c r="AK98" s="120"/>
      <c r="AL98" s="362"/>
    </row>
    <row r="99" spans="1:38" x14ac:dyDescent="0.25">
      <c r="A99" s="98"/>
      <c r="B99" s="74"/>
      <c r="C99" s="89"/>
      <c r="D99" s="232"/>
      <c r="E99" s="89"/>
      <c r="F99" s="74"/>
      <c r="G99" s="101"/>
      <c r="H99" s="89"/>
      <c r="I99" s="89"/>
      <c r="J99" s="406"/>
      <c r="K99" s="256"/>
      <c r="L99" s="279"/>
      <c r="M99" s="406"/>
      <c r="N99" s="110"/>
      <c r="O99" s="126"/>
      <c r="P99" s="150"/>
      <c r="Q99" s="74"/>
      <c r="R99" s="153"/>
      <c r="S99" s="126"/>
      <c r="T99" s="153"/>
      <c r="U99" s="120"/>
      <c r="V99" s="59">
        <v>22</v>
      </c>
      <c r="W99" s="92"/>
      <c r="X99" s="157"/>
      <c r="Y99" s="117"/>
      <c r="Z99" s="180"/>
      <c r="AA99" s="180"/>
      <c r="AB99" s="180"/>
      <c r="AC99" s="126"/>
      <c r="AD99" s="182"/>
      <c r="AE99" s="182"/>
      <c r="AF99" s="126"/>
      <c r="AG99" s="185"/>
      <c r="AH99" s="126"/>
      <c r="AI99" s="126"/>
      <c r="AJ99" s="120"/>
      <c r="AK99" s="120"/>
      <c r="AL99" s="362"/>
    </row>
    <row r="100" spans="1:38" x14ac:dyDescent="0.25">
      <c r="A100" s="98"/>
      <c r="B100" s="74"/>
      <c r="C100" s="89"/>
      <c r="D100" s="232"/>
      <c r="E100" s="89"/>
      <c r="F100" s="74"/>
      <c r="G100" s="101"/>
      <c r="H100" s="89"/>
      <c r="I100" s="89"/>
      <c r="J100" s="406"/>
      <c r="K100" s="256"/>
      <c r="L100" s="279"/>
      <c r="M100" s="406"/>
      <c r="N100" s="110"/>
      <c r="O100" s="126"/>
      <c r="P100" s="151"/>
      <c r="Q100" s="75"/>
      <c r="R100" s="154"/>
      <c r="S100" s="127"/>
      <c r="T100" s="154"/>
      <c r="U100" s="155"/>
      <c r="V100" s="59">
        <v>22</v>
      </c>
      <c r="W100" s="92"/>
      <c r="X100" s="158"/>
      <c r="Y100" s="118"/>
      <c r="Z100" s="180"/>
      <c r="AA100" s="180"/>
      <c r="AB100" s="180"/>
      <c r="AC100" s="127"/>
      <c r="AD100" s="182"/>
      <c r="AE100" s="182"/>
      <c r="AF100" s="126"/>
      <c r="AG100" s="185"/>
      <c r="AH100" s="126"/>
      <c r="AI100" s="126"/>
      <c r="AJ100" s="120"/>
      <c r="AK100" s="120"/>
      <c r="AL100" s="362"/>
    </row>
    <row r="101" spans="1:38" ht="15" customHeight="1" x14ac:dyDescent="0.25">
      <c r="A101" s="98"/>
      <c r="B101" s="74"/>
      <c r="C101" s="89"/>
      <c r="D101" s="232"/>
      <c r="E101" s="89"/>
      <c r="F101" s="74"/>
      <c r="G101" s="101"/>
      <c r="H101" s="89"/>
      <c r="I101" s="89"/>
      <c r="J101" s="406"/>
      <c r="K101" s="256"/>
      <c r="L101" s="279"/>
      <c r="M101" s="406"/>
      <c r="N101" s="110"/>
      <c r="O101" s="126"/>
      <c r="P101" s="149" t="s">
        <v>61</v>
      </c>
      <c r="Q101" s="73" t="s">
        <v>200</v>
      </c>
      <c r="R101" s="152">
        <v>1225</v>
      </c>
      <c r="S101" s="125" t="s">
        <v>152</v>
      </c>
      <c r="T101" s="152">
        <v>1225</v>
      </c>
      <c r="U101" s="119">
        <v>408</v>
      </c>
      <c r="V101" s="59">
        <v>136</v>
      </c>
      <c r="W101" s="92"/>
      <c r="X101" s="156">
        <v>0</v>
      </c>
      <c r="Y101" s="116">
        <f>X101/T101</f>
        <v>0</v>
      </c>
      <c r="Z101" s="180"/>
      <c r="AA101" s="180"/>
      <c r="AB101" s="180"/>
      <c r="AC101" s="125" t="s">
        <v>250</v>
      </c>
      <c r="AD101" s="182"/>
      <c r="AE101" s="182"/>
      <c r="AF101" s="126"/>
      <c r="AG101" s="185"/>
      <c r="AH101" s="126"/>
      <c r="AI101" s="126"/>
      <c r="AJ101" s="120"/>
      <c r="AK101" s="120"/>
      <c r="AL101" s="362"/>
    </row>
    <row r="102" spans="1:38" ht="14.25" customHeight="1" x14ac:dyDescent="0.25">
      <c r="A102" s="98"/>
      <c r="B102" s="74"/>
      <c r="C102" s="89"/>
      <c r="D102" s="232"/>
      <c r="E102" s="89"/>
      <c r="F102" s="74"/>
      <c r="G102" s="101"/>
      <c r="H102" s="89"/>
      <c r="I102" s="89"/>
      <c r="J102" s="406"/>
      <c r="K102" s="256"/>
      <c r="L102" s="279"/>
      <c r="M102" s="406"/>
      <c r="N102" s="110"/>
      <c r="O102" s="126"/>
      <c r="P102" s="150"/>
      <c r="Q102" s="74"/>
      <c r="R102" s="153"/>
      <c r="S102" s="126"/>
      <c r="T102" s="153"/>
      <c r="U102" s="120"/>
      <c r="V102" s="59">
        <v>136</v>
      </c>
      <c r="W102" s="92"/>
      <c r="X102" s="157"/>
      <c r="Y102" s="117"/>
      <c r="Z102" s="180"/>
      <c r="AA102" s="180"/>
      <c r="AB102" s="180"/>
      <c r="AC102" s="126"/>
      <c r="AD102" s="182"/>
      <c r="AE102" s="182"/>
      <c r="AF102" s="126"/>
      <c r="AG102" s="185"/>
      <c r="AH102" s="126"/>
      <c r="AI102" s="126"/>
      <c r="AJ102" s="120"/>
      <c r="AK102" s="120"/>
      <c r="AL102" s="362"/>
    </row>
    <row r="103" spans="1:38" ht="78.75" customHeight="1" x14ac:dyDescent="0.25">
      <c r="A103" s="98"/>
      <c r="B103" s="74"/>
      <c r="C103" s="89"/>
      <c r="D103" s="232"/>
      <c r="E103" s="89"/>
      <c r="F103" s="74"/>
      <c r="G103" s="101"/>
      <c r="H103" s="89"/>
      <c r="I103" s="89"/>
      <c r="J103" s="406"/>
      <c r="K103" s="256"/>
      <c r="L103" s="279"/>
      <c r="M103" s="406"/>
      <c r="N103" s="110"/>
      <c r="O103" s="126"/>
      <c r="P103" s="151"/>
      <c r="Q103" s="75"/>
      <c r="R103" s="154"/>
      <c r="S103" s="127"/>
      <c r="T103" s="154"/>
      <c r="U103" s="155"/>
      <c r="V103" s="59">
        <v>136</v>
      </c>
      <c r="W103" s="92"/>
      <c r="X103" s="158"/>
      <c r="Y103" s="118"/>
      <c r="Z103" s="180"/>
      <c r="AA103" s="180"/>
      <c r="AB103" s="180"/>
      <c r="AC103" s="127"/>
      <c r="AD103" s="182"/>
      <c r="AE103" s="182"/>
      <c r="AF103" s="126"/>
      <c r="AG103" s="185"/>
      <c r="AH103" s="126"/>
      <c r="AI103" s="126"/>
      <c r="AJ103" s="120"/>
      <c r="AK103" s="120"/>
      <c r="AL103" s="362"/>
    </row>
    <row r="104" spans="1:38" x14ac:dyDescent="0.25">
      <c r="A104" s="98"/>
      <c r="B104" s="74"/>
      <c r="C104" s="89"/>
      <c r="D104" s="232"/>
      <c r="E104" s="89"/>
      <c r="F104" s="74"/>
      <c r="G104" s="101"/>
      <c r="H104" s="89"/>
      <c r="I104" s="89"/>
      <c r="J104" s="406"/>
      <c r="K104" s="256"/>
      <c r="L104" s="279"/>
      <c r="M104" s="406"/>
      <c r="N104" s="110"/>
      <c r="O104" s="126"/>
      <c r="P104" s="149" t="s">
        <v>228</v>
      </c>
      <c r="Q104" s="73" t="s">
        <v>201</v>
      </c>
      <c r="R104" s="152">
        <v>132</v>
      </c>
      <c r="S104" s="125" t="s">
        <v>152</v>
      </c>
      <c r="T104" s="152">
        <v>132</v>
      </c>
      <c r="U104" s="119">
        <v>44</v>
      </c>
      <c r="V104" s="59">
        <v>15</v>
      </c>
      <c r="W104" s="92"/>
      <c r="X104" s="156">
        <v>0</v>
      </c>
      <c r="Y104" s="116">
        <f>X104/T104</f>
        <v>0</v>
      </c>
      <c r="Z104" s="180"/>
      <c r="AA104" s="180"/>
      <c r="AB104" s="180"/>
      <c r="AC104" s="125" t="s">
        <v>248</v>
      </c>
      <c r="AD104" s="182"/>
      <c r="AE104" s="182"/>
      <c r="AF104" s="126"/>
      <c r="AG104" s="185"/>
      <c r="AH104" s="126"/>
      <c r="AI104" s="126"/>
      <c r="AJ104" s="120"/>
      <c r="AK104" s="120"/>
      <c r="AL104" s="362"/>
    </row>
    <row r="105" spans="1:38" x14ac:dyDescent="0.25">
      <c r="A105" s="98"/>
      <c r="B105" s="74"/>
      <c r="C105" s="89"/>
      <c r="D105" s="232"/>
      <c r="E105" s="89"/>
      <c r="F105" s="74"/>
      <c r="G105" s="101"/>
      <c r="H105" s="89"/>
      <c r="I105" s="89"/>
      <c r="J105" s="406"/>
      <c r="K105" s="256"/>
      <c r="L105" s="279"/>
      <c r="M105" s="406"/>
      <c r="N105" s="110"/>
      <c r="O105" s="126"/>
      <c r="P105" s="150"/>
      <c r="Q105" s="74"/>
      <c r="R105" s="153"/>
      <c r="S105" s="126"/>
      <c r="T105" s="153"/>
      <c r="U105" s="120"/>
      <c r="V105" s="59">
        <v>15</v>
      </c>
      <c r="W105" s="92"/>
      <c r="X105" s="157"/>
      <c r="Y105" s="117"/>
      <c r="Z105" s="180"/>
      <c r="AA105" s="180"/>
      <c r="AB105" s="180"/>
      <c r="AC105" s="126"/>
      <c r="AD105" s="182"/>
      <c r="AE105" s="182"/>
      <c r="AF105" s="126"/>
      <c r="AG105" s="185"/>
      <c r="AH105" s="126"/>
      <c r="AI105" s="126"/>
      <c r="AJ105" s="120"/>
      <c r="AK105" s="120"/>
      <c r="AL105" s="362"/>
    </row>
    <row r="106" spans="1:38" x14ac:dyDescent="0.25">
      <c r="A106" s="98"/>
      <c r="B106" s="74"/>
      <c r="C106" s="89"/>
      <c r="D106" s="232"/>
      <c r="E106" s="90"/>
      <c r="F106" s="75"/>
      <c r="G106" s="102"/>
      <c r="H106" s="90"/>
      <c r="I106" s="90"/>
      <c r="J106" s="407"/>
      <c r="K106" s="257"/>
      <c r="L106" s="280"/>
      <c r="M106" s="407"/>
      <c r="N106" s="111"/>
      <c r="O106" s="127"/>
      <c r="P106" s="151"/>
      <c r="Q106" s="75"/>
      <c r="R106" s="154"/>
      <c r="S106" s="127"/>
      <c r="T106" s="154"/>
      <c r="U106" s="155"/>
      <c r="V106" s="59">
        <v>14</v>
      </c>
      <c r="W106" s="93"/>
      <c r="X106" s="158"/>
      <c r="Y106" s="118"/>
      <c r="Z106" s="179"/>
      <c r="AA106" s="180"/>
      <c r="AB106" s="180"/>
      <c r="AC106" s="127"/>
      <c r="AD106" s="183"/>
      <c r="AE106" s="183"/>
      <c r="AF106" s="127"/>
      <c r="AG106" s="186"/>
      <c r="AH106" s="127"/>
      <c r="AI106" s="127"/>
      <c r="AJ106" s="155"/>
      <c r="AK106" s="155"/>
      <c r="AL106" s="363"/>
    </row>
    <row r="107" spans="1:38" ht="15" customHeight="1" x14ac:dyDescent="0.25">
      <c r="A107" s="98"/>
      <c r="B107" s="74"/>
      <c r="C107" s="89"/>
      <c r="D107" s="232"/>
      <c r="E107" s="88" t="s">
        <v>62</v>
      </c>
      <c r="F107" s="289" t="s">
        <v>95</v>
      </c>
      <c r="G107" s="265">
        <v>0.1</v>
      </c>
      <c r="H107" s="88" t="s">
        <v>63</v>
      </c>
      <c r="I107" s="266" t="s">
        <v>64</v>
      </c>
      <c r="J107" s="227">
        <v>81225</v>
      </c>
      <c r="K107" s="273">
        <v>45059</v>
      </c>
      <c r="L107" s="82">
        <f>28273+6280</f>
        <v>34553</v>
      </c>
      <c r="M107" s="287">
        <v>9043</v>
      </c>
      <c r="N107" s="109" t="s">
        <v>171</v>
      </c>
      <c r="O107" s="125" t="s">
        <v>103</v>
      </c>
      <c r="P107" s="305" t="s">
        <v>65</v>
      </c>
      <c r="Q107" s="289" t="s">
        <v>202</v>
      </c>
      <c r="R107" s="159">
        <v>4300</v>
      </c>
      <c r="S107" s="94" t="s">
        <v>152</v>
      </c>
      <c r="T107" s="203">
        <v>4300</v>
      </c>
      <c r="U107" s="203">
        <v>1433</v>
      </c>
      <c r="V107" s="145">
        <v>1433</v>
      </c>
      <c r="W107" s="119">
        <f>X119+X116+X113+X110+X107</f>
        <v>1200</v>
      </c>
      <c r="X107" s="226">
        <v>0</v>
      </c>
      <c r="Y107" s="116">
        <f t="shared" ref="Y107" si="0">X107/T107</f>
        <v>0</v>
      </c>
      <c r="Z107" s="178">
        <f>(Y107+Y110+Y113+Y116+Y119+Y122+Y126)/7</f>
        <v>0.15</v>
      </c>
      <c r="AA107" s="180"/>
      <c r="AB107" s="180"/>
      <c r="AC107" s="207" t="s">
        <v>272</v>
      </c>
      <c r="AD107" s="181">
        <v>43498</v>
      </c>
      <c r="AE107" s="181">
        <v>43798</v>
      </c>
      <c r="AF107" s="125" t="s">
        <v>134</v>
      </c>
      <c r="AG107" s="184">
        <v>6060350177</v>
      </c>
      <c r="AH107" s="125" t="s">
        <v>124</v>
      </c>
      <c r="AI107" s="125" t="s">
        <v>148</v>
      </c>
      <c r="AJ107" s="119">
        <v>6261250177</v>
      </c>
      <c r="AK107" s="119">
        <v>1705391549</v>
      </c>
      <c r="AL107" s="361">
        <f>(AK107*100%)/AJ107</f>
        <v>0.27237236986066526</v>
      </c>
    </row>
    <row r="108" spans="1:38" x14ac:dyDescent="0.25">
      <c r="A108" s="98"/>
      <c r="B108" s="74"/>
      <c r="C108" s="89"/>
      <c r="D108" s="232"/>
      <c r="E108" s="89"/>
      <c r="F108" s="289"/>
      <c r="G108" s="265"/>
      <c r="H108" s="89"/>
      <c r="I108" s="266"/>
      <c r="J108" s="227"/>
      <c r="K108" s="273"/>
      <c r="L108" s="83"/>
      <c r="M108" s="288"/>
      <c r="N108" s="110"/>
      <c r="O108" s="126"/>
      <c r="P108" s="305"/>
      <c r="Q108" s="289"/>
      <c r="R108" s="159"/>
      <c r="S108" s="94"/>
      <c r="T108" s="203"/>
      <c r="U108" s="203"/>
      <c r="V108" s="145"/>
      <c r="W108" s="120"/>
      <c r="X108" s="226"/>
      <c r="Y108" s="117"/>
      <c r="Z108" s="180"/>
      <c r="AA108" s="180"/>
      <c r="AB108" s="180"/>
      <c r="AC108" s="94"/>
      <c r="AD108" s="126"/>
      <c r="AE108" s="126"/>
      <c r="AF108" s="126"/>
      <c r="AG108" s="185"/>
      <c r="AH108" s="126"/>
      <c r="AI108" s="126"/>
      <c r="AJ108" s="120"/>
      <c r="AK108" s="120"/>
      <c r="AL108" s="362"/>
    </row>
    <row r="109" spans="1:38" ht="147" customHeight="1" x14ac:dyDescent="0.25">
      <c r="A109" s="98"/>
      <c r="B109" s="74"/>
      <c r="C109" s="89"/>
      <c r="D109" s="232"/>
      <c r="E109" s="89"/>
      <c r="F109" s="289"/>
      <c r="G109" s="265"/>
      <c r="H109" s="89"/>
      <c r="I109" s="266"/>
      <c r="J109" s="227"/>
      <c r="K109" s="273"/>
      <c r="L109" s="83"/>
      <c r="M109" s="288"/>
      <c r="N109" s="110"/>
      <c r="O109" s="126"/>
      <c r="P109" s="305"/>
      <c r="Q109" s="289"/>
      <c r="R109" s="159"/>
      <c r="S109" s="94"/>
      <c r="T109" s="203"/>
      <c r="U109" s="203"/>
      <c r="V109" s="145"/>
      <c r="W109" s="120"/>
      <c r="X109" s="226"/>
      <c r="Y109" s="118"/>
      <c r="Z109" s="180"/>
      <c r="AA109" s="180"/>
      <c r="AB109" s="180"/>
      <c r="AC109" s="94"/>
      <c r="AD109" s="126"/>
      <c r="AE109" s="126"/>
      <c r="AF109" s="126"/>
      <c r="AG109" s="185"/>
      <c r="AH109" s="126"/>
      <c r="AI109" s="126"/>
      <c r="AJ109" s="120"/>
      <c r="AK109" s="120"/>
      <c r="AL109" s="362"/>
    </row>
    <row r="110" spans="1:38" ht="84.75" customHeight="1" x14ac:dyDescent="0.25">
      <c r="A110" s="98"/>
      <c r="B110" s="74"/>
      <c r="C110" s="89"/>
      <c r="D110" s="232"/>
      <c r="E110" s="89"/>
      <c r="F110" s="289"/>
      <c r="G110" s="265"/>
      <c r="H110" s="89"/>
      <c r="I110" s="266"/>
      <c r="J110" s="227"/>
      <c r="K110" s="273"/>
      <c r="L110" s="83"/>
      <c r="M110" s="288"/>
      <c r="N110" s="110"/>
      <c r="O110" s="126"/>
      <c r="P110" s="76" t="s">
        <v>231</v>
      </c>
      <c r="Q110" s="73" t="s">
        <v>203</v>
      </c>
      <c r="R110" s="317">
        <v>6000</v>
      </c>
      <c r="S110" s="125" t="s">
        <v>152</v>
      </c>
      <c r="T110" s="137">
        <f>1000+5000</f>
        <v>6000</v>
      </c>
      <c r="U110" s="119">
        <v>333</v>
      </c>
      <c r="V110" s="59">
        <v>111</v>
      </c>
      <c r="W110" s="120"/>
      <c r="X110" s="137">
        <v>1200</v>
      </c>
      <c r="Y110" s="187">
        <v>1</v>
      </c>
      <c r="Z110" s="180"/>
      <c r="AA110" s="180"/>
      <c r="AB110" s="180"/>
      <c r="AC110" s="125" t="s">
        <v>242</v>
      </c>
      <c r="AD110" s="126"/>
      <c r="AE110" s="126"/>
      <c r="AF110" s="126"/>
      <c r="AG110" s="185"/>
      <c r="AH110" s="126"/>
      <c r="AI110" s="126"/>
      <c r="AJ110" s="120"/>
      <c r="AK110" s="120"/>
      <c r="AL110" s="362"/>
    </row>
    <row r="111" spans="1:38" ht="84.75" customHeight="1" x14ac:dyDescent="0.25">
      <c r="A111" s="98"/>
      <c r="B111" s="74"/>
      <c r="C111" s="89"/>
      <c r="D111" s="232"/>
      <c r="E111" s="89"/>
      <c r="F111" s="289"/>
      <c r="G111" s="265"/>
      <c r="H111" s="89"/>
      <c r="I111" s="266"/>
      <c r="J111" s="227"/>
      <c r="K111" s="273"/>
      <c r="L111" s="83"/>
      <c r="M111" s="288"/>
      <c r="N111" s="110"/>
      <c r="O111" s="126"/>
      <c r="P111" s="77"/>
      <c r="Q111" s="74"/>
      <c r="R111" s="318"/>
      <c r="S111" s="126"/>
      <c r="T111" s="138"/>
      <c r="U111" s="120"/>
      <c r="V111" s="59">
        <v>111</v>
      </c>
      <c r="W111" s="120"/>
      <c r="X111" s="138"/>
      <c r="Y111" s="188"/>
      <c r="Z111" s="180"/>
      <c r="AA111" s="180"/>
      <c r="AB111" s="180"/>
      <c r="AC111" s="126"/>
      <c r="AD111" s="126"/>
      <c r="AE111" s="126"/>
      <c r="AF111" s="126"/>
      <c r="AG111" s="185"/>
      <c r="AH111" s="126"/>
      <c r="AI111" s="126"/>
      <c r="AJ111" s="120"/>
      <c r="AK111" s="120"/>
      <c r="AL111" s="362"/>
    </row>
    <row r="112" spans="1:38" ht="69" customHeight="1" x14ac:dyDescent="0.25">
      <c r="A112" s="98"/>
      <c r="B112" s="74"/>
      <c r="C112" s="89"/>
      <c r="D112" s="232"/>
      <c r="E112" s="89"/>
      <c r="F112" s="289"/>
      <c r="G112" s="265"/>
      <c r="H112" s="89"/>
      <c r="I112" s="266"/>
      <c r="J112" s="227"/>
      <c r="K112" s="273"/>
      <c r="L112" s="83"/>
      <c r="M112" s="288"/>
      <c r="N112" s="110"/>
      <c r="O112" s="126"/>
      <c r="P112" s="78"/>
      <c r="Q112" s="75"/>
      <c r="R112" s="319"/>
      <c r="S112" s="127"/>
      <c r="T112" s="139"/>
      <c r="U112" s="155"/>
      <c r="V112" s="59">
        <v>111</v>
      </c>
      <c r="W112" s="120"/>
      <c r="X112" s="139"/>
      <c r="Y112" s="189"/>
      <c r="Z112" s="180"/>
      <c r="AA112" s="180"/>
      <c r="AB112" s="180"/>
      <c r="AC112" s="127"/>
      <c r="AD112" s="126"/>
      <c r="AE112" s="126"/>
      <c r="AF112" s="126"/>
      <c r="AG112" s="185"/>
      <c r="AH112" s="126"/>
      <c r="AI112" s="126"/>
      <c r="AJ112" s="120"/>
      <c r="AK112" s="120"/>
      <c r="AL112" s="362"/>
    </row>
    <row r="113" spans="1:50" ht="69" customHeight="1" x14ac:dyDescent="0.25">
      <c r="A113" s="98"/>
      <c r="B113" s="74"/>
      <c r="C113" s="89"/>
      <c r="D113" s="232"/>
      <c r="E113" s="89"/>
      <c r="F113" s="289"/>
      <c r="G113" s="265"/>
      <c r="H113" s="89"/>
      <c r="I113" s="266"/>
      <c r="J113" s="227"/>
      <c r="K113" s="273"/>
      <c r="L113" s="83"/>
      <c r="M113" s="288"/>
      <c r="N113" s="110"/>
      <c r="O113" s="126"/>
      <c r="P113" s="76" t="s">
        <v>230</v>
      </c>
      <c r="Q113" s="73" t="s">
        <v>204</v>
      </c>
      <c r="R113" s="317">
        <v>1000</v>
      </c>
      <c r="S113" s="125" t="s">
        <v>152</v>
      </c>
      <c r="T113" s="119">
        <v>1000</v>
      </c>
      <c r="U113" s="119">
        <v>333</v>
      </c>
      <c r="V113" s="59">
        <v>111</v>
      </c>
      <c r="W113" s="120"/>
      <c r="X113" s="146">
        <v>0</v>
      </c>
      <c r="Y113" s="116">
        <f>X113/T113</f>
        <v>0</v>
      </c>
      <c r="Z113" s="180"/>
      <c r="AA113" s="180"/>
      <c r="AB113" s="180"/>
      <c r="AC113" s="125" t="s">
        <v>247</v>
      </c>
      <c r="AD113" s="126"/>
      <c r="AE113" s="126"/>
      <c r="AF113" s="126"/>
      <c r="AG113" s="185"/>
      <c r="AH113" s="126"/>
      <c r="AI113" s="126"/>
      <c r="AJ113" s="120"/>
      <c r="AK113" s="120"/>
      <c r="AL113" s="362"/>
    </row>
    <row r="114" spans="1:50" ht="69" customHeight="1" x14ac:dyDescent="0.25">
      <c r="A114" s="98"/>
      <c r="B114" s="74"/>
      <c r="C114" s="89"/>
      <c r="D114" s="232"/>
      <c r="E114" s="89"/>
      <c r="F114" s="289"/>
      <c r="G114" s="265"/>
      <c r="H114" s="89"/>
      <c r="I114" s="266"/>
      <c r="J114" s="227"/>
      <c r="K114" s="273"/>
      <c r="L114" s="83"/>
      <c r="M114" s="288"/>
      <c r="N114" s="110"/>
      <c r="O114" s="126"/>
      <c r="P114" s="77"/>
      <c r="Q114" s="74"/>
      <c r="R114" s="318"/>
      <c r="S114" s="126"/>
      <c r="T114" s="120"/>
      <c r="U114" s="120"/>
      <c r="V114" s="59">
        <v>111</v>
      </c>
      <c r="W114" s="120"/>
      <c r="X114" s="147"/>
      <c r="Y114" s="117"/>
      <c r="Z114" s="180"/>
      <c r="AA114" s="180"/>
      <c r="AB114" s="180"/>
      <c r="AC114" s="126"/>
      <c r="AD114" s="126"/>
      <c r="AE114" s="126"/>
      <c r="AF114" s="126"/>
      <c r="AG114" s="185"/>
      <c r="AH114" s="126"/>
      <c r="AI114" s="126"/>
      <c r="AJ114" s="120"/>
      <c r="AK114" s="120"/>
      <c r="AL114" s="362"/>
    </row>
    <row r="115" spans="1:50" ht="46.5" customHeight="1" x14ac:dyDescent="0.25">
      <c r="A115" s="98"/>
      <c r="B115" s="74"/>
      <c r="C115" s="89"/>
      <c r="D115" s="232"/>
      <c r="E115" s="89"/>
      <c r="F115" s="289"/>
      <c r="G115" s="265"/>
      <c r="H115" s="89"/>
      <c r="I115" s="266"/>
      <c r="J115" s="227"/>
      <c r="K115" s="273"/>
      <c r="L115" s="83"/>
      <c r="M115" s="288"/>
      <c r="N115" s="110"/>
      <c r="O115" s="126"/>
      <c r="P115" s="78"/>
      <c r="Q115" s="75"/>
      <c r="R115" s="319"/>
      <c r="S115" s="127"/>
      <c r="T115" s="155"/>
      <c r="U115" s="155"/>
      <c r="V115" s="59">
        <v>111</v>
      </c>
      <c r="W115" s="120"/>
      <c r="X115" s="148"/>
      <c r="Y115" s="118"/>
      <c r="Z115" s="180"/>
      <c r="AA115" s="180"/>
      <c r="AB115" s="180"/>
      <c r="AC115" s="127"/>
      <c r="AD115" s="126"/>
      <c r="AE115" s="126"/>
      <c r="AF115" s="126"/>
      <c r="AG115" s="185"/>
      <c r="AH115" s="126"/>
      <c r="AI115" s="126"/>
      <c r="AJ115" s="120"/>
      <c r="AK115" s="120"/>
      <c r="AL115" s="362"/>
    </row>
    <row r="116" spans="1:50" ht="46.5" customHeight="1" x14ac:dyDescent="0.25">
      <c r="A116" s="98"/>
      <c r="B116" s="74"/>
      <c r="C116" s="89"/>
      <c r="D116" s="232"/>
      <c r="E116" s="89"/>
      <c r="F116" s="289"/>
      <c r="G116" s="265"/>
      <c r="H116" s="89"/>
      <c r="I116" s="266"/>
      <c r="J116" s="227"/>
      <c r="K116" s="273"/>
      <c r="L116" s="83"/>
      <c r="M116" s="288"/>
      <c r="N116" s="110"/>
      <c r="O116" s="126"/>
      <c r="P116" s="76" t="s">
        <v>213</v>
      </c>
      <c r="Q116" s="109" t="s">
        <v>207</v>
      </c>
      <c r="R116" s="320">
        <v>6700</v>
      </c>
      <c r="S116" s="131" t="s">
        <v>152</v>
      </c>
      <c r="T116" s="134">
        <f>1700+5000</f>
        <v>6700</v>
      </c>
      <c r="U116" s="137">
        <v>566</v>
      </c>
      <c r="V116" s="59">
        <v>188</v>
      </c>
      <c r="W116" s="120"/>
      <c r="X116" s="146">
        <v>0</v>
      </c>
      <c r="Y116" s="116">
        <f>X116/T116</f>
        <v>0</v>
      </c>
      <c r="Z116" s="180"/>
      <c r="AA116" s="180"/>
      <c r="AB116" s="180"/>
      <c r="AC116" s="125" t="s">
        <v>248</v>
      </c>
      <c r="AD116" s="126"/>
      <c r="AE116" s="126"/>
      <c r="AF116" s="126"/>
      <c r="AG116" s="185"/>
      <c r="AH116" s="126"/>
      <c r="AI116" s="126"/>
      <c r="AJ116" s="120"/>
      <c r="AK116" s="120"/>
      <c r="AL116" s="362"/>
    </row>
    <row r="117" spans="1:50" ht="46.5" customHeight="1" x14ac:dyDescent="0.25">
      <c r="A117" s="98"/>
      <c r="B117" s="74"/>
      <c r="C117" s="89"/>
      <c r="D117" s="232"/>
      <c r="E117" s="89"/>
      <c r="F117" s="289"/>
      <c r="G117" s="265"/>
      <c r="H117" s="89"/>
      <c r="I117" s="266"/>
      <c r="J117" s="227"/>
      <c r="K117" s="273"/>
      <c r="L117" s="83"/>
      <c r="M117" s="288"/>
      <c r="N117" s="110"/>
      <c r="O117" s="126"/>
      <c r="P117" s="77"/>
      <c r="Q117" s="110"/>
      <c r="R117" s="321"/>
      <c r="S117" s="132"/>
      <c r="T117" s="135"/>
      <c r="U117" s="138"/>
      <c r="V117" s="59">
        <v>189</v>
      </c>
      <c r="W117" s="120"/>
      <c r="X117" s="147"/>
      <c r="Y117" s="117"/>
      <c r="Z117" s="180"/>
      <c r="AA117" s="180"/>
      <c r="AB117" s="180"/>
      <c r="AC117" s="126"/>
      <c r="AD117" s="126"/>
      <c r="AE117" s="126"/>
      <c r="AF117" s="126"/>
      <c r="AG117" s="185"/>
      <c r="AH117" s="126"/>
      <c r="AI117" s="126"/>
      <c r="AJ117" s="120"/>
      <c r="AK117" s="120"/>
      <c r="AL117" s="362"/>
    </row>
    <row r="118" spans="1:50" ht="71.25" customHeight="1" x14ac:dyDescent="0.25">
      <c r="A118" s="98"/>
      <c r="B118" s="74"/>
      <c r="C118" s="89"/>
      <c r="D118" s="232"/>
      <c r="E118" s="89"/>
      <c r="F118" s="289"/>
      <c r="G118" s="265"/>
      <c r="H118" s="89"/>
      <c r="I118" s="266"/>
      <c r="J118" s="227"/>
      <c r="K118" s="273"/>
      <c r="L118" s="83"/>
      <c r="M118" s="288"/>
      <c r="N118" s="110"/>
      <c r="O118" s="126"/>
      <c r="P118" s="78"/>
      <c r="Q118" s="111"/>
      <c r="R118" s="322"/>
      <c r="S118" s="133"/>
      <c r="T118" s="136"/>
      <c r="U118" s="139"/>
      <c r="V118" s="59">
        <v>189</v>
      </c>
      <c r="W118" s="120"/>
      <c r="X118" s="148"/>
      <c r="Y118" s="118"/>
      <c r="Z118" s="180"/>
      <c r="AA118" s="180"/>
      <c r="AB118" s="180"/>
      <c r="AC118" s="127"/>
      <c r="AD118" s="126"/>
      <c r="AE118" s="126"/>
      <c r="AF118" s="126"/>
      <c r="AG118" s="185"/>
      <c r="AH118" s="126"/>
      <c r="AI118" s="126"/>
      <c r="AJ118" s="120"/>
      <c r="AK118" s="120"/>
      <c r="AL118" s="362"/>
    </row>
    <row r="119" spans="1:50" ht="71.25" customHeight="1" x14ac:dyDescent="0.25">
      <c r="A119" s="98"/>
      <c r="B119" s="74"/>
      <c r="C119" s="89"/>
      <c r="D119" s="232"/>
      <c r="E119" s="89"/>
      <c r="F119" s="289"/>
      <c r="G119" s="265"/>
      <c r="H119" s="89"/>
      <c r="I119" s="266"/>
      <c r="J119" s="227"/>
      <c r="K119" s="273"/>
      <c r="L119" s="83"/>
      <c r="M119" s="288"/>
      <c r="N119" s="110"/>
      <c r="O119" s="126"/>
      <c r="P119" s="76" t="s">
        <v>229</v>
      </c>
      <c r="Q119" s="73" t="s">
        <v>205</v>
      </c>
      <c r="R119" s="317">
        <v>1043</v>
      </c>
      <c r="S119" s="125" t="s">
        <v>152</v>
      </c>
      <c r="T119" s="119">
        <v>1043</v>
      </c>
      <c r="U119" s="137">
        <v>347</v>
      </c>
      <c r="V119" s="59">
        <v>100</v>
      </c>
      <c r="W119" s="120"/>
      <c r="X119" s="146">
        <v>0</v>
      </c>
      <c r="Y119" s="116">
        <f>X119/T119</f>
        <v>0</v>
      </c>
      <c r="Z119" s="180"/>
      <c r="AA119" s="180"/>
      <c r="AB119" s="180"/>
      <c r="AC119" s="125" t="s">
        <v>248</v>
      </c>
      <c r="AD119" s="126"/>
      <c r="AE119" s="126"/>
      <c r="AF119" s="126"/>
      <c r="AG119" s="185"/>
      <c r="AH119" s="126"/>
      <c r="AI119" s="126"/>
      <c r="AJ119" s="120"/>
      <c r="AK119" s="120"/>
      <c r="AL119" s="362"/>
    </row>
    <row r="120" spans="1:50" ht="71.25" customHeight="1" x14ac:dyDescent="0.25">
      <c r="A120" s="98"/>
      <c r="B120" s="74"/>
      <c r="C120" s="89"/>
      <c r="D120" s="232"/>
      <c r="E120" s="89"/>
      <c r="F120" s="289"/>
      <c r="G120" s="265"/>
      <c r="H120" s="89"/>
      <c r="I120" s="266"/>
      <c r="J120" s="227"/>
      <c r="K120" s="273"/>
      <c r="L120" s="83"/>
      <c r="M120" s="288"/>
      <c r="N120" s="110"/>
      <c r="O120" s="126"/>
      <c r="P120" s="77"/>
      <c r="Q120" s="74"/>
      <c r="R120" s="318"/>
      <c r="S120" s="126"/>
      <c r="T120" s="120"/>
      <c r="U120" s="138"/>
      <c r="V120" s="59">
        <v>47</v>
      </c>
      <c r="W120" s="120"/>
      <c r="X120" s="147"/>
      <c r="Y120" s="117"/>
      <c r="Z120" s="180"/>
      <c r="AA120" s="180"/>
      <c r="AB120" s="180"/>
      <c r="AC120" s="126"/>
      <c r="AD120" s="126"/>
      <c r="AE120" s="126"/>
      <c r="AF120" s="126"/>
      <c r="AG120" s="185"/>
      <c r="AH120" s="126"/>
      <c r="AI120" s="126"/>
      <c r="AJ120" s="120"/>
      <c r="AK120" s="120"/>
      <c r="AL120" s="362"/>
    </row>
    <row r="121" spans="1:50" ht="44.25" customHeight="1" x14ac:dyDescent="0.25">
      <c r="A121" s="98"/>
      <c r="B121" s="74"/>
      <c r="C121" s="89"/>
      <c r="D121" s="232"/>
      <c r="E121" s="90"/>
      <c r="F121" s="289"/>
      <c r="G121" s="265"/>
      <c r="H121" s="89"/>
      <c r="I121" s="266"/>
      <c r="J121" s="227"/>
      <c r="K121" s="273"/>
      <c r="L121" s="84"/>
      <c r="M121" s="288"/>
      <c r="N121" s="110"/>
      <c r="O121" s="126"/>
      <c r="P121" s="78"/>
      <c r="Q121" s="75"/>
      <c r="R121" s="319"/>
      <c r="S121" s="127"/>
      <c r="T121" s="155"/>
      <c r="U121" s="139"/>
      <c r="V121" s="59">
        <v>200</v>
      </c>
      <c r="W121" s="155"/>
      <c r="X121" s="148"/>
      <c r="Y121" s="118"/>
      <c r="Z121" s="180"/>
      <c r="AA121" s="180"/>
      <c r="AB121" s="180"/>
      <c r="AC121" s="127"/>
      <c r="AD121" s="126"/>
      <c r="AE121" s="126"/>
      <c r="AF121" s="126"/>
      <c r="AG121" s="185"/>
      <c r="AH121" s="126"/>
      <c r="AI121" s="126"/>
      <c r="AJ121" s="120"/>
      <c r="AK121" s="120"/>
      <c r="AL121" s="362"/>
    </row>
    <row r="122" spans="1:50" ht="15" customHeight="1" x14ac:dyDescent="0.25">
      <c r="A122" s="98"/>
      <c r="B122" s="74"/>
      <c r="C122" s="89"/>
      <c r="D122" s="232"/>
      <c r="E122" s="88" t="s">
        <v>66</v>
      </c>
      <c r="F122" s="73" t="s">
        <v>96</v>
      </c>
      <c r="G122" s="100">
        <v>1</v>
      </c>
      <c r="H122" s="89"/>
      <c r="I122" s="266" t="s">
        <v>67</v>
      </c>
      <c r="J122" s="281">
        <v>100</v>
      </c>
      <c r="K122" s="284">
        <v>100</v>
      </c>
      <c r="L122" s="285">
        <f>192+60</f>
        <v>252</v>
      </c>
      <c r="M122" s="286">
        <v>100</v>
      </c>
      <c r="N122" s="110"/>
      <c r="O122" s="126"/>
      <c r="P122" s="307" t="s">
        <v>68</v>
      </c>
      <c r="Q122" s="73" t="s">
        <v>206</v>
      </c>
      <c r="R122" s="403">
        <v>100</v>
      </c>
      <c r="S122" s="125" t="s">
        <v>113</v>
      </c>
      <c r="T122" s="119">
        <v>100</v>
      </c>
      <c r="U122" s="119">
        <v>16666</v>
      </c>
      <c r="V122" s="53">
        <v>5555</v>
      </c>
      <c r="W122" s="119">
        <v>5</v>
      </c>
      <c r="X122" s="137">
        <v>5</v>
      </c>
      <c r="Y122" s="116">
        <f>X122/T122</f>
        <v>0.05</v>
      </c>
      <c r="Z122" s="180"/>
      <c r="AA122" s="180"/>
      <c r="AB122" s="180"/>
      <c r="AC122" s="125" t="s">
        <v>246</v>
      </c>
      <c r="AD122" s="126"/>
      <c r="AE122" s="126"/>
      <c r="AF122" s="126"/>
      <c r="AG122" s="185"/>
      <c r="AH122" s="126"/>
      <c r="AI122" s="126"/>
      <c r="AJ122" s="120"/>
      <c r="AK122" s="120"/>
      <c r="AL122" s="362"/>
    </row>
    <row r="123" spans="1:50" x14ac:dyDescent="0.25">
      <c r="A123" s="98"/>
      <c r="B123" s="74"/>
      <c r="C123" s="89"/>
      <c r="D123" s="232"/>
      <c r="E123" s="89"/>
      <c r="F123" s="74"/>
      <c r="G123" s="101"/>
      <c r="H123" s="89"/>
      <c r="I123" s="266"/>
      <c r="J123" s="282"/>
      <c r="K123" s="284"/>
      <c r="L123" s="285"/>
      <c r="M123" s="286"/>
      <c r="N123" s="110"/>
      <c r="O123" s="126"/>
      <c r="P123" s="307"/>
      <c r="Q123" s="74"/>
      <c r="R123" s="404"/>
      <c r="S123" s="126"/>
      <c r="T123" s="120"/>
      <c r="U123" s="120"/>
      <c r="V123" s="53">
        <v>5555</v>
      </c>
      <c r="W123" s="120"/>
      <c r="X123" s="138"/>
      <c r="Y123" s="117"/>
      <c r="Z123" s="180"/>
      <c r="AA123" s="180"/>
      <c r="AB123" s="180"/>
      <c r="AC123" s="126"/>
      <c r="AD123" s="126"/>
      <c r="AE123" s="126"/>
      <c r="AF123" s="126"/>
      <c r="AG123" s="185"/>
      <c r="AH123" s="126"/>
      <c r="AI123" s="126"/>
      <c r="AJ123" s="120"/>
      <c r="AK123" s="120"/>
      <c r="AL123" s="362"/>
    </row>
    <row r="124" spans="1:50" ht="33.75" customHeight="1" x14ac:dyDescent="0.25">
      <c r="A124" s="98"/>
      <c r="B124" s="74"/>
      <c r="C124" s="89"/>
      <c r="D124" s="232"/>
      <c r="E124" s="89"/>
      <c r="F124" s="74"/>
      <c r="G124" s="101"/>
      <c r="H124" s="89"/>
      <c r="I124" s="266"/>
      <c r="J124" s="282"/>
      <c r="K124" s="284"/>
      <c r="L124" s="285"/>
      <c r="M124" s="286"/>
      <c r="N124" s="110"/>
      <c r="O124" s="126"/>
      <c r="P124" s="307"/>
      <c r="Q124" s="74"/>
      <c r="R124" s="404"/>
      <c r="S124" s="126"/>
      <c r="T124" s="120"/>
      <c r="U124" s="120"/>
      <c r="V124" s="142">
        <v>5555</v>
      </c>
      <c r="W124" s="120"/>
      <c r="X124" s="138"/>
      <c r="Y124" s="117"/>
      <c r="Z124" s="180"/>
      <c r="AA124" s="180"/>
      <c r="AB124" s="180"/>
      <c r="AC124" s="126"/>
      <c r="AD124" s="126"/>
      <c r="AE124" s="126"/>
      <c r="AF124" s="126"/>
      <c r="AG124" s="185"/>
      <c r="AH124" s="126"/>
      <c r="AI124" s="126"/>
      <c r="AJ124" s="120"/>
      <c r="AK124" s="120"/>
      <c r="AL124" s="362"/>
    </row>
    <row r="125" spans="1:50" x14ac:dyDescent="0.25">
      <c r="A125" s="98"/>
      <c r="B125" s="74"/>
      <c r="C125" s="89"/>
      <c r="D125" s="232"/>
      <c r="E125" s="89"/>
      <c r="F125" s="74"/>
      <c r="G125" s="101"/>
      <c r="H125" s="89"/>
      <c r="I125" s="266"/>
      <c r="J125" s="283"/>
      <c r="K125" s="284"/>
      <c r="L125" s="285"/>
      <c r="M125" s="286"/>
      <c r="N125" s="110"/>
      <c r="O125" s="126"/>
      <c r="P125" s="307"/>
      <c r="Q125" s="75"/>
      <c r="R125" s="405"/>
      <c r="S125" s="127"/>
      <c r="T125" s="155"/>
      <c r="U125" s="120"/>
      <c r="V125" s="144"/>
      <c r="W125" s="155"/>
      <c r="X125" s="139"/>
      <c r="Y125" s="118"/>
      <c r="Z125" s="180"/>
      <c r="AA125" s="180"/>
      <c r="AB125" s="180"/>
      <c r="AC125" s="126"/>
      <c r="AD125" s="126"/>
      <c r="AE125" s="126"/>
      <c r="AF125" s="126"/>
      <c r="AG125" s="185"/>
      <c r="AH125" s="126"/>
      <c r="AI125" s="126"/>
      <c r="AJ125" s="120"/>
      <c r="AK125" s="120"/>
      <c r="AL125" s="362"/>
    </row>
    <row r="126" spans="1:50" x14ac:dyDescent="0.25">
      <c r="A126" s="98"/>
      <c r="B126" s="74"/>
      <c r="C126" s="89"/>
      <c r="D126" s="232"/>
      <c r="E126" s="89"/>
      <c r="F126" s="74"/>
      <c r="G126" s="101"/>
      <c r="H126" s="89"/>
      <c r="I126" s="73" t="s">
        <v>276</v>
      </c>
      <c r="J126" s="88">
        <v>0</v>
      </c>
      <c r="K126" s="85">
        <v>0</v>
      </c>
      <c r="L126" s="82">
        <v>0</v>
      </c>
      <c r="M126" s="79">
        <v>3857</v>
      </c>
      <c r="N126" s="110"/>
      <c r="O126" s="126"/>
      <c r="P126" s="76" t="s">
        <v>275</v>
      </c>
      <c r="Q126" s="73" t="s">
        <v>276</v>
      </c>
      <c r="R126" s="323">
        <v>3857</v>
      </c>
      <c r="S126" s="125" t="s">
        <v>152</v>
      </c>
      <c r="T126" s="122">
        <v>3857</v>
      </c>
      <c r="U126" s="121">
        <v>3857</v>
      </c>
      <c r="V126" s="66">
        <v>1286</v>
      </c>
      <c r="W126" s="91">
        <v>0</v>
      </c>
      <c r="X126" s="113">
        <v>0</v>
      </c>
      <c r="Y126" s="128">
        <f>X126/T126</f>
        <v>0</v>
      </c>
      <c r="Z126" s="180"/>
      <c r="AA126" s="180"/>
      <c r="AB126" s="180"/>
      <c r="AC126" s="126"/>
      <c r="AD126" s="126"/>
      <c r="AE126" s="126"/>
      <c r="AF126" s="126"/>
      <c r="AG126" s="185"/>
      <c r="AH126" s="126"/>
      <c r="AI126" s="126"/>
      <c r="AJ126" s="120"/>
      <c r="AK126" s="120"/>
      <c r="AL126" s="362"/>
    </row>
    <row r="127" spans="1:50" x14ac:dyDescent="0.25">
      <c r="A127" s="98"/>
      <c r="B127" s="74"/>
      <c r="C127" s="89"/>
      <c r="D127" s="232"/>
      <c r="E127" s="89"/>
      <c r="F127" s="74"/>
      <c r="G127" s="101"/>
      <c r="H127" s="89"/>
      <c r="I127" s="74"/>
      <c r="J127" s="89"/>
      <c r="K127" s="86"/>
      <c r="L127" s="83"/>
      <c r="M127" s="80"/>
      <c r="N127" s="110"/>
      <c r="O127" s="126"/>
      <c r="P127" s="77"/>
      <c r="Q127" s="74"/>
      <c r="R127" s="324"/>
      <c r="S127" s="126"/>
      <c r="T127" s="123"/>
      <c r="U127" s="121"/>
      <c r="V127" s="67">
        <v>1286</v>
      </c>
      <c r="W127" s="92"/>
      <c r="X127" s="114"/>
      <c r="Y127" s="129"/>
      <c r="Z127" s="180"/>
      <c r="AA127" s="180"/>
      <c r="AB127" s="180"/>
      <c r="AC127" s="127"/>
      <c r="AD127" s="126"/>
      <c r="AE127" s="126"/>
      <c r="AF127" s="126"/>
      <c r="AG127" s="185"/>
      <c r="AH127" s="126"/>
      <c r="AI127" s="126"/>
      <c r="AJ127" s="120"/>
      <c r="AK127" s="120"/>
      <c r="AL127" s="362"/>
    </row>
    <row r="128" spans="1:50" s="65" customFormat="1" ht="78" customHeight="1" x14ac:dyDescent="0.25">
      <c r="A128" s="98"/>
      <c r="B128" s="74"/>
      <c r="C128" s="89"/>
      <c r="D128" s="233"/>
      <c r="E128" s="90"/>
      <c r="F128" s="75"/>
      <c r="G128" s="102"/>
      <c r="H128" s="90"/>
      <c r="I128" s="75"/>
      <c r="J128" s="90"/>
      <c r="K128" s="87"/>
      <c r="L128" s="84"/>
      <c r="M128" s="81"/>
      <c r="N128" s="111"/>
      <c r="O128" s="127"/>
      <c r="P128" s="78"/>
      <c r="Q128" s="75"/>
      <c r="R128" s="325"/>
      <c r="S128" s="127"/>
      <c r="T128" s="124"/>
      <c r="U128" s="121"/>
      <c r="V128" s="66">
        <v>1286</v>
      </c>
      <c r="W128" s="93"/>
      <c r="X128" s="115"/>
      <c r="Y128" s="130"/>
      <c r="Z128" s="179"/>
      <c r="AA128" s="179"/>
      <c r="AB128" s="180"/>
      <c r="AC128" s="37"/>
      <c r="AD128" s="127"/>
      <c r="AE128" s="127"/>
      <c r="AF128" s="127"/>
      <c r="AG128" s="186"/>
      <c r="AH128" s="127"/>
      <c r="AI128" s="127"/>
      <c r="AJ128" s="155"/>
      <c r="AK128" s="155"/>
      <c r="AL128" s="363"/>
      <c r="AM128" s="69"/>
      <c r="AN128" s="69"/>
      <c r="AO128" s="69"/>
      <c r="AP128" s="69"/>
      <c r="AQ128" s="69"/>
      <c r="AR128" s="69"/>
      <c r="AS128" s="69"/>
      <c r="AT128" s="69"/>
      <c r="AU128" s="69"/>
      <c r="AV128" s="69"/>
      <c r="AW128" s="69"/>
      <c r="AX128" s="69"/>
    </row>
    <row r="129" spans="1:38" ht="15" customHeight="1" x14ac:dyDescent="0.25">
      <c r="A129" s="98"/>
      <c r="B129" s="74"/>
      <c r="C129" s="89"/>
      <c r="D129" s="88" t="s">
        <v>69</v>
      </c>
      <c r="E129" s="88" t="s">
        <v>70</v>
      </c>
      <c r="F129" s="289" t="s">
        <v>97</v>
      </c>
      <c r="G129" s="100">
        <v>0.16</v>
      </c>
      <c r="H129" s="88" t="s">
        <v>71</v>
      </c>
      <c r="I129" s="88" t="s">
        <v>72</v>
      </c>
      <c r="J129" s="88">
        <v>48</v>
      </c>
      <c r="K129" s="106">
        <v>39</v>
      </c>
      <c r="L129" s="250">
        <f>31+15</f>
        <v>46</v>
      </c>
      <c r="M129" s="106">
        <v>2</v>
      </c>
      <c r="N129" s="109" t="s">
        <v>172</v>
      </c>
      <c r="O129" s="125" t="s">
        <v>104</v>
      </c>
      <c r="P129" s="251" t="s">
        <v>73</v>
      </c>
      <c r="Q129" s="289" t="s">
        <v>111</v>
      </c>
      <c r="R129" s="162">
        <v>2</v>
      </c>
      <c r="S129" s="94" t="s">
        <v>113</v>
      </c>
      <c r="T129" s="332">
        <v>2</v>
      </c>
      <c r="U129" s="203">
        <v>15000</v>
      </c>
      <c r="V129" s="145">
        <v>15000</v>
      </c>
      <c r="W129" s="339">
        <v>0</v>
      </c>
      <c r="X129" s="226">
        <v>0</v>
      </c>
      <c r="Y129" s="116">
        <f>X129/T129</f>
        <v>0</v>
      </c>
      <c r="Z129" s="178">
        <f>Y129/T129</f>
        <v>0</v>
      </c>
      <c r="AA129" s="178">
        <f>(Z129+Z131+Z138)/3</f>
        <v>0.57777777777777783</v>
      </c>
      <c r="AB129" s="180"/>
      <c r="AC129" s="261" t="s">
        <v>249</v>
      </c>
      <c r="AD129" s="355" t="s">
        <v>274</v>
      </c>
      <c r="AE129" s="355">
        <v>43829</v>
      </c>
      <c r="AF129" s="94" t="s">
        <v>134</v>
      </c>
      <c r="AG129" s="354">
        <v>500000000</v>
      </c>
      <c r="AH129" s="94" t="s">
        <v>127</v>
      </c>
      <c r="AI129" s="94" t="s">
        <v>116</v>
      </c>
      <c r="AJ129" s="121">
        <v>500000000</v>
      </c>
      <c r="AK129" s="121">
        <v>181687000</v>
      </c>
      <c r="AL129" s="364">
        <f>(AK129*100%)/AJ129</f>
        <v>0.36337399999999997</v>
      </c>
    </row>
    <row r="130" spans="1:38" ht="76.5" customHeight="1" x14ac:dyDescent="0.25">
      <c r="A130" s="98"/>
      <c r="B130" s="74"/>
      <c r="C130" s="89"/>
      <c r="D130" s="89"/>
      <c r="E130" s="89"/>
      <c r="F130" s="289"/>
      <c r="G130" s="101"/>
      <c r="H130" s="90"/>
      <c r="I130" s="90"/>
      <c r="J130" s="90"/>
      <c r="K130" s="108"/>
      <c r="L130" s="169"/>
      <c r="M130" s="108"/>
      <c r="N130" s="111"/>
      <c r="O130" s="127"/>
      <c r="P130" s="253"/>
      <c r="Q130" s="289"/>
      <c r="R130" s="162"/>
      <c r="S130" s="94"/>
      <c r="T130" s="332"/>
      <c r="U130" s="203"/>
      <c r="V130" s="145"/>
      <c r="W130" s="340"/>
      <c r="X130" s="226"/>
      <c r="Y130" s="118"/>
      <c r="Z130" s="179"/>
      <c r="AA130" s="180"/>
      <c r="AB130" s="180"/>
      <c r="AC130" s="262"/>
      <c r="AD130" s="94"/>
      <c r="AE130" s="94"/>
      <c r="AF130" s="94"/>
      <c r="AG130" s="354"/>
      <c r="AH130" s="94"/>
      <c r="AI130" s="94"/>
      <c r="AJ130" s="121"/>
      <c r="AK130" s="121"/>
      <c r="AL130" s="364"/>
    </row>
    <row r="131" spans="1:38" ht="345" customHeight="1" x14ac:dyDescent="0.25">
      <c r="A131" s="98"/>
      <c r="B131" s="74"/>
      <c r="C131" s="89"/>
      <c r="D131" s="89"/>
      <c r="E131" s="89"/>
      <c r="F131" s="289"/>
      <c r="G131" s="101"/>
      <c r="H131" s="88" t="s">
        <v>74</v>
      </c>
      <c r="I131" s="17" t="s">
        <v>75</v>
      </c>
      <c r="J131" s="88">
        <v>100</v>
      </c>
      <c r="K131" s="106">
        <v>16</v>
      </c>
      <c r="L131" s="250">
        <f>155+60</f>
        <v>215</v>
      </c>
      <c r="M131" s="106">
        <v>21</v>
      </c>
      <c r="N131" s="109" t="s">
        <v>173</v>
      </c>
      <c r="O131" s="125" t="s">
        <v>105</v>
      </c>
      <c r="P131" s="25" t="s">
        <v>76</v>
      </c>
      <c r="Q131" s="22" t="s">
        <v>112</v>
      </c>
      <c r="R131" s="30">
        <v>16</v>
      </c>
      <c r="S131" s="20" t="s">
        <v>114</v>
      </c>
      <c r="T131" s="31">
        <v>16</v>
      </c>
      <c r="U131" s="32">
        <v>16</v>
      </c>
      <c r="V131" s="59">
        <v>16</v>
      </c>
      <c r="W131" s="42">
        <v>63</v>
      </c>
      <c r="X131" s="42">
        <v>63</v>
      </c>
      <c r="Y131" s="50">
        <v>1</v>
      </c>
      <c r="Z131" s="178">
        <f>(Y131+Y132+Y133)/3</f>
        <v>0.73333333333333339</v>
      </c>
      <c r="AA131" s="180"/>
      <c r="AB131" s="180"/>
      <c r="AC131" s="52" t="s">
        <v>273</v>
      </c>
      <c r="AD131" s="181">
        <v>43467</v>
      </c>
      <c r="AE131" s="181">
        <v>43829</v>
      </c>
      <c r="AF131" s="125" t="s">
        <v>134</v>
      </c>
      <c r="AG131" s="184">
        <v>2966203983</v>
      </c>
      <c r="AH131" s="125" t="s">
        <v>126</v>
      </c>
      <c r="AI131" s="125" t="s">
        <v>149</v>
      </c>
      <c r="AJ131" s="119">
        <v>2952244122</v>
      </c>
      <c r="AK131" s="119">
        <v>1591287770</v>
      </c>
      <c r="AL131" s="361">
        <f>(AK131*100%)/AJ131</f>
        <v>0.53900954807286772</v>
      </c>
    </row>
    <row r="132" spans="1:38" ht="95.25" customHeight="1" x14ac:dyDescent="0.25">
      <c r="A132" s="98"/>
      <c r="B132" s="74"/>
      <c r="C132" s="89"/>
      <c r="D132" s="89"/>
      <c r="E132" s="89"/>
      <c r="F132" s="289"/>
      <c r="G132" s="101"/>
      <c r="H132" s="89"/>
      <c r="I132" s="19" t="s">
        <v>77</v>
      </c>
      <c r="J132" s="90"/>
      <c r="K132" s="108"/>
      <c r="L132" s="169"/>
      <c r="M132" s="108"/>
      <c r="N132" s="110"/>
      <c r="O132" s="126"/>
      <c r="P132" s="25" t="s">
        <v>78</v>
      </c>
      <c r="Q132" s="22" t="s">
        <v>208</v>
      </c>
      <c r="R132" s="30">
        <v>5</v>
      </c>
      <c r="S132" s="20" t="s">
        <v>114</v>
      </c>
      <c r="T132" s="31">
        <v>5</v>
      </c>
      <c r="U132" s="32">
        <v>5</v>
      </c>
      <c r="V132" s="59">
        <v>5</v>
      </c>
      <c r="W132" s="42">
        <v>5</v>
      </c>
      <c r="X132" s="42">
        <v>5</v>
      </c>
      <c r="Y132" s="50">
        <f>X132/T132</f>
        <v>1</v>
      </c>
      <c r="Z132" s="180"/>
      <c r="AA132" s="180"/>
      <c r="AB132" s="180"/>
      <c r="AC132" s="37" t="s">
        <v>243</v>
      </c>
      <c r="AD132" s="126"/>
      <c r="AE132" s="126"/>
      <c r="AF132" s="126"/>
      <c r="AG132" s="185"/>
      <c r="AH132" s="126"/>
      <c r="AI132" s="126"/>
      <c r="AJ132" s="120"/>
      <c r="AK132" s="120"/>
      <c r="AL132" s="362"/>
    </row>
    <row r="133" spans="1:38" ht="15" customHeight="1" x14ac:dyDescent="0.25">
      <c r="A133" s="98"/>
      <c r="B133" s="74"/>
      <c r="C133" s="89"/>
      <c r="D133" s="89"/>
      <c r="E133" s="89"/>
      <c r="F133" s="289"/>
      <c r="G133" s="101"/>
      <c r="H133" s="89"/>
      <c r="I133" s="88" t="s">
        <v>79</v>
      </c>
      <c r="J133" s="88">
        <v>430</v>
      </c>
      <c r="K133" s="106">
        <v>331</v>
      </c>
      <c r="L133" s="109">
        <f>273+53</f>
        <v>326</v>
      </c>
      <c r="M133" s="106">
        <v>25</v>
      </c>
      <c r="N133" s="110"/>
      <c r="O133" s="126"/>
      <c r="P133" s="251" t="s">
        <v>80</v>
      </c>
      <c r="Q133" s="289" t="s">
        <v>209</v>
      </c>
      <c r="R133" s="162">
        <v>25</v>
      </c>
      <c r="S133" s="94" t="s">
        <v>113</v>
      </c>
      <c r="T133" s="332">
        <v>25</v>
      </c>
      <c r="U133" s="203">
        <v>500</v>
      </c>
      <c r="V133" s="142">
        <v>500</v>
      </c>
      <c r="W133" s="119">
        <v>5</v>
      </c>
      <c r="X133" s="177">
        <v>5</v>
      </c>
      <c r="Y133" s="116">
        <f>X133/T133</f>
        <v>0.2</v>
      </c>
      <c r="Z133" s="180"/>
      <c r="AA133" s="180"/>
      <c r="AB133" s="180"/>
      <c r="AC133" s="125" t="s">
        <v>280</v>
      </c>
      <c r="AD133" s="126"/>
      <c r="AE133" s="126"/>
      <c r="AF133" s="126"/>
      <c r="AG133" s="185"/>
      <c r="AH133" s="126"/>
      <c r="AI133" s="126"/>
      <c r="AJ133" s="120"/>
      <c r="AK133" s="120"/>
      <c r="AL133" s="362"/>
    </row>
    <row r="134" spans="1:38" x14ac:dyDescent="0.25">
      <c r="A134" s="98"/>
      <c r="B134" s="74"/>
      <c r="C134" s="89"/>
      <c r="D134" s="89"/>
      <c r="E134" s="89"/>
      <c r="F134" s="289"/>
      <c r="G134" s="101"/>
      <c r="H134" s="89"/>
      <c r="I134" s="89"/>
      <c r="J134" s="89"/>
      <c r="K134" s="107"/>
      <c r="L134" s="110"/>
      <c r="M134" s="107"/>
      <c r="N134" s="110"/>
      <c r="O134" s="126"/>
      <c r="P134" s="252"/>
      <c r="Q134" s="289"/>
      <c r="R134" s="162"/>
      <c r="S134" s="94"/>
      <c r="T134" s="332"/>
      <c r="U134" s="203"/>
      <c r="V134" s="143"/>
      <c r="W134" s="120"/>
      <c r="X134" s="177"/>
      <c r="Y134" s="117"/>
      <c r="Z134" s="180"/>
      <c r="AA134" s="180"/>
      <c r="AB134" s="180"/>
      <c r="AC134" s="126"/>
      <c r="AD134" s="126"/>
      <c r="AE134" s="126"/>
      <c r="AF134" s="126"/>
      <c r="AG134" s="185"/>
      <c r="AH134" s="126"/>
      <c r="AI134" s="126"/>
      <c r="AJ134" s="120"/>
      <c r="AK134" s="120"/>
      <c r="AL134" s="362"/>
    </row>
    <row r="135" spans="1:38" x14ac:dyDescent="0.25">
      <c r="A135" s="98"/>
      <c r="B135" s="74"/>
      <c r="C135" s="89"/>
      <c r="D135" s="89"/>
      <c r="E135" s="89"/>
      <c r="F135" s="289"/>
      <c r="G135" s="101"/>
      <c r="H135" s="89"/>
      <c r="I135" s="89"/>
      <c r="J135" s="89"/>
      <c r="K135" s="107"/>
      <c r="L135" s="110"/>
      <c r="M135" s="107"/>
      <c r="N135" s="110"/>
      <c r="O135" s="126"/>
      <c r="P135" s="252"/>
      <c r="Q135" s="289"/>
      <c r="R135" s="162"/>
      <c r="S135" s="94"/>
      <c r="T135" s="332"/>
      <c r="U135" s="203"/>
      <c r="V135" s="143"/>
      <c r="W135" s="120"/>
      <c r="X135" s="177"/>
      <c r="Y135" s="117"/>
      <c r="Z135" s="180"/>
      <c r="AA135" s="180"/>
      <c r="AB135" s="180"/>
      <c r="AC135" s="126"/>
      <c r="AD135" s="126"/>
      <c r="AE135" s="126"/>
      <c r="AF135" s="126"/>
      <c r="AG135" s="185"/>
      <c r="AH135" s="126"/>
      <c r="AI135" s="126"/>
      <c r="AJ135" s="120"/>
      <c r="AK135" s="120"/>
      <c r="AL135" s="362"/>
    </row>
    <row r="136" spans="1:38" x14ac:dyDescent="0.25">
      <c r="A136" s="98"/>
      <c r="B136" s="74"/>
      <c r="C136" s="89"/>
      <c r="D136" s="89"/>
      <c r="E136" s="89"/>
      <c r="F136" s="289"/>
      <c r="G136" s="101"/>
      <c r="H136" s="89"/>
      <c r="I136" s="89"/>
      <c r="J136" s="89"/>
      <c r="K136" s="107"/>
      <c r="L136" s="110"/>
      <c r="M136" s="107"/>
      <c r="N136" s="110"/>
      <c r="O136" s="126"/>
      <c r="P136" s="252"/>
      <c r="Q136" s="289"/>
      <c r="R136" s="162"/>
      <c r="S136" s="94"/>
      <c r="T136" s="332"/>
      <c r="U136" s="203"/>
      <c r="V136" s="143"/>
      <c r="W136" s="120"/>
      <c r="X136" s="177"/>
      <c r="Y136" s="117"/>
      <c r="Z136" s="180"/>
      <c r="AA136" s="180"/>
      <c r="AB136" s="180"/>
      <c r="AC136" s="126"/>
      <c r="AD136" s="126"/>
      <c r="AE136" s="126"/>
      <c r="AF136" s="126"/>
      <c r="AG136" s="185"/>
      <c r="AH136" s="126"/>
      <c r="AI136" s="126"/>
      <c r="AJ136" s="120"/>
      <c r="AK136" s="120"/>
      <c r="AL136" s="362"/>
    </row>
    <row r="137" spans="1:38" x14ac:dyDescent="0.25">
      <c r="A137" s="98"/>
      <c r="B137" s="74"/>
      <c r="C137" s="89"/>
      <c r="D137" s="89"/>
      <c r="E137" s="89"/>
      <c r="F137" s="289"/>
      <c r="G137" s="101"/>
      <c r="H137" s="90"/>
      <c r="I137" s="90"/>
      <c r="J137" s="90"/>
      <c r="K137" s="108"/>
      <c r="L137" s="111"/>
      <c r="M137" s="108"/>
      <c r="N137" s="111"/>
      <c r="O137" s="127"/>
      <c r="P137" s="253"/>
      <c r="Q137" s="289"/>
      <c r="R137" s="162"/>
      <c r="S137" s="94"/>
      <c r="T137" s="332"/>
      <c r="U137" s="203"/>
      <c r="V137" s="144"/>
      <c r="W137" s="155"/>
      <c r="X137" s="177"/>
      <c r="Y137" s="118"/>
      <c r="Z137" s="179"/>
      <c r="AA137" s="180"/>
      <c r="AB137" s="180"/>
      <c r="AC137" s="127"/>
      <c r="AD137" s="127"/>
      <c r="AE137" s="127"/>
      <c r="AF137" s="127"/>
      <c r="AG137" s="186"/>
      <c r="AH137" s="127"/>
      <c r="AI137" s="127"/>
      <c r="AJ137" s="155"/>
      <c r="AK137" s="155"/>
      <c r="AL137" s="363"/>
    </row>
    <row r="138" spans="1:38" ht="49.5" customHeight="1" x14ac:dyDescent="0.25">
      <c r="A138" s="98"/>
      <c r="B138" s="74"/>
      <c r="C138" s="89"/>
      <c r="D138" s="89"/>
      <c r="E138" s="89"/>
      <c r="F138" s="289"/>
      <c r="G138" s="101"/>
      <c r="H138" s="88" t="s">
        <v>81</v>
      </c>
      <c r="I138" s="109" t="s">
        <v>83</v>
      </c>
      <c r="J138" s="88" t="s">
        <v>82</v>
      </c>
      <c r="K138" s="106">
        <v>1</v>
      </c>
      <c r="L138" s="109">
        <f>0.25+0.25+0.25</f>
        <v>0.75</v>
      </c>
      <c r="M138" s="293">
        <v>0.25</v>
      </c>
      <c r="N138" s="109" t="s">
        <v>163</v>
      </c>
      <c r="O138" s="302" t="s">
        <v>106</v>
      </c>
      <c r="P138" s="251" t="s">
        <v>84</v>
      </c>
      <c r="Q138" s="289" t="s">
        <v>140</v>
      </c>
      <c r="R138" s="162">
        <v>1</v>
      </c>
      <c r="S138" s="94" t="s">
        <v>113</v>
      </c>
      <c r="T138" s="152">
        <v>1</v>
      </c>
      <c r="U138" s="237">
        <v>7000</v>
      </c>
      <c r="V138" s="63">
        <v>2000</v>
      </c>
      <c r="W138" s="365">
        <v>1</v>
      </c>
      <c r="X138" s="174">
        <v>1</v>
      </c>
      <c r="Y138" s="116">
        <f>X138/T138</f>
        <v>1</v>
      </c>
      <c r="Z138" s="178">
        <f>X138/T138</f>
        <v>1</v>
      </c>
      <c r="AA138" s="180"/>
      <c r="AB138" s="180"/>
      <c r="AC138" s="223" t="s">
        <v>264</v>
      </c>
      <c r="AD138" s="181">
        <v>43467</v>
      </c>
      <c r="AE138" s="181">
        <v>43829</v>
      </c>
      <c r="AF138" s="125" t="s">
        <v>129</v>
      </c>
      <c r="AG138" s="184">
        <v>2850692902</v>
      </c>
      <c r="AH138" s="125" t="s">
        <v>125</v>
      </c>
      <c r="AI138" s="125" t="s">
        <v>118</v>
      </c>
      <c r="AJ138" s="119">
        <v>2044925926</v>
      </c>
      <c r="AK138" s="119">
        <v>0</v>
      </c>
      <c r="AL138" s="361">
        <f>(AK138*100%)/AJ138</f>
        <v>0</v>
      </c>
    </row>
    <row r="139" spans="1:38" ht="49.5" customHeight="1" x14ac:dyDescent="0.25">
      <c r="A139" s="98"/>
      <c r="B139" s="74"/>
      <c r="C139" s="89"/>
      <c r="D139" s="89"/>
      <c r="E139" s="89"/>
      <c r="F139" s="289"/>
      <c r="G139" s="101"/>
      <c r="H139" s="89"/>
      <c r="I139" s="110"/>
      <c r="J139" s="89"/>
      <c r="K139" s="107"/>
      <c r="L139" s="110"/>
      <c r="M139" s="294"/>
      <c r="N139" s="110"/>
      <c r="O139" s="303"/>
      <c r="P139" s="252"/>
      <c r="Q139" s="289"/>
      <c r="R139" s="162"/>
      <c r="S139" s="94"/>
      <c r="T139" s="153"/>
      <c r="U139" s="238"/>
      <c r="V139" s="53">
        <v>4000</v>
      </c>
      <c r="W139" s="366"/>
      <c r="X139" s="175"/>
      <c r="Y139" s="117"/>
      <c r="Z139" s="180"/>
      <c r="AA139" s="180"/>
      <c r="AB139" s="180"/>
      <c r="AC139" s="224"/>
      <c r="AD139" s="182"/>
      <c r="AE139" s="182"/>
      <c r="AF139" s="126"/>
      <c r="AG139" s="185"/>
      <c r="AH139" s="126"/>
      <c r="AI139" s="126"/>
      <c r="AJ139" s="120"/>
      <c r="AK139" s="120"/>
      <c r="AL139" s="362"/>
    </row>
    <row r="140" spans="1:38" ht="58.5" customHeight="1" x14ac:dyDescent="0.25">
      <c r="A140" s="98"/>
      <c r="B140" s="74"/>
      <c r="C140" s="89"/>
      <c r="D140" s="90"/>
      <c r="E140" s="90"/>
      <c r="F140" s="289"/>
      <c r="G140" s="102"/>
      <c r="H140" s="90"/>
      <c r="I140" s="111"/>
      <c r="J140" s="90"/>
      <c r="K140" s="108"/>
      <c r="L140" s="111"/>
      <c r="M140" s="295"/>
      <c r="N140" s="111"/>
      <c r="O140" s="304"/>
      <c r="P140" s="253"/>
      <c r="Q140" s="289"/>
      <c r="R140" s="162"/>
      <c r="S140" s="94"/>
      <c r="T140" s="154"/>
      <c r="U140" s="239"/>
      <c r="V140" s="64">
        <v>1000</v>
      </c>
      <c r="W140" s="367"/>
      <c r="X140" s="176"/>
      <c r="Y140" s="118"/>
      <c r="Z140" s="179"/>
      <c r="AA140" s="179"/>
      <c r="AB140" s="180"/>
      <c r="AC140" s="225"/>
      <c r="AD140" s="127"/>
      <c r="AE140" s="127"/>
      <c r="AF140" s="127"/>
      <c r="AG140" s="186"/>
      <c r="AH140" s="127"/>
      <c r="AI140" s="127"/>
      <c r="AJ140" s="155"/>
      <c r="AK140" s="155"/>
      <c r="AL140" s="363"/>
    </row>
    <row r="141" spans="1:38" ht="15" customHeight="1" x14ac:dyDescent="0.25">
      <c r="A141" s="98"/>
      <c r="B141" s="74"/>
      <c r="C141" s="89"/>
      <c r="D141" s="88" t="s">
        <v>85</v>
      </c>
      <c r="E141" s="88" t="s">
        <v>86</v>
      </c>
      <c r="F141" s="73" t="s">
        <v>212</v>
      </c>
      <c r="G141" s="100">
        <v>0</v>
      </c>
      <c r="H141" s="88" t="s">
        <v>85</v>
      </c>
      <c r="I141" s="109" t="s">
        <v>211</v>
      </c>
      <c r="J141" s="112">
        <v>7595</v>
      </c>
      <c r="K141" s="255">
        <v>7405</v>
      </c>
      <c r="L141" s="82">
        <f>5825+2570</f>
        <v>8395</v>
      </c>
      <c r="M141" s="255">
        <v>1900</v>
      </c>
      <c r="N141" s="109" t="s">
        <v>164</v>
      </c>
      <c r="O141" s="125" t="s">
        <v>107</v>
      </c>
      <c r="P141" s="149" t="s">
        <v>151</v>
      </c>
      <c r="Q141" s="289" t="s">
        <v>210</v>
      </c>
      <c r="R141" s="159">
        <v>1900</v>
      </c>
      <c r="S141" s="94" t="s">
        <v>113</v>
      </c>
      <c r="T141" s="203">
        <v>1900</v>
      </c>
      <c r="U141" s="203">
        <v>633</v>
      </c>
      <c r="V141" s="142">
        <v>211</v>
      </c>
      <c r="W141" s="119">
        <v>535</v>
      </c>
      <c r="X141" s="177">
        <v>535</v>
      </c>
      <c r="Y141" s="116">
        <f>X141/T141</f>
        <v>0.28157894736842104</v>
      </c>
      <c r="Z141" s="178">
        <f>(Y141+Y149+Y151)/3</f>
        <v>0.13552631578947369</v>
      </c>
      <c r="AA141" s="371">
        <f>(Z141+Z152+Z154+Z156)/4</f>
        <v>7.2944078947368429E-2</v>
      </c>
      <c r="AB141" s="180"/>
      <c r="AC141" s="94" t="s">
        <v>271</v>
      </c>
      <c r="AD141" s="181">
        <v>43498</v>
      </c>
      <c r="AE141" s="181">
        <v>43829</v>
      </c>
      <c r="AF141" s="125" t="s">
        <v>245</v>
      </c>
      <c r="AG141" s="184">
        <v>618485469</v>
      </c>
      <c r="AH141" s="125" t="s">
        <v>128</v>
      </c>
      <c r="AI141" s="125" t="s">
        <v>150</v>
      </c>
      <c r="AJ141" s="119">
        <v>618485469</v>
      </c>
      <c r="AK141" s="119">
        <v>320156100</v>
      </c>
      <c r="AL141" s="361">
        <f>(AK141*100%)/AJ141</f>
        <v>0.51764530623111538</v>
      </c>
    </row>
    <row r="142" spans="1:38" x14ac:dyDescent="0.25">
      <c r="A142" s="98"/>
      <c r="B142" s="74"/>
      <c r="C142" s="89"/>
      <c r="D142" s="89"/>
      <c r="E142" s="89"/>
      <c r="F142" s="74"/>
      <c r="G142" s="101"/>
      <c r="H142" s="89"/>
      <c r="I142" s="110"/>
      <c r="J142" s="89"/>
      <c r="K142" s="107"/>
      <c r="L142" s="168"/>
      <c r="M142" s="107"/>
      <c r="N142" s="110"/>
      <c r="O142" s="126"/>
      <c r="P142" s="150"/>
      <c r="Q142" s="289"/>
      <c r="R142" s="159"/>
      <c r="S142" s="94"/>
      <c r="T142" s="203"/>
      <c r="U142" s="203"/>
      <c r="V142" s="144"/>
      <c r="W142" s="120"/>
      <c r="X142" s="177"/>
      <c r="Y142" s="117"/>
      <c r="Z142" s="180"/>
      <c r="AA142" s="372"/>
      <c r="AB142" s="180"/>
      <c r="AC142" s="94"/>
      <c r="AD142" s="182"/>
      <c r="AE142" s="182"/>
      <c r="AF142" s="126"/>
      <c r="AG142" s="185"/>
      <c r="AH142" s="126"/>
      <c r="AI142" s="126"/>
      <c r="AJ142" s="120"/>
      <c r="AK142" s="120"/>
      <c r="AL142" s="362"/>
    </row>
    <row r="143" spans="1:38" x14ac:dyDescent="0.25">
      <c r="A143" s="98"/>
      <c r="B143" s="74"/>
      <c r="C143" s="89"/>
      <c r="D143" s="89"/>
      <c r="E143" s="89"/>
      <c r="F143" s="74"/>
      <c r="G143" s="101"/>
      <c r="H143" s="89"/>
      <c r="I143" s="110"/>
      <c r="J143" s="89"/>
      <c r="K143" s="107"/>
      <c r="L143" s="168"/>
      <c r="M143" s="107"/>
      <c r="N143" s="110"/>
      <c r="O143" s="126"/>
      <c r="P143" s="150"/>
      <c r="Q143" s="289"/>
      <c r="R143" s="159"/>
      <c r="S143" s="94"/>
      <c r="T143" s="203"/>
      <c r="U143" s="203"/>
      <c r="V143" s="142">
        <v>222</v>
      </c>
      <c r="W143" s="120"/>
      <c r="X143" s="177"/>
      <c r="Y143" s="117"/>
      <c r="Z143" s="180"/>
      <c r="AA143" s="372"/>
      <c r="AB143" s="180"/>
      <c r="AC143" s="94"/>
      <c r="AD143" s="182"/>
      <c r="AE143" s="182"/>
      <c r="AF143" s="126"/>
      <c r="AG143" s="185"/>
      <c r="AH143" s="126"/>
      <c r="AI143" s="126"/>
      <c r="AJ143" s="120"/>
      <c r="AK143" s="120"/>
      <c r="AL143" s="362"/>
    </row>
    <row r="144" spans="1:38" x14ac:dyDescent="0.25">
      <c r="A144" s="98"/>
      <c r="B144" s="74"/>
      <c r="C144" s="89"/>
      <c r="D144" s="89"/>
      <c r="E144" s="89"/>
      <c r="F144" s="74"/>
      <c r="G144" s="101"/>
      <c r="H144" s="89"/>
      <c r="I144" s="110"/>
      <c r="J144" s="89"/>
      <c r="K144" s="107"/>
      <c r="L144" s="168"/>
      <c r="M144" s="107"/>
      <c r="N144" s="110"/>
      <c r="O144" s="126"/>
      <c r="P144" s="150"/>
      <c r="Q144" s="289"/>
      <c r="R144" s="159"/>
      <c r="S144" s="94"/>
      <c r="T144" s="203"/>
      <c r="U144" s="203"/>
      <c r="V144" s="144"/>
      <c r="W144" s="120"/>
      <c r="X144" s="177"/>
      <c r="Y144" s="117"/>
      <c r="Z144" s="180"/>
      <c r="AA144" s="372"/>
      <c r="AB144" s="180"/>
      <c r="AC144" s="94"/>
      <c r="AD144" s="182"/>
      <c r="AE144" s="182"/>
      <c r="AF144" s="126"/>
      <c r="AG144" s="185"/>
      <c r="AH144" s="126"/>
      <c r="AI144" s="126"/>
      <c r="AJ144" s="120"/>
      <c r="AK144" s="120"/>
      <c r="AL144" s="362"/>
    </row>
    <row r="145" spans="1:50" x14ac:dyDescent="0.25">
      <c r="A145" s="98"/>
      <c r="B145" s="74"/>
      <c r="C145" s="89"/>
      <c r="D145" s="89"/>
      <c r="E145" s="89"/>
      <c r="F145" s="74"/>
      <c r="G145" s="101"/>
      <c r="H145" s="89"/>
      <c r="I145" s="110"/>
      <c r="J145" s="89"/>
      <c r="K145" s="107"/>
      <c r="L145" s="168"/>
      <c r="M145" s="107"/>
      <c r="N145" s="110"/>
      <c r="O145" s="126"/>
      <c r="P145" s="150"/>
      <c r="Q145" s="289"/>
      <c r="R145" s="159"/>
      <c r="S145" s="94"/>
      <c r="T145" s="203"/>
      <c r="U145" s="203"/>
      <c r="V145" s="142">
        <v>200</v>
      </c>
      <c r="W145" s="120"/>
      <c r="X145" s="177"/>
      <c r="Y145" s="117"/>
      <c r="Z145" s="180"/>
      <c r="AA145" s="372"/>
      <c r="AB145" s="180"/>
      <c r="AC145" s="94"/>
      <c r="AD145" s="182"/>
      <c r="AE145" s="182"/>
      <c r="AF145" s="126"/>
      <c r="AG145" s="185"/>
      <c r="AH145" s="126"/>
      <c r="AI145" s="126"/>
      <c r="AJ145" s="120"/>
      <c r="AK145" s="120"/>
      <c r="AL145" s="362"/>
    </row>
    <row r="146" spans="1:50" x14ac:dyDescent="0.25">
      <c r="A146" s="98"/>
      <c r="B146" s="74"/>
      <c r="C146" s="89"/>
      <c r="D146" s="89"/>
      <c r="E146" s="89"/>
      <c r="F146" s="74"/>
      <c r="G146" s="101"/>
      <c r="H146" s="89"/>
      <c r="I146" s="110"/>
      <c r="J146" s="89"/>
      <c r="K146" s="107"/>
      <c r="L146" s="168"/>
      <c r="M146" s="107"/>
      <c r="N146" s="110"/>
      <c r="O146" s="126"/>
      <c r="P146" s="150"/>
      <c r="Q146" s="289"/>
      <c r="R146" s="159"/>
      <c r="S146" s="94"/>
      <c r="T146" s="203"/>
      <c r="U146" s="203"/>
      <c r="V146" s="143"/>
      <c r="W146" s="120"/>
      <c r="X146" s="177"/>
      <c r="Y146" s="117"/>
      <c r="Z146" s="180"/>
      <c r="AA146" s="372"/>
      <c r="AB146" s="180"/>
      <c r="AC146" s="94"/>
      <c r="AD146" s="182"/>
      <c r="AE146" s="182"/>
      <c r="AF146" s="126"/>
      <c r="AG146" s="185"/>
      <c r="AH146" s="126"/>
      <c r="AI146" s="126"/>
      <c r="AJ146" s="120"/>
      <c r="AK146" s="120"/>
      <c r="AL146" s="362"/>
    </row>
    <row r="147" spans="1:50" x14ac:dyDescent="0.25">
      <c r="A147" s="98"/>
      <c r="B147" s="74"/>
      <c r="C147" s="89"/>
      <c r="D147" s="89"/>
      <c r="E147" s="89"/>
      <c r="F147" s="74"/>
      <c r="G147" s="101"/>
      <c r="H147" s="89"/>
      <c r="I147" s="110"/>
      <c r="J147" s="89"/>
      <c r="K147" s="107"/>
      <c r="L147" s="168"/>
      <c r="M147" s="107"/>
      <c r="N147" s="110"/>
      <c r="O147" s="126"/>
      <c r="P147" s="150"/>
      <c r="Q147" s="289"/>
      <c r="R147" s="159"/>
      <c r="S147" s="94"/>
      <c r="T147" s="203"/>
      <c r="U147" s="203"/>
      <c r="V147" s="143"/>
      <c r="W147" s="120"/>
      <c r="X147" s="177"/>
      <c r="Y147" s="117"/>
      <c r="Z147" s="180"/>
      <c r="AA147" s="372"/>
      <c r="AB147" s="180"/>
      <c r="AC147" s="94"/>
      <c r="AD147" s="182"/>
      <c r="AE147" s="182"/>
      <c r="AF147" s="126"/>
      <c r="AG147" s="185"/>
      <c r="AH147" s="126"/>
      <c r="AI147" s="126"/>
      <c r="AJ147" s="120"/>
      <c r="AK147" s="120"/>
      <c r="AL147" s="362"/>
    </row>
    <row r="148" spans="1:50" ht="45.75" customHeight="1" x14ac:dyDescent="0.25">
      <c r="A148" s="98"/>
      <c r="B148" s="74"/>
      <c r="C148" s="89"/>
      <c r="D148" s="89"/>
      <c r="E148" s="89"/>
      <c r="F148" s="74"/>
      <c r="G148" s="101"/>
      <c r="H148" s="89"/>
      <c r="I148" s="111"/>
      <c r="J148" s="90"/>
      <c r="K148" s="108"/>
      <c r="L148" s="169"/>
      <c r="M148" s="108"/>
      <c r="N148" s="110"/>
      <c r="O148" s="126"/>
      <c r="P148" s="151"/>
      <c r="Q148" s="289"/>
      <c r="R148" s="159"/>
      <c r="S148" s="94"/>
      <c r="T148" s="203"/>
      <c r="U148" s="203"/>
      <c r="V148" s="144"/>
      <c r="W148" s="155"/>
      <c r="X148" s="177"/>
      <c r="Y148" s="118"/>
      <c r="Z148" s="180"/>
      <c r="AA148" s="372"/>
      <c r="AB148" s="180"/>
      <c r="AC148" s="94"/>
      <c r="AD148" s="182"/>
      <c r="AE148" s="182"/>
      <c r="AF148" s="126"/>
      <c r="AG148" s="185"/>
      <c r="AH148" s="126"/>
      <c r="AI148" s="126"/>
      <c r="AJ148" s="120"/>
      <c r="AK148" s="120"/>
      <c r="AL148" s="362"/>
    </row>
    <row r="149" spans="1:50" ht="15" customHeight="1" x14ac:dyDescent="0.25">
      <c r="A149" s="98"/>
      <c r="B149" s="74"/>
      <c r="C149" s="89"/>
      <c r="D149" s="89"/>
      <c r="E149" s="89"/>
      <c r="F149" s="74"/>
      <c r="G149" s="101"/>
      <c r="H149" s="89"/>
      <c r="I149" s="109" t="s">
        <v>223</v>
      </c>
      <c r="J149" s="88">
        <v>2</v>
      </c>
      <c r="K149" s="106">
        <v>0</v>
      </c>
      <c r="L149" s="250">
        <f>0.25+0.25+0.25</f>
        <v>0.75</v>
      </c>
      <c r="M149" s="106">
        <v>0.25</v>
      </c>
      <c r="N149" s="110"/>
      <c r="O149" s="126"/>
      <c r="P149" s="251" t="s">
        <v>176</v>
      </c>
      <c r="Q149" s="289" t="s">
        <v>224</v>
      </c>
      <c r="R149" s="162">
        <v>2</v>
      </c>
      <c r="S149" s="94" t="s">
        <v>115</v>
      </c>
      <c r="T149" s="94">
        <v>1</v>
      </c>
      <c r="U149" s="203">
        <v>120000</v>
      </c>
      <c r="V149" s="145">
        <v>120000</v>
      </c>
      <c r="W149" s="174">
        <v>6.25E-2</v>
      </c>
      <c r="X149" s="174">
        <v>6.25E-2</v>
      </c>
      <c r="Y149" s="116">
        <f>X149/T149</f>
        <v>6.25E-2</v>
      </c>
      <c r="Z149" s="180"/>
      <c r="AA149" s="372"/>
      <c r="AB149" s="180"/>
      <c r="AC149" s="125" t="s">
        <v>277</v>
      </c>
      <c r="AD149" s="182"/>
      <c r="AE149" s="182"/>
      <c r="AF149" s="126"/>
      <c r="AG149" s="185"/>
      <c r="AH149" s="126"/>
      <c r="AI149" s="126"/>
      <c r="AJ149" s="120"/>
      <c r="AK149" s="120"/>
      <c r="AL149" s="362"/>
    </row>
    <row r="150" spans="1:50" ht="194.25" customHeight="1" x14ac:dyDescent="0.25">
      <c r="A150" s="98"/>
      <c r="B150" s="74"/>
      <c r="C150" s="89"/>
      <c r="D150" s="89"/>
      <c r="E150" s="89"/>
      <c r="F150" s="74"/>
      <c r="G150" s="101"/>
      <c r="H150" s="89"/>
      <c r="I150" s="110"/>
      <c r="J150" s="89"/>
      <c r="K150" s="107"/>
      <c r="L150" s="169"/>
      <c r="M150" s="108"/>
      <c r="N150" s="110"/>
      <c r="O150" s="126"/>
      <c r="P150" s="252"/>
      <c r="Q150" s="289"/>
      <c r="R150" s="162"/>
      <c r="S150" s="94"/>
      <c r="T150" s="94"/>
      <c r="U150" s="203"/>
      <c r="V150" s="145"/>
      <c r="W150" s="176"/>
      <c r="X150" s="176"/>
      <c r="Y150" s="118"/>
      <c r="Z150" s="180"/>
      <c r="AA150" s="372"/>
      <c r="AB150" s="180"/>
      <c r="AC150" s="126"/>
      <c r="AD150" s="182"/>
      <c r="AE150" s="182"/>
      <c r="AF150" s="126"/>
      <c r="AG150" s="185"/>
      <c r="AH150" s="126"/>
      <c r="AI150" s="126"/>
      <c r="AJ150" s="120"/>
      <c r="AK150" s="120"/>
      <c r="AL150" s="362"/>
    </row>
    <row r="151" spans="1:50" ht="409.5" customHeight="1" x14ac:dyDescent="0.25">
      <c r="A151" s="98"/>
      <c r="B151" s="74"/>
      <c r="C151" s="89"/>
      <c r="D151" s="89"/>
      <c r="E151" s="89"/>
      <c r="F151" s="74"/>
      <c r="G151" s="101"/>
      <c r="H151" s="89"/>
      <c r="I151" s="111"/>
      <c r="J151" s="90"/>
      <c r="K151" s="108"/>
      <c r="L151" s="24">
        <f>0.25+0.25+0.25</f>
        <v>0.75</v>
      </c>
      <c r="M151" s="18">
        <v>0.25</v>
      </c>
      <c r="N151" s="110"/>
      <c r="O151" s="126"/>
      <c r="P151" s="253"/>
      <c r="Q151" s="289"/>
      <c r="R151" s="162"/>
      <c r="S151" s="94"/>
      <c r="T151" s="39">
        <v>1</v>
      </c>
      <c r="U151" s="203"/>
      <c r="V151" s="145"/>
      <c r="W151" s="49">
        <v>6.25E-2</v>
      </c>
      <c r="X151" s="49">
        <v>6.25E-2</v>
      </c>
      <c r="Y151" s="50">
        <f t="shared" ref="Y151:Y158" si="1">X151/T151</f>
        <v>6.25E-2</v>
      </c>
      <c r="Z151" s="179"/>
      <c r="AA151" s="372"/>
      <c r="AB151" s="180"/>
      <c r="AC151" s="127"/>
      <c r="AD151" s="183"/>
      <c r="AE151" s="183"/>
      <c r="AF151" s="127"/>
      <c r="AG151" s="186"/>
      <c r="AH151" s="127"/>
      <c r="AI151" s="127"/>
      <c r="AJ151" s="155"/>
      <c r="AK151" s="155"/>
      <c r="AL151" s="363"/>
    </row>
    <row r="152" spans="1:50" ht="53.25" customHeight="1" x14ac:dyDescent="0.25">
      <c r="A152" s="98"/>
      <c r="B152" s="74"/>
      <c r="C152" s="89"/>
      <c r="D152" s="89"/>
      <c r="E152" s="89"/>
      <c r="F152" s="74"/>
      <c r="G152" s="101"/>
      <c r="H152" s="89"/>
      <c r="I152" s="109" t="s">
        <v>177</v>
      </c>
      <c r="J152" s="88">
        <v>7</v>
      </c>
      <c r="K152" s="106">
        <v>0</v>
      </c>
      <c r="L152" s="213">
        <v>7</v>
      </c>
      <c r="M152" s="106">
        <v>7</v>
      </c>
      <c r="N152" s="110"/>
      <c r="O152" s="126"/>
      <c r="P152" s="26" t="s">
        <v>182</v>
      </c>
      <c r="Q152" s="222" t="s">
        <v>140</v>
      </c>
      <c r="R152" s="30">
        <v>1</v>
      </c>
      <c r="S152" s="20" t="s">
        <v>113</v>
      </c>
      <c r="T152" s="31">
        <v>1</v>
      </c>
      <c r="U152" s="237">
        <v>320</v>
      </c>
      <c r="V152" s="142">
        <v>320</v>
      </c>
      <c r="W152" s="47">
        <v>6.25E-2</v>
      </c>
      <c r="X152" s="51">
        <v>6.25E-2</v>
      </c>
      <c r="Y152" s="50">
        <f t="shared" si="1"/>
        <v>6.25E-2</v>
      </c>
      <c r="Z152" s="178">
        <f>(Y152+Y153)/2</f>
        <v>6.25E-2</v>
      </c>
      <c r="AA152" s="372"/>
      <c r="AB152" s="180"/>
      <c r="AC152" s="125" t="s">
        <v>268</v>
      </c>
      <c r="AD152" s="181">
        <v>43498</v>
      </c>
      <c r="AE152" s="181">
        <v>43829</v>
      </c>
      <c r="AF152" s="125" t="s">
        <v>142</v>
      </c>
      <c r="AG152" s="240">
        <v>1834053095</v>
      </c>
      <c r="AH152" s="131" t="s">
        <v>179</v>
      </c>
      <c r="AI152" s="125" t="s">
        <v>178</v>
      </c>
      <c r="AJ152" s="243">
        <v>2882023351</v>
      </c>
      <c r="AK152" s="243">
        <v>2705217850</v>
      </c>
      <c r="AL152" s="116">
        <f>AK152/AJ152</f>
        <v>0.93865230101669639</v>
      </c>
    </row>
    <row r="153" spans="1:50" ht="351.75" customHeight="1" x14ac:dyDescent="0.25">
      <c r="A153" s="98"/>
      <c r="B153" s="74"/>
      <c r="C153" s="89"/>
      <c r="D153" s="89"/>
      <c r="E153" s="89"/>
      <c r="F153" s="74"/>
      <c r="G153" s="101"/>
      <c r="H153" s="89"/>
      <c r="I153" s="110"/>
      <c r="J153" s="89"/>
      <c r="K153" s="107"/>
      <c r="L153" s="214"/>
      <c r="M153" s="107"/>
      <c r="N153" s="110"/>
      <c r="O153" s="126"/>
      <c r="P153" s="26" t="s">
        <v>181</v>
      </c>
      <c r="Q153" s="222"/>
      <c r="R153" s="30">
        <v>1</v>
      </c>
      <c r="S153" s="20" t="s">
        <v>152</v>
      </c>
      <c r="T153" s="31">
        <v>1</v>
      </c>
      <c r="U153" s="238"/>
      <c r="V153" s="143"/>
      <c r="W153" s="47">
        <v>6.25E-2</v>
      </c>
      <c r="X153" s="51">
        <v>6.25E-2</v>
      </c>
      <c r="Y153" s="50">
        <f t="shared" si="1"/>
        <v>6.25E-2</v>
      </c>
      <c r="Z153" s="179"/>
      <c r="AA153" s="372"/>
      <c r="AB153" s="180"/>
      <c r="AC153" s="127"/>
      <c r="AD153" s="183"/>
      <c r="AE153" s="183"/>
      <c r="AF153" s="127"/>
      <c r="AG153" s="242"/>
      <c r="AH153" s="133"/>
      <c r="AI153" s="127"/>
      <c r="AJ153" s="244"/>
      <c r="AK153" s="244"/>
      <c r="AL153" s="118"/>
    </row>
    <row r="154" spans="1:50" ht="68.25" customHeight="1" x14ac:dyDescent="0.25">
      <c r="A154" s="98"/>
      <c r="B154" s="74"/>
      <c r="C154" s="89"/>
      <c r="D154" s="89"/>
      <c r="E154" s="89"/>
      <c r="F154" s="74"/>
      <c r="G154" s="101"/>
      <c r="H154" s="89"/>
      <c r="I154" s="110"/>
      <c r="J154" s="89"/>
      <c r="K154" s="107"/>
      <c r="L154" s="214"/>
      <c r="M154" s="107"/>
      <c r="N154" s="110"/>
      <c r="O154" s="126"/>
      <c r="P154" s="26" t="s">
        <v>184</v>
      </c>
      <c r="Q154" s="222"/>
      <c r="R154" s="33">
        <v>1</v>
      </c>
      <c r="S154" s="20" t="s">
        <v>113</v>
      </c>
      <c r="T154" s="31">
        <v>1</v>
      </c>
      <c r="U154" s="238"/>
      <c r="V154" s="143"/>
      <c r="W154" s="47">
        <v>0</v>
      </c>
      <c r="X154" s="51">
        <v>0</v>
      </c>
      <c r="Y154" s="50">
        <f t="shared" si="1"/>
        <v>0</v>
      </c>
      <c r="Z154" s="178">
        <f>(Y154+Y155)/2</f>
        <v>3.125E-2</v>
      </c>
      <c r="AA154" s="372"/>
      <c r="AB154" s="180"/>
      <c r="AC154" s="140" t="s">
        <v>266</v>
      </c>
      <c r="AD154" s="211">
        <v>43498</v>
      </c>
      <c r="AE154" s="211">
        <v>43829</v>
      </c>
      <c r="AF154" s="125" t="s">
        <v>141</v>
      </c>
      <c r="AG154" s="240">
        <v>1834053095</v>
      </c>
      <c r="AH154" s="131" t="s">
        <v>179</v>
      </c>
      <c r="AI154" s="125" t="s">
        <v>278</v>
      </c>
      <c r="AJ154" s="243">
        <v>2882023351</v>
      </c>
      <c r="AK154" s="243">
        <v>2705217850</v>
      </c>
      <c r="AL154" s="116">
        <f>AK154/AJ154</f>
        <v>0.93865230101669639</v>
      </c>
    </row>
    <row r="155" spans="1:50" ht="409.5" customHeight="1" x14ac:dyDescent="0.25">
      <c r="A155" s="98"/>
      <c r="B155" s="74"/>
      <c r="C155" s="89"/>
      <c r="D155" s="89"/>
      <c r="E155" s="89"/>
      <c r="F155" s="74"/>
      <c r="G155" s="101"/>
      <c r="H155" s="89"/>
      <c r="I155" s="110"/>
      <c r="J155" s="89"/>
      <c r="K155" s="107"/>
      <c r="L155" s="214"/>
      <c r="M155" s="107"/>
      <c r="N155" s="110"/>
      <c r="O155" s="126"/>
      <c r="P155" s="26" t="s">
        <v>183</v>
      </c>
      <c r="Q155" s="222"/>
      <c r="R155" s="34">
        <v>1</v>
      </c>
      <c r="S155" s="21" t="s">
        <v>152</v>
      </c>
      <c r="T155" s="35">
        <v>1</v>
      </c>
      <c r="U155" s="238"/>
      <c r="V155" s="143"/>
      <c r="W155" s="47">
        <v>6.25E-2</v>
      </c>
      <c r="X155" s="48">
        <v>6.25E-2</v>
      </c>
      <c r="Y155" s="50">
        <f t="shared" si="1"/>
        <v>6.25E-2</v>
      </c>
      <c r="Z155" s="179"/>
      <c r="AA155" s="372"/>
      <c r="AB155" s="180"/>
      <c r="AC155" s="141"/>
      <c r="AD155" s="212"/>
      <c r="AE155" s="212"/>
      <c r="AF155" s="127"/>
      <c r="AG155" s="242"/>
      <c r="AH155" s="133"/>
      <c r="AI155" s="127"/>
      <c r="AJ155" s="244"/>
      <c r="AK155" s="244"/>
      <c r="AL155" s="118"/>
    </row>
    <row r="156" spans="1:50" ht="68.25" customHeight="1" x14ac:dyDescent="0.25">
      <c r="A156" s="98"/>
      <c r="B156" s="74"/>
      <c r="C156" s="89"/>
      <c r="D156" s="89"/>
      <c r="E156" s="89"/>
      <c r="F156" s="74"/>
      <c r="G156" s="101"/>
      <c r="H156" s="89"/>
      <c r="I156" s="110"/>
      <c r="J156" s="89"/>
      <c r="K156" s="107"/>
      <c r="L156" s="214"/>
      <c r="M156" s="107"/>
      <c r="N156" s="110"/>
      <c r="O156" s="126"/>
      <c r="P156" s="20" t="s">
        <v>185</v>
      </c>
      <c r="Q156" s="222"/>
      <c r="R156" s="30">
        <v>1</v>
      </c>
      <c r="S156" s="20" t="s">
        <v>152</v>
      </c>
      <c r="T156" s="31">
        <v>1</v>
      </c>
      <c r="U156" s="238"/>
      <c r="V156" s="143"/>
      <c r="W156" s="47">
        <v>6.25E-2</v>
      </c>
      <c r="X156" s="51">
        <v>6.25E-2</v>
      </c>
      <c r="Y156" s="50">
        <f t="shared" si="1"/>
        <v>6.25E-2</v>
      </c>
      <c r="Z156" s="178">
        <f>(Y156+Y157+Y158)/3</f>
        <v>6.25E-2</v>
      </c>
      <c r="AA156" s="372"/>
      <c r="AB156" s="180"/>
      <c r="AC156" s="125" t="s">
        <v>244</v>
      </c>
      <c r="AD156" s="219">
        <v>43498</v>
      </c>
      <c r="AE156" s="219">
        <v>43829</v>
      </c>
      <c r="AF156" s="125" t="s">
        <v>143</v>
      </c>
      <c r="AG156" s="240">
        <f>AG154+60703675</f>
        <v>1894756770</v>
      </c>
      <c r="AH156" s="131" t="s">
        <v>180</v>
      </c>
      <c r="AI156" s="125"/>
      <c r="AJ156" s="243">
        <f>AJ154+60703675</f>
        <v>2942727026</v>
      </c>
      <c r="AK156" s="243">
        <f>AK154+2800000</f>
        <v>2708017850</v>
      </c>
      <c r="AL156" s="116">
        <f>AK156/AJ156</f>
        <v>0.92024092825251402</v>
      </c>
    </row>
    <row r="157" spans="1:50" ht="60.75" customHeight="1" x14ac:dyDescent="0.25">
      <c r="A157" s="98"/>
      <c r="B157" s="74"/>
      <c r="C157" s="89"/>
      <c r="D157" s="89"/>
      <c r="E157" s="89"/>
      <c r="F157" s="74"/>
      <c r="G157" s="101"/>
      <c r="H157" s="89"/>
      <c r="I157" s="110"/>
      <c r="J157" s="89"/>
      <c r="K157" s="107"/>
      <c r="L157" s="214"/>
      <c r="M157" s="107"/>
      <c r="N157" s="110"/>
      <c r="O157" s="126"/>
      <c r="P157" s="20" t="s">
        <v>187</v>
      </c>
      <c r="Q157" s="222"/>
      <c r="R157" s="30">
        <v>1</v>
      </c>
      <c r="S157" s="20" t="s">
        <v>152</v>
      </c>
      <c r="T157" s="31">
        <v>1</v>
      </c>
      <c r="U157" s="238"/>
      <c r="V157" s="143"/>
      <c r="W157" s="47">
        <v>6.25E-2</v>
      </c>
      <c r="X157" s="51">
        <v>6.25E-2</v>
      </c>
      <c r="Y157" s="50">
        <f t="shared" si="1"/>
        <v>6.25E-2</v>
      </c>
      <c r="Z157" s="180"/>
      <c r="AA157" s="372"/>
      <c r="AB157" s="180"/>
      <c r="AC157" s="126"/>
      <c r="AD157" s="220"/>
      <c r="AE157" s="220"/>
      <c r="AF157" s="126"/>
      <c r="AG157" s="241"/>
      <c r="AH157" s="132"/>
      <c r="AI157" s="126"/>
      <c r="AJ157" s="254"/>
      <c r="AK157" s="254"/>
      <c r="AL157" s="117"/>
    </row>
    <row r="158" spans="1:50" ht="303.75" customHeight="1" x14ac:dyDescent="0.25">
      <c r="A158" s="99"/>
      <c r="B158" s="75"/>
      <c r="C158" s="90"/>
      <c r="D158" s="90"/>
      <c r="E158" s="90"/>
      <c r="F158" s="75"/>
      <c r="G158" s="102"/>
      <c r="H158" s="90"/>
      <c r="I158" s="111"/>
      <c r="J158" s="90"/>
      <c r="K158" s="108"/>
      <c r="L158" s="215"/>
      <c r="M158" s="108"/>
      <c r="N158" s="111"/>
      <c r="O158" s="127"/>
      <c r="P158" s="20" t="s">
        <v>186</v>
      </c>
      <c r="Q158" s="222"/>
      <c r="R158" s="30">
        <v>1</v>
      </c>
      <c r="S158" s="20" t="s">
        <v>152</v>
      </c>
      <c r="T158" s="31">
        <v>1</v>
      </c>
      <c r="U158" s="239"/>
      <c r="V158" s="144"/>
      <c r="W158" s="47">
        <v>6.25E-2</v>
      </c>
      <c r="X158" s="51">
        <v>6.25E-2</v>
      </c>
      <c r="Y158" s="50">
        <f t="shared" si="1"/>
        <v>6.25E-2</v>
      </c>
      <c r="Z158" s="179"/>
      <c r="AA158" s="373"/>
      <c r="AB158" s="179"/>
      <c r="AC158" s="127"/>
      <c r="AD158" s="221"/>
      <c r="AE158" s="221"/>
      <c r="AF158" s="127"/>
      <c r="AG158" s="242"/>
      <c r="AH158" s="133"/>
      <c r="AI158" s="127"/>
      <c r="AJ158" s="244"/>
      <c r="AK158" s="244"/>
      <c r="AL158" s="118"/>
    </row>
    <row r="159" spans="1:50" s="27" customFormat="1" ht="27" customHeight="1" x14ac:dyDescent="0.25">
      <c r="P159" s="28"/>
      <c r="R159" s="28"/>
      <c r="S159" s="28"/>
      <c r="T159" s="28"/>
      <c r="U159" s="28"/>
      <c r="V159" s="28"/>
      <c r="W159" s="28"/>
      <c r="X159" s="28"/>
      <c r="Y159" s="28"/>
      <c r="Z159" s="28"/>
      <c r="AA159" s="45"/>
      <c r="AB159" s="28"/>
      <c r="AF159" s="29"/>
      <c r="AM159" s="70"/>
      <c r="AN159" s="70"/>
      <c r="AO159" s="70"/>
      <c r="AP159" s="70"/>
      <c r="AQ159" s="70"/>
      <c r="AR159" s="70"/>
      <c r="AS159" s="70"/>
      <c r="AT159" s="70"/>
      <c r="AU159" s="70"/>
      <c r="AV159" s="70"/>
      <c r="AW159" s="70"/>
      <c r="AX159" s="70"/>
    </row>
    <row r="160" spans="1:50" s="27" customFormat="1" ht="86.25" customHeight="1" x14ac:dyDescent="0.25">
      <c r="A160" s="72" t="s">
        <v>279</v>
      </c>
      <c r="B160" s="72"/>
      <c r="C160" s="72"/>
      <c r="D160" s="72"/>
      <c r="E160" s="72"/>
      <c r="F160" s="72"/>
      <c r="G160" s="72"/>
      <c r="H160" s="72"/>
      <c r="I160" s="72"/>
      <c r="P160" s="28"/>
      <c r="R160" s="28"/>
      <c r="S160" s="28"/>
      <c r="T160" s="28"/>
      <c r="U160" s="28"/>
      <c r="V160" s="28"/>
      <c r="W160" s="28"/>
      <c r="X160" s="28"/>
      <c r="Y160" s="28"/>
      <c r="Z160" s="28"/>
      <c r="AA160" s="45"/>
      <c r="AB160" s="28"/>
      <c r="AF160" s="29"/>
      <c r="AM160" s="70"/>
      <c r="AN160" s="70"/>
      <c r="AO160" s="70"/>
      <c r="AP160" s="70"/>
      <c r="AQ160" s="70"/>
      <c r="AR160" s="70"/>
      <c r="AS160" s="70"/>
      <c r="AT160" s="70"/>
      <c r="AU160" s="70"/>
      <c r="AV160" s="70"/>
      <c r="AW160" s="70"/>
      <c r="AX160" s="70"/>
    </row>
    <row r="161" spans="16:50" s="27" customFormat="1" x14ac:dyDescent="0.25">
      <c r="P161" s="28"/>
      <c r="R161" s="28"/>
      <c r="S161" s="28"/>
      <c r="T161" s="28"/>
      <c r="U161" s="28"/>
      <c r="V161" s="28"/>
      <c r="W161" s="28"/>
      <c r="X161" s="28"/>
      <c r="Y161" s="28"/>
      <c r="Z161" s="28"/>
      <c r="AA161" s="45"/>
      <c r="AB161" s="28"/>
      <c r="AF161" s="29"/>
      <c r="AM161" s="70"/>
      <c r="AN161" s="70"/>
      <c r="AO161" s="70"/>
      <c r="AP161" s="70"/>
      <c r="AQ161" s="70"/>
      <c r="AR161" s="70"/>
      <c r="AS161" s="70"/>
      <c r="AT161" s="70"/>
      <c r="AU161" s="70"/>
      <c r="AV161" s="70"/>
      <c r="AW161" s="70"/>
      <c r="AX161" s="70"/>
    </row>
    <row r="162" spans="16:50" s="27" customFormat="1" x14ac:dyDescent="0.25">
      <c r="P162" s="28"/>
      <c r="R162" s="28"/>
      <c r="S162" s="28"/>
      <c r="T162" s="28"/>
      <c r="U162" s="28"/>
      <c r="V162" s="28"/>
      <c r="W162" s="28"/>
      <c r="X162" s="28"/>
      <c r="Y162" s="28"/>
      <c r="Z162" s="28"/>
      <c r="AA162" s="45"/>
      <c r="AB162" s="28"/>
      <c r="AF162" s="29"/>
      <c r="AM162" s="70"/>
      <c r="AN162" s="70"/>
      <c r="AO162" s="70"/>
      <c r="AP162" s="70"/>
      <c r="AQ162" s="70"/>
      <c r="AR162" s="70"/>
      <c r="AS162" s="70"/>
      <c r="AT162" s="70"/>
      <c r="AU162" s="70"/>
      <c r="AV162" s="70"/>
      <c r="AW162" s="70"/>
      <c r="AX162" s="70"/>
    </row>
    <row r="163" spans="16:50" s="27" customFormat="1" x14ac:dyDescent="0.25">
      <c r="P163" s="28"/>
      <c r="R163" s="28"/>
      <c r="S163" s="28"/>
      <c r="T163" s="28"/>
      <c r="U163" s="28"/>
      <c r="V163" s="28"/>
      <c r="W163" s="28"/>
      <c r="X163" s="28"/>
      <c r="Y163" s="28"/>
      <c r="Z163" s="28"/>
      <c r="AA163" s="45"/>
      <c r="AB163" s="28"/>
      <c r="AF163" s="29"/>
      <c r="AM163" s="70"/>
      <c r="AN163" s="70"/>
      <c r="AO163" s="70"/>
      <c r="AP163" s="70"/>
      <c r="AQ163" s="70"/>
      <c r="AR163" s="70"/>
      <c r="AS163" s="70"/>
      <c r="AT163" s="70"/>
      <c r="AU163" s="70"/>
      <c r="AV163" s="70"/>
      <c r="AW163" s="70"/>
      <c r="AX163" s="70"/>
    </row>
    <row r="164" spans="16:50" s="27" customFormat="1" x14ac:dyDescent="0.25">
      <c r="P164" s="28"/>
      <c r="R164" s="28"/>
      <c r="S164" s="28"/>
      <c r="T164" s="28"/>
      <c r="U164" s="28"/>
      <c r="V164" s="28"/>
      <c r="W164" s="28"/>
      <c r="X164" s="28"/>
      <c r="Y164" s="28"/>
      <c r="Z164" s="28"/>
      <c r="AA164" s="45"/>
      <c r="AB164" s="28"/>
      <c r="AF164" s="29"/>
      <c r="AM164" s="70"/>
      <c r="AN164" s="70"/>
      <c r="AO164" s="70"/>
      <c r="AP164" s="70"/>
      <c r="AQ164" s="70"/>
      <c r="AR164" s="70"/>
      <c r="AS164" s="70"/>
      <c r="AT164" s="70"/>
      <c r="AU164" s="70"/>
      <c r="AV164" s="70"/>
      <c r="AW164" s="70"/>
      <c r="AX164" s="70"/>
    </row>
    <row r="165" spans="16:50" s="27" customFormat="1" x14ac:dyDescent="0.25">
      <c r="P165" s="28"/>
      <c r="R165" s="28"/>
      <c r="S165" s="28"/>
      <c r="T165" s="28"/>
      <c r="U165" s="28"/>
      <c r="V165" s="28"/>
      <c r="W165" s="28"/>
      <c r="X165" s="28"/>
      <c r="Y165" s="28"/>
      <c r="Z165" s="28"/>
      <c r="AA165" s="45"/>
      <c r="AB165" s="28"/>
      <c r="AF165" s="29"/>
      <c r="AM165" s="70"/>
      <c r="AN165" s="70"/>
      <c r="AO165" s="70"/>
      <c r="AP165" s="70"/>
      <c r="AQ165" s="70"/>
      <c r="AR165" s="70"/>
      <c r="AS165" s="70"/>
      <c r="AT165" s="70"/>
      <c r="AU165" s="70"/>
      <c r="AV165" s="70"/>
      <c r="AW165" s="70"/>
      <c r="AX165" s="70"/>
    </row>
    <row r="166" spans="16:50" s="27" customFormat="1" x14ac:dyDescent="0.25">
      <c r="P166" s="28"/>
      <c r="R166" s="28"/>
      <c r="S166" s="28"/>
      <c r="T166" s="28"/>
      <c r="U166" s="28"/>
      <c r="V166" s="28"/>
      <c r="W166" s="28"/>
      <c r="X166" s="28"/>
      <c r="Y166" s="28"/>
      <c r="Z166" s="28"/>
      <c r="AA166" s="45"/>
      <c r="AB166" s="28"/>
      <c r="AF166" s="29"/>
      <c r="AM166" s="70"/>
      <c r="AN166" s="70"/>
      <c r="AO166" s="70"/>
      <c r="AP166" s="70"/>
      <c r="AQ166" s="70"/>
      <c r="AR166" s="70"/>
      <c r="AS166" s="70"/>
      <c r="AT166" s="70"/>
      <c r="AU166" s="70"/>
      <c r="AV166" s="70"/>
      <c r="AW166" s="70"/>
      <c r="AX166" s="70"/>
    </row>
    <row r="167" spans="16:50" s="27" customFormat="1" x14ac:dyDescent="0.25">
      <c r="P167" s="28"/>
      <c r="R167" s="28"/>
      <c r="S167" s="28"/>
      <c r="T167" s="28"/>
      <c r="U167" s="28"/>
      <c r="V167" s="28"/>
      <c r="W167" s="28"/>
      <c r="X167" s="28"/>
      <c r="Y167" s="28"/>
      <c r="Z167" s="28"/>
      <c r="AA167" s="45"/>
      <c r="AB167" s="28"/>
      <c r="AF167" s="29"/>
      <c r="AM167" s="70"/>
      <c r="AN167" s="70"/>
      <c r="AO167" s="70"/>
      <c r="AP167" s="70"/>
      <c r="AQ167" s="70"/>
      <c r="AR167" s="70"/>
      <c r="AS167" s="70"/>
      <c r="AT167" s="70"/>
      <c r="AU167" s="70"/>
      <c r="AV167" s="70"/>
      <c r="AW167" s="70"/>
      <c r="AX167" s="70"/>
    </row>
    <row r="168" spans="16:50" s="27" customFormat="1" x14ac:dyDescent="0.25">
      <c r="P168" s="28"/>
      <c r="R168" s="28"/>
      <c r="S168" s="28"/>
      <c r="T168" s="28"/>
      <c r="U168" s="28"/>
      <c r="V168" s="28"/>
      <c r="W168" s="28"/>
      <c r="X168" s="28"/>
      <c r="Y168" s="28"/>
      <c r="Z168" s="28"/>
      <c r="AA168" s="45"/>
      <c r="AB168" s="28"/>
      <c r="AF168" s="29"/>
      <c r="AM168" s="70"/>
      <c r="AN168" s="70"/>
      <c r="AO168" s="70"/>
      <c r="AP168" s="70"/>
      <c r="AQ168" s="70"/>
      <c r="AR168" s="70"/>
      <c r="AS168" s="70"/>
      <c r="AT168" s="70"/>
      <c r="AU168" s="70"/>
      <c r="AV168" s="70"/>
      <c r="AW168" s="70"/>
      <c r="AX168" s="70"/>
    </row>
    <row r="169" spans="16:50" s="27" customFormat="1" x14ac:dyDescent="0.25">
      <c r="P169" s="28"/>
      <c r="R169" s="28"/>
      <c r="S169" s="28"/>
      <c r="T169" s="28"/>
      <c r="U169" s="28"/>
      <c r="V169" s="28"/>
      <c r="W169" s="28"/>
      <c r="X169" s="28"/>
      <c r="Y169" s="28"/>
      <c r="Z169" s="28"/>
      <c r="AA169" s="45"/>
      <c r="AB169" s="28"/>
      <c r="AF169" s="29"/>
      <c r="AM169" s="70"/>
      <c r="AN169" s="70"/>
      <c r="AO169" s="70"/>
      <c r="AP169" s="70"/>
      <c r="AQ169" s="70"/>
      <c r="AR169" s="70"/>
      <c r="AS169" s="70"/>
      <c r="AT169" s="70"/>
      <c r="AU169" s="70"/>
      <c r="AV169" s="70"/>
      <c r="AW169" s="70"/>
      <c r="AX169" s="70"/>
    </row>
    <row r="170" spans="16:50" s="27" customFormat="1" x14ac:dyDescent="0.25">
      <c r="P170" s="28"/>
      <c r="R170" s="28"/>
      <c r="S170" s="28"/>
      <c r="T170" s="28"/>
      <c r="U170" s="28"/>
      <c r="V170" s="28"/>
      <c r="W170" s="28"/>
      <c r="X170" s="28"/>
      <c r="Y170" s="28"/>
      <c r="Z170" s="28"/>
      <c r="AA170" s="45"/>
      <c r="AB170" s="28"/>
      <c r="AF170" s="29"/>
      <c r="AM170" s="70"/>
      <c r="AN170" s="70"/>
      <c r="AO170" s="70"/>
      <c r="AP170" s="70"/>
      <c r="AQ170" s="70"/>
      <c r="AR170" s="70"/>
      <c r="AS170" s="70"/>
      <c r="AT170" s="70"/>
      <c r="AU170" s="70"/>
      <c r="AV170" s="70"/>
      <c r="AW170" s="70"/>
      <c r="AX170" s="70"/>
    </row>
    <row r="171" spans="16:50" s="27" customFormat="1" x14ac:dyDescent="0.25">
      <c r="P171" s="28"/>
      <c r="R171" s="28"/>
      <c r="S171" s="28"/>
      <c r="T171" s="28"/>
      <c r="U171" s="28"/>
      <c r="V171" s="28"/>
      <c r="W171" s="28"/>
      <c r="X171" s="28"/>
      <c r="Y171" s="28"/>
      <c r="Z171" s="28"/>
      <c r="AA171" s="45"/>
      <c r="AB171" s="28"/>
      <c r="AF171" s="29"/>
      <c r="AM171" s="70"/>
      <c r="AN171" s="70"/>
      <c r="AO171" s="70"/>
      <c r="AP171" s="70"/>
      <c r="AQ171" s="70"/>
      <c r="AR171" s="70"/>
      <c r="AS171" s="70"/>
      <c r="AT171" s="70"/>
      <c r="AU171" s="70"/>
      <c r="AV171" s="70"/>
      <c r="AW171" s="70"/>
      <c r="AX171" s="70"/>
    </row>
    <row r="172" spans="16:50" s="27" customFormat="1" x14ac:dyDescent="0.25">
      <c r="P172" s="28"/>
      <c r="R172" s="28"/>
      <c r="S172" s="28"/>
      <c r="T172" s="28"/>
      <c r="U172" s="28"/>
      <c r="V172" s="28"/>
      <c r="W172" s="28"/>
      <c r="X172" s="28"/>
      <c r="Y172" s="28"/>
      <c r="Z172" s="28"/>
      <c r="AA172" s="45"/>
      <c r="AB172" s="28"/>
      <c r="AF172" s="29"/>
      <c r="AM172" s="70"/>
      <c r="AN172" s="70"/>
      <c r="AO172" s="70"/>
      <c r="AP172" s="70"/>
      <c r="AQ172" s="70"/>
      <c r="AR172" s="70"/>
      <c r="AS172" s="70"/>
      <c r="AT172" s="70"/>
      <c r="AU172" s="70"/>
      <c r="AV172" s="70"/>
      <c r="AW172" s="70"/>
      <c r="AX172" s="70"/>
    </row>
    <row r="173" spans="16:50" s="27" customFormat="1" x14ac:dyDescent="0.25">
      <c r="P173" s="28"/>
      <c r="R173" s="28"/>
      <c r="S173" s="28"/>
      <c r="T173" s="28"/>
      <c r="U173" s="28"/>
      <c r="V173" s="28"/>
      <c r="W173" s="28"/>
      <c r="X173" s="28"/>
      <c r="Y173" s="28"/>
      <c r="Z173" s="28"/>
      <c r="AA173" s="45"/>
      <c r="AB173" s="28"/>
      <c r="AF173" s="29"/>
      <c r="AM173" s="70"/>
      <c r="AN173" s="70"/>
      <c r="AO173" s="70"/>
      <c r="AP173" s="70"/>
      <c r="AQ173" s="70"/>
      <c r="AR173" s="70"/>
      <c r="AS173" s="70"/>
      <c r="AT173" s="70"/>
      <c r="AU173" s="70"/>
      <c r="AV173" s="70"/>
      <c r="AW173" s="70"/>
      <c r="AX173" s="70"/>
    </row>
    <row r="174" spans="16:50" s="27" customFormat="1" x14ac:dyDescent="0.25">
      <c r="P174" s="28"/>
      <c r="R174" s="28"/>
      <c r="S174" s="28"/>
      <c r="T174" s="28"/>
      <c r="U174" s="28"/>
      <c r="V174" s="28"/>
      <c r="W174" s="28"/>
      <c r="X174" s="28"/>
      <c r="Y174" s="28"/>
      <c r="Z174" s="28"/>
      <c r="AA174" s="45"/>
      <c r="AB174" s="28"/>
      <c r="AF174" s="29"/>
      <c r="AM174" s="70"/>
      <c r="AN174" s="70"/>
      <c r="AO174" s="70"/>
      <c r="AP174" s="70"/>
      <c r="AQ174" s="70"/>
      <c r="AR174" s="70"/>
      <c r="AS174" s="70"/>
      <c r="AT174" s="70"/>
      <c r="AU174" s="70"/>
      <c r="AV174" s="70"/>
      <c r="AW174" s="70"/>
      <c r="AX174" s="70"/>
    </row>
    <row r="175" spans="16:50" s="27" customFormat="1" x14ac:dyDescent="0.25">
      <c r="P175" s="28"/>
      <c r="R175" s="28"/>
      <c r="S175" s="28"/>
      <c r="T175" s="28"/>
      <c r="U175" s="28"/>
      <c r="V175" s="28"/>
      <c r="W175" s="28"/>
      <c r="X175" s="28"/>
      <c r="Y175" s="28"/>
      <c r="Z175" s="28"/>
      <c r="AA175" s="45"/>
      <c r="AB175" s="28"/>
      <c r="AF175" s="29"/>
      <c r="AM175" s="70"/>
      <c r="AN175" s="70"/>
      <c r="AO175" s="70"/>
      <c r="AP175" s="70"/>
      <c r="AQ175" s="70"/>
      <c r="AR175" s="70"/>
      <c r="AS175" s="70"/>
      <c r="AT175" s="70"/>
      <c r="AU175" s="70"/>
      <c r="AV175" s="70"/>
      <c r="AW175" s="70"/>
      <c r="AX175" s="70"/>
    </row>
    <row r="176" spans="16:50" s="27" customFormat="1" x14ac:dyDescent="0.25">
      <c r="P176" s="28"/>
      <c r="R176" s="28"/>
      <c r="S176" s="28"/>
      <c r="T176" s="28"/>
      <c r="U176" s="28"/>
      <c r="V176" s="28"/>
      <c r="W176" s="28"/>
      <c r="X176" s="28"/>
      <c r="Y176" s="28"/>
      <c r="Z176" s="28"/>
      <c r="AA176" s="45"/>
      <c r="AB176" s="28"/>
      <c r="AF176" s="29"/>
      <c r="AM176" s="70"/>
      <c r="AN176" s="70"/>
      <c r="AO176" s="70"/>
      <c r="AP176" s="70"/>
      <c r="AQ176" s="70"/>
      <c r="AR176" s="70"/>
      <c r="AS176" s="70"/>
      <c r="AT176" s="70"/>
      <c r="AU176" s="70"/>
      <c r="AV176" s="70"/>
      <c r="AW176" s="70"/>
      <c r="AX176" s="70"/>
    </row>
    <row r="177" spans="16:50" s="27" customFormat="1" x14ac:dyDescent="0.25">
      <c r="P177" s="28"/>
      <c r="R177" s="28"/>
      <c r="S177" s="28"/>
      <c r="T177" s="28"/>
      <c r="U177" s="28"/>
      <c r="V177" s="28"/>
      <c r="W177" s="28"/>
      <c r="X177" s="28"/>
      <c r="Y177" s="28"/>
      <c r="Z177" s="28"/>
      <c r="AA177" s="45"/>
      <c r="AB177" s="28"/>
      <c r="AF177" s="29"/>
      <c r="AM177" s="70"/>
      <c r="AN177" s="70"/>
      <c r="AO177" s="70"/>
      <c r="AP177" s="70"/>
      <c r="AQ177" s="70"/>
      <c r="AR177" s="70"/>
      <c r="AS177" s="70"/>
      <c r="AT177" s="70"/>
      <c r="AU177" s="70"/>
      <c r="AV177" s="70"/>
      <c r="AW177" s="70"/>
      <c r="AX177" s="70"/>
    </row>
    <row r="178" spans="16:50" s="27" customFormat="1" x14ac:dyDescent="0.25">
      <c r="P178" s="28"/>
      <c r="R178" s="28"/>
      <c r="S178" s="28"/>
      <c r="T178" s="28"/>
      <c r="U178" s="28"/>
      <c r="V178" s="28"/>
      <c r="W178" s="28"/>
      <c r="X178" s="28"/>
      <c r="Y178" s="28"/>
      <c r="Z178" s="28"/>
      <c r="AA178" s="45"/>
      <c r="AB178" s="28"/>
      <c r="AF178" s="29"/>
      <c r="AM178" s="70"/>
      <c r="AN178" s="70"/>
      <c r="AO178" s="70"/>
      <c r="AP178" s="70"/>
      <c r="AQ178" s="70"/>
      <c r="AR178" s="70"/>
      <c r="AS178" s="70"/>
      <c r="AT178" s="70"/>
      <c r="AU178" s="70"/>
      <c r="AV178" s="70"/>
      <c r="AW178" s="70"/>
      <c r="AX178" s="70"/>
    </row>
    <row r="179" spans="16:50" s="27" customFormat="1" x14ac:dyDescent="0.25">
      <c r="P179" s="28"/>
      <c r="R179" s="28"/>
      <c r="S179" s="28"/>
      <c r="T179" s="28"/>
      <c r="U179" s="28"/>
      <c r="V179" s="28"/>
      <c r="W179" s="28"/>
      <c r="X179" s="28"/>
      <c r="Y179" s="28"/>
      <c r="Z179" s="28"/>
      <c r="AA179" s="45"/>
      <c r="AB179" s="28"/>
      <c r="AF179" s="29"/>
      <c r="AM179" s="70"/>
      <c r="AN179" s="70"/>
      <c r="AO179" s="70"/>
      <c r="AP179" s="70"/>
      <c r="AQ179" s="70"/>
      <c r="AR179" s="70"/>
      <c r="AS179" s="70"/>
      <c r="AT179" s="70"/>
      <c r="AU179" s="70"/>
      <c r="AV179" s="70"/>
      <c r="AW179" s="70"/>
      <c r="AX179" s="70"/>
    </row>
    <row r="180" spans="16:50" s="27" customFormat="1" x14ac:dyDescent="0.25">
      <c r="P180" s="28"/>
      <c r="R180" s="28"/>
      <c r="S180" s="28"/>
      <c r="T180" s="28"/>
      <c r="U180" s="28"/>
      <c r="V180" s="28"/>
      <c r="W180" s="28"/>
      <c r="X180" s="28"/>
      <c r="Y180" s="28"/>
      <c r="Z180" s="28"/>
      <c r="AA180" s="45"/>
      <c r="AB180" s="28"/>
      <c r="AF180" s="29"/>
      <c r="AM180" s="70"/>
      <c r="AN180" s="70"/>
      <c r="AO180" s="70"/>
      <c r="AP180" s="70"/>
      <c r="AQ180" s="70"/>
      <c r="AR180" s="70"/>
      <c r="AS180" s="70"/>
      <c r="AT180" s="70"/>
      <c r="AU180" s="70"/>
      <c r="AV180" s="70"/>
      <c r="AW180" s="70"/>
      <c r="AX180" s="70"/>
    </row>
    <row r="181" spans="16:50" s="27" customFormat="1" x14ac:dyDescent="0.25">
      <c r="P181" s="28"/>
      <c r="R181" s="28"/>
      <c r="S181" s="28"/>
      <c r="T181" s="28"/>
      <c r="U181" s="28"/>
      <c r="V181" s="28"/>
      <c r="W181" s="28"/>
      <c r="X181" s="28"/>
      <c r="Y181" s="28"/>
      <c r="Z181" s="28"/>
      <c r="AA181" s="45"/>
      <c r="AB181" s="28"/>
      <c r="AF181" s="29"/>
      <c r="AM181" s="70"/>
      <c r="AN181" s="70"/>
      <c r="AO181" s="70"/>
      <c r="AP181" s="70"/>
      <c r="AQ181" s="70"/>
      <c r="AR181" s="70"/>
      <c r="AS181" s="70"/>
      <c r="AT181" s="70"/>
      <c r="AU181" s="70"/>
      <c r="AV181" s="70"/>
      <c r="AW181" s="70"/>
      <c r="AX181" s="70"/>
    </row>
    <row r="182" spans="16:50" s="27" customFormat="1" x14ac:dyDescent="0.25">
      <c r="P182" s="28"/>
      <c r="R182" s="28"/>
      <c r="S182" s="28"/>
      <c r="T182" s="28"/>
      <c r="U182" s="28"/>
      <c r="V182" s="28"/>
      <c r="W182" s="28"/>
      <c r="X182" s="28"/>
      <c r="Y182" s="28"/>
      <c r="Z182" s="28"/>
      <c r="AA182" s="45"/>
      <c r="AB182" s="28"/>
      <c r="AF182" s="29"/>
      <c r="AM182" s="70"/>
      <c r="AN182" s="70"/>
      <c r="AO182" s="70"/>
      <c r="AP182" s="70"/>
      <c r="AQ182" s="70"/>
      <c r="AR182" s="70"/>
      <c r="AS182" s="70"/>
      <c r="AT182" s="70"/>
      <c r="AU182" s="70"/>
      <c r="AV182" s="70"/>
      <c r="AW182" s="70"/>
      <c r="AX182" s="70"/>
    </row>
    <row r="183" spans="16:50" s="27" customFormat="1" x14ac:dyDescent="0.25">
      <c r="P183" s="28"/>
      <c r="R183" s="28"/>
      <c r="S183" s="28"/>
      <c r="T183" s="28"/>
      <c r="U183" s="28"/>
      <c r="V183" s="28"/>
      <c r="W183" s="28"/>
      <c r="X183" s="28"/>
      <c r="Y183" s="28"/>
      <c r="Z183" s="28"/>
      <c r="AA183" s="45"/>
      <c r="AB183" s="28"/>
      <c r="AF183" s="29"/>
      <c r="AM183" s="70"/>
      <c r="AN183" s="70"/>
      <c r="AO183" s="70"/>
      <c r="AP183" s="70"/>
      <c r="AQ183" s="70"/>
      <c r="AR183" s="70"/>
      <c r="AS183" s="70"/>
      <c r="AT183" s="70"/>
      <c r="AU183" s="70"/>
      <c r="AV183" s="70"/>
      <c r="AW183" s="70"/>
      <c r="AX183" s="70"/>
    </row>
    <row r="184" spans="16:50" s="27" customFormat="1" x14ac:dyDescent="0.25">
      <c r="P184" s="28"/>
      <c r="R184" s="28"/>
      <c r="S184" s="28"/>
      <c r="T184" s="28"/>
      <c r="U184" s="28"/>
      <c r="V184" s="28"/>
      <c r="W184" s="28"/>
      <c r="X184" s="28"/>
      <c r="Y184" s="28"/>
      <c r="Z184" s="28"/>
      <c r="AA184" s="45"/>
      <c r="AB184" s="28"/>
      <c r="AF184" s="29"/>
      <c r="AM184" s="70"/>
      <c r="AN184" s="70"/>
      <c r="AO184" s="70"/>
      <c r="AP184" s="70"/>
      <c r="AQ184" s="70"/>
      <c r="AR184" s="70"/>
      <c r="AS184" s="70"/>
      <c r="AT184" s="70"/>
      <c r="AU184" s="70"/>
      <c r="AV184" s="70"/>
      <c r="AW184" s="70"/>
      <c r="AX184" s="70"/>
    </row>
    <row r="185" spans="16:50" s="27" customFormat="1" x14ac:dyDescent="0.25">
      <c r="P185" s="28"/>
      <c r="R185" s="28"/>
      <c r="S185" s="28"/>
      <c r="T185" s="28"/>
      <c r="U185" s="28"/>
      <c r="V185" s="28"/>
      <c r="W185" s="28"/>
      <c r="X185" s="28"/>
      <c r="Y185" s="28"/>
      <c r="Z185" s="28"/>
      <c r="AA185" s="45"/>
      <c r="AB185" s="28"/>
      <c r="AF185" s="29"/>
      <c r="AM185" s="70"/>
      <c r="AN185" s="70"/>
      <c r="AO185" s="70"/>
      <c r="AP185" s="70"/>
      <c r="AQ185" s="70"/>
      <c r="AR185" s="70"/>
      <c r="AS185" s="70"/>
      <c r="AT185" s="70"/>
      <c r="AU185" s="70"/>
      <c r="AV185" s="70"/>
      <c r="AW185" s="70"/>
      <c r="AX185" s="70"/>
    </row>
    <row r="186" spans="16:50" s="27" customFormat="1" x14ac:dyDescent="0.25">
      <c r="P186" s="28"/>
      <c r="R186" s="28"/>
      <c r="S186" s="28"/>
      <c r="T186" s="28"/>
      <c r="U186" s="28"/>
      <c r="V186" s="28"/>
      <c r="W186" s="28"/>
      <c r="X186" s="28"/>
      <c r="Y186" s="28"/>
      <c r="Z186" s="28"/>
      <c r="AA186" s="45"/>
      <c r="AB186" s="28"/>
      <c r="AF186" s="29"/>
      <c r="AM186" s="70"/>
      <c r="AN186" s="70"/>
      <c r="AO186" s="70"/>
      <c r="AP186" s="70"/>
      <c r="AQ186" s="70"/>
      <c r="AR186" s="70"/>
      <c r="AS186" s="70"/>
      <c r="AT186" s="70"/>
      <c r="AU186" s="70"/>
      <c r="AV186" s="70"/>
      <c r="AW186" s="70"/>
      <c r="AX186" s="70"/>
    </row>
    <row r="187" spans="16:50" s="27" customFormat="1" x14ac:dyDescent="0.25">
      <c r="P187" s="28"/>
      <c r="R187" s="28"/>
      <c r="S187" s="28"/>
      <c r="T187" s="28"/>
      <c r="U187" s="28"/>
      <c r="V187" s="28"/>
      <c r="W187" s="28"/>
      <c r="X187" s="28"/>
      <c r="Y187" s="28"/>
      <c r="Z187" s="28"/>
      <c r="AA187" s="45"/>
      <c r="AB187" s="28"/>
      <c r="AF187" s="29"/>
      <c r="AM187" s="70"/>
      <c r="AN187" s="70"/>
      <c r="AO187" s="70"/>
      <c r="AP187" s="70"/>
      <c r="AQ187" s="70"/>
      <c r="AR187" s="70"/>
      <c r="AS187" s="70"/>
      <c r="AT187" s="70"/>
      <c r="AU187" s="70"/>
      <c r="AV187" s="70"/>
      <c r="AW187" s="70"/>
      <c r="AX187" s="70"/>
    </row>
    <row r="188" spans="16:50" s="27" customFormat="1" x14ac:dyDescent="0.25">
      <c r="P188" s="28"/>
      <c r="R188" s="28"/>
      <c r="S188" s="28"/>
      <c r="T188" s="28"/>
      <c r="U188" s="28"/>
      <c r="V188" s="28"/>
      <c r="W188" s="28"/>
      <c r="X188" s="28"/>
      <c r="Y188" s="28"/>
      <c r="Z188" s="28"/>
      <c r="AA188" s="45"/>
      <c r="AB188" s="28"/>
      <c r="AF188" s="29"/>
      <c r="AM188" s="70"/>
      <c r="AN188" s="70"/>
      <c r="AO188" s="70"/>
      <c r="AP188" s="70"/>
      <c r="AQ188" s="70"/>
      <c r="AR188" s="70"/>
      <c r="AS188" s="70"/>
      <c r="AT188" s="70"/>
      <c r="AU188" s="70"/>
      <c r="AV188" s="70"/>
      <c r="AW188" s="70"/>
      <c r="AX188" s="70"/>
    </row>
    <row r="189" spans="16:50" s="27" customFormat="1" x14ac:dyDescent="0.25">
      <c r="P189" s="28"/>
      <c r="R189" s="28"/>
      <c r="S189" s="28"/>
      <c r="T189" s="28"/>
      <c r="U189" s="28"/>
      <c r="V189" s="28"/>
      <c r="W189" s="28"/>
      <c r="X189" s="28"/>
      <c r="Y189" s="28"/>
      <c r="Z189" s="28"/>
      <c r="AA189" s="45"/>
      <c r="AB189" s="28"/>
      <c r="AF189" s="29"/>
      <c r="AM189" s="70"/>
      <c r="AN189" s="70"/>
      <c r="AO189" s="70"/>
      <c r="AP189" s="70"/>
      <c r="AQ189" s="70"/>
      <c r="AR189" s="70"/>
      <c r="AS189" s="70"/>
      <c r="AT189" s="70"/>
      <c r="AU189" s="70"/>
      <c r="AV189" s="70"/>
      <c r="AW189" s="70"/>
      <c r="AX189" s="70"/>
    </row>
    <row r="190" spans="16:50" s="27" customFormat="1" x14ac:dyDescent="0.25">
      <c r="P190" s="28"/>
      <c r="R190" s="28"/>
      <c r="S190" s="28"/>
      <c r="T190" s="28"/>
      <c r="U190" s="28"/>
      <c r="V190" s="28"/>
      <c r="W190" s="28"/>
      <c r="X190" s="28"/>
      <c r="Y190" s="28"/>
      <c r="Z190" s="28"/>
      <c r="AA190" s="45"/>
      <c r="AB190" s="28"/>
      <c r="AF190" s="29"/>
      <c r="AM190" s="70"/>
      <c r="AN190" s="70"/>
      <c r="AO190" s="70"/>
      <c r="AP190" s="70"/>
      <c r="AQ190" s="70"/>
      <c r="AR190" s="70"/>
      <c r="AS190" s="70"/>
      <c r="AT190" s="70"/>
      <c r="AU190" s="70"/>
      <c r="AV190" s="70"/>
      <c r="AW190" s="70"/>
      <c r="AX190" s="70"/>
    </row>
    <row r="191" spans="16:50" s="27" customFormat="1" x14ac:dyDescent="0.25">
      <c r="P191" s="28"/>
      <c r="R191" s="28"/>
      <c r="S191" s="28"/>
      <c r="T191" s="28"/>
      <c r="U191" s="28"/>
      <c r="V191" s="28"/>
      <c r="W191" s="28"/>
      <c r="X191" s="28"/>
      <c r="Y191" s="28"/>
      <c r="Z191" s="28"/>
      <c r="AA191" s="45"/>
      <c r="AB191" s="28"/>
      <c r="AF191" s="29"/>
      <c r="AM191" s="70"/>
      <c r="AN191" s="70"/>
      <c r="AO191" s="70"/>
      <c r="AP191" s="70"/>
      <c r="AQ191" s="70"/>
      <c r="AR191" s="70"/>
      <c r="AS191" s="70"/>
      <c r="AT191" s="70"/>
      <c r="AU191" s="70"/>
      <c r="AV191" s="70"/>
      <c r="AW191" s="70"/>
      <c r="AX191" s="70"/>
    </row>
    <row r="192" spans="16:50" s="27" customFormat="1" x14ac:dyDescent="0.25">
      <c r="P192" s="28"/>
      <c r="R192" s="28"/>
      <c r="S192" s="28"/>
      <c r="T192" s="28"/>
      <c r="U192" s="28"/>
      <c r="V192" s="28"/>
      <c r="W192" s="28"/>
      <c r="X192" s="28"/>
      <c r="Y192" s="28"/>
      <c r="Z192" s="28"/>
      <c r="AA192" s="45"/>
      <c r="AB192" s="28"/>
      <c r="AF192" s="29"/>
      <c r="AM192" s="70"/>
      <c r="AN192" s="70"/>
      <c r="AO192" s="70"/>
      <c r="AP192" s="70"/>
      <c r="AQ192" s="70"/>
      <c r="AR192" s="70"/>
      <c r="AS192" s="70"/>
      <c r="AT192" s="70"/>
      <c r="AU192" s="70"/>
      <c r="AV192" s="70"/>
      <c r="AW192" s="70"/>
      <c r="AX192" s="70"/>
    </row>
    <row r="193" spans="16:50" s="27" customFormat="1" x14ac:dyDescent="0.25">
      <c r="P193" s="28"/>
      <c r="R193" s="28"/>
      <c r="S193" s="28"/>
      <c r="T193" s="28"/>
      <c r="U193" s="28"/>
      <c r="V193" s="28"/>
      <c r="W193" s="28"/>
      <c r="X193" s="28"/>
      <c r="Y193" s="28"/>
      <c r="Z193" s="28"/>
      <c r="AA193" s="45"/>
      <c r="AB193" s="28"/>
      <c r="AF193" s="29"/>
      <c r="AM193" s="70"/>
      <c r="AN193" s="70"/>
      <c r="AO193" s="70"/>
      <c r="AP193" s="70"/>
      <c r="AQ193" s="70"/>
      <c r="AR193" s="70"/>
      <c r="AS193" s="70"/>
      <c r="AT193" s="70"/>
      <c r="AU193" s="70"/>
      <c r="AV193" s="70"/>
      <c r="AW193" s="70"/>
      <c r="AX193" s="70"/>
    </row>
    <row r="194" spans="16:50" s="27" customFormat="1" x14ac:dyDescent="0.25">
      <c r="P194" s="28"/>
      <c r="R194" s="28"/>
      <c r="S194" s="28"/>
      <c r="T194" s="28"/>
      <c r="U194" s="28"/>
      <c r="V194" s="28"/>
      <c r="W194" s="28"/>
      <c r="X194" s="28"/>
      <c r="Y194" s="28"/>
      <c r="Z194" s="28"/>
      <c r="AA194" s="45"/>
      <c r="AB194" s="28"/>
      <c r="AF194" s="29"/>
      <c r="AM194" s="70"/>
      <c r="AN194" s="70"/>
      <c r="AO194" s="70"/>
      <c r="AP194" s="70"/>
      <c r="AQ194" s="70"/>
      <c r="AR194" s="70"/>
      <c r="AS194" s="70"/>
      <c r="AT194" s="70"/>
      <c r="AU194" s="70"/>
      <c r="AV194" s="70"/>
      <c r="AW194" s="70"/>
      <c r="AX194" s="70"/>
    </row>
    <row r="195" spans="16:50" s="27" customFormat="1" x14ac:dyDescent="0.25">
      <c r="P195" s="28"/>
      <c r="R195" s="28"/>
      <c r="S195" s="28"/>
      <c r="T195" s="28"/>
      <c r="U195" s="28"/>
      <c r="V195" s="28"/>
      <c r="W195" s="28"/>
      <c r="X195" s="28"/>
      <c r="Y195" s="28"/>
      <c r="Z195" s="28"/>
      <c r="AA195" s="45"/>
      <c r="AB195" s="28"/>
      <c r="AF195" s="29"/>
      <c r="AM195" s="70"/>
      <c r="AN195" s="70"/>
      <c r="AO195" s="70"/>
      <c r="AP195" s="70"/>
      <c r="AQ195" s="70"/>
      <c r="AR195" s="70"/>
      <c r="AS195" s="70"/>
      <c r="AT195" s="70"/>
      <c r="AU195" s="70"/>
      <c r="AV195" s="70"/>
      <c r="AW195" s="70"/>
      <c r="AX195" s="70"/>
    </row>
    <row r="196" spans="16:50" s="27" customFormat="1" x14ac:dyDescent="0.25">
      <c r="P196" s="28"/>
      <c r="R196" s="28"/>
      <c r="S196" s="28"/>
      <c r="T196" s="28"/>
      <c r="U196" s="28"/>
      <c r="V196" s="28"/>
      <c r="W196" s="28"/>
      <c r="X196" s="28"/>
      <c r="Y196" s="28"/>
      <c r="Z196" s="28"/>
      <c r="AA196" s="45"/>
      <c r="AB196" s="28"/>
      <c r="AF196" s="29"/>
      <c r="AM196" s="70"/>
      <c r="AN196" s="70"/>
      <c r="AO196" s="70"/>
      <c r="AP196" s="70"/>
      <c r="AQ196" s="70"/>
      <c r="AR196" s="70"/>
      <c r="AS196" s="70"/>
      <c r="AT196" s="70"/>
      <c r="AU196" s="70"/>
      <c r="AV196" s="70"/>
      <c r="AW196" s="70"/>
      <c r="AX196" s="70"/>
    </row>
    <row r="197" spans="16:50" s="27" customFormat="1" x14ac:dyDescent="0.25">
      <c r="P197" s="28"/>
      <c r="R197" s="28"/>
      <c r="S197" s="28"/>
      <c r="T197" s="28"/>
      <c r="U197" s="28"/>
      <c r="V197" s="28"/>
      <c r="W197" s="28"/>
      <c r="X197" s="28"/>
      <c r="Y197" s="28"/>
      <c r="Z197" s="28"/>
      <c r="AA197" s="45"/>
      <c r="AB197" s="28"/>
      <c r="AF197" s="29"/>
      <c r="AM197" s="70"/>
      <c r="AN197" s="70"/>
      <c r="AO197" s="70"/>
      <c r="AP197" s="70"/>
      <c r="AQ197" s="70"/>
      <c r="AR197" s="70"/>
      <c r="AS197" s="70"/>
      <c r="AT197" s="70"/>
      <c r="AU197" s="70"/>
      <c r="AV197" s="70"/>
      <c r="AW197" s="70"/>
      <c r="AX197" s="70"/>
    </row>
    <row r="198" spans="16:50" s="27" customFormat="1" x14ac:dyDescent="0.25">
      <c r="P198" s="28"/>
      <c r="R198" s="28"/>
      <c r="S198" s="28"/>
      <c r="T198" s="28"/>
      <c r="U198" s="28"/>
      <c r="V198" s="28"/>
      <c r="W198" s="28"/>
      <c r="X198" s="28"/>
      <c r="Y198" s="28"/>
      <c r="Z198" s="28"/>
      <c r="AA198" s="45"/>
      <c r="AB198" s="28"/>
      <c r="AF198" s="29"/>
      <c r="AM198" s="70"/>
      <c r="AN198" s="70"/>
      <c r="AO198" s="70"/>
      <c r="AP198" s="70"/>
      <c r="AQ198" s="70"/>
      <c r="AR198" s="70"/>
      <c r="AS198" s="70"/>
      <c r="AT198" s="70"/>
      <c r="AU198" s="70"/>
      <c r="AV198" s="70"/>
      <c r="AW198" s="70"/>
      <c r="AX198" s="70"/>
    </row>
    <row r="199" spans="16:50" s="27" customFormat="1" x14ac:dyDescent="0.25">
      <c r="P199" s="28"/>
      <c r="R199" s="28"/>
      <c r="S199" s="28"/>
      <c r="T199" s="28"/>
      <c r="U199" s="28"/>
      <c r="V199" s="28"/>
      <c r="W199" s="28"/>
      <c r="X199" s="28"/>
      <c r="Y199" s="28"/>
      <c r="Z199" s="28"/>
      <c r="AA199" s="45"/>
      <c r="AB199" s="28"/>
      <c r="AF199" s="29"/>
      <c r="AM199" s="70"/>
      <c r="AN199" s="70"/>
      <c r="AO199" s="70"/>
      <c r="AP199" s="70"/>
      <c r="AQ199" s="70"/>
      <c r="AR199" s="70"/>
      <c r="AS199" s="70"/>
      <c r="AT199" s="70"/>
      <c r="AU199" s="70"/>
      <c r="AV199" s="70"/>
      <c r="AW199" s="70"/>
      <c r="AX199" s="70"/>
    </row>
    <row r="200" spans="16:50" s="27" customFormat="1" x14ac:dyDescent="0.25">
      <c r="P200" s="28"/>
      <c r="R200" s="28"/>
      <c r="S200" s="28"/>
      <c r="T200" s="28"/>
      <c r="U200" s="28"/>
      <c r="V200" s="28"/>
      <c r="W200" s="28"/>
      <c r="X200" s="28"/>
      <c r="Y200" s="28"/>
      <c r="Z200" s="28"/>
      <c r="AA200" s="45"/>
      <c r="AB200" s="28"/>
      <c r="AF200" s="29"/>
      <c r="AM200" s="70"/>
      <c r="AN200" s="70"/>
      <c r="AO200" s="70"/>
      <c r="AP200" s="70"/>
      <c r="AQ200" s="70"/>
      <c r="AR200" s="70"/>
      <c r="AS200" s="70"/>
      <c r="AT200" s="70"/>
      <c r="AU200" s="70"/>
      <c r="AV200" s="70"/>
      <c r="AW200" s="70"/>
      <c r="AX200" s="70"/>
    </row>
    <row r="201" spans="16:50" s="27" customFormat="1" x14ac:dyDescent="0.25">
      <c r="P201" s="28"/>
      <c r="R201" s="28"/>
      <c r="S201" s="28"/>
      <c r="T201" s="28"/>
      <c r="U201" s="28"/>
      <c r="V201" s="28"/>
      <c r="W201" s="28"/>
      <c r="X201" s="28"/>
      <c r="Y201" s="28"/>
      <c r="Z201" s="28"/>
      <c r="AA201" s="45"/>
      <c r="AB201" s="28"/>
      <c r="AF201" s="29"/>
      <c r="AM201" s="70"/>
      <c r="AN201" s="70"/>
      <c r="AO201" s="70"/>
      <c r="AP201" s="70"/>
      <c r="AQ201" s="70"/>
      <c r="AR201" s="70"/>
      <c r="AS201" s="70"/>
      <c r="AT201" s="70"/>
      <c r="AU201" s="70"/>
      <c r="AV201" s="70"/>
      <c r="AW201" s="70"/>
      <c r="AX201" s="70"/>
    </row>
    <row r="202" spans="16:50" s="27" customFormat="1" x14ac:dyDescent="0.25">
      <c r="P202" s="28"/>
      <c r="R202" s="28"/>
      <c r="S202" s="28"/>
      <c r="T202" s="28"/>
      <c r="U202" s="28"/>
      <c r="V202" s="28"/>
      <c r="W202" s="28"/>
      <c r="X202" s="28"/>
      <c r="Y202" s="28"/>
      <c r="Z202" s="28"/>
      <c r="AA202" s="45"/>
      <c r="AB202" s="28"/>
      <c r="AF202" s="29"/>
      <c r="AM202" s="70"/>
      <c r="AN202" s="70"/>
      <c r="AO202" s="70"/>
      <c r="AP202" s="70"/>
      <c r="AQ202" s="70"/>
      <c r="AR202" s="70"/>
      <c r="AS202" s="70"/>
      <c r="AT202" s="70"/>
      <c r="AU202" s="70"/>
      <c r="AV202" s="70"/>
      <c r="AW202" s="70"/>
      <c r="AX202" s="70"/>
    </row>
    <row r="203" spans="16:50" s="27" customFormat="1" x14ac:dyDescent="0.25">
      <c r="P203" s="28"/>
      <c r="R203" s="28"/>
      <c r="S203" s="28"/>
      <c r="T203" s="28"/>
      <c r="U203" s="28"/>
      <c r="V203" s="28"/>
      <c r="W203" s="28"/>
      <c r="X203" s="28"/>
      <c r="Y203" s="28"/>
      <c r="Z203" s="28"/>
      <c r="AA203" s="45"/>
      <c r="AB203" s="28"/>
      <c r="AF203" s="29"/>
      <c r="AM203" s="70"/>
      <c r="AN203" s="70"/>
      <c r="AO203" s="70"/>
      <c r="AP203" s="70"/>
      <c r="AQ203" s="70"/>
      <c r="AR203" s="70"/>
      <c r="AS203" s="70"/>
      <c r="AT203" s="70"/>
      <c r="AU203" s="70"/>
      <c r="AV203" s="70"/>
      <c r="AW203" s="70"/>
      <c r="AX203" s="70"/>
    </row>
    <row r="204" spans="16:50" s="27" customFormat="1" x14ac:dyDescent="0.25">
      <c r="P204" s="28"/>
      <c r="R204" s="28"/>
      <c r="S204" s="28"/>
      <c r="T204" s="28"/>
      <c r="U204" s="28"/>
      <c r="V204" s="28"/>
      <c r="W204" s="28"/>
      <c r="X204" s="28"/>
      <c r="Y204" s="28"/>
      <c r="Z204" s="28"/>
      <c r="AA204" s="45"/>
      <c r="AB204" s="28"/>
      <c r="AF204" s="29"/>
      <c r="AM204" s="70"/>
      <c r="AN204" s="70"/>
      <c r="AO204" s="70"/>
      <c r="AP204" s="70"/>
      <c r="AQ204" s="70"/>
      <c r="AR204" s="70"/>
      <c r="AS204" s="70"/>
      <c r="AT204" s="70"/>
      <c r="AU204" s="70"/>
      <c r="AV204" s="70"/>
      <c r="AW204" s="70"/>
      <c r="AX204" s="70"/>
    </row>
    <row r="205" spans="16:50" s="27" customFormat="1" x14ac:dyDescent="0.25">
      <c r="P205" s="28"/>
      <c r="R205" s="28"/>
      <c r="S205" s="28"/>
      <c r="T205" s="28"/>
      <c r="U205" s="28"/>
      <c r="V205" s="28"/>
      <c r="W205" s="28"/>
      <c r="X205" s="28"/>
      <c r="Y205" s="28"/>
      <c r="Z205" s="28"/>
      <c r="AA205" s="45"/>
      <c r="AB205" s="28"/>
      <c r="AF205" s="29"/>
      <c r="AM205" s="70"/>
      <c r="AN205" s="70"/>
      <c r="AO205" s="70"/>
      <c r="AP205" s="70"/>
      <c r="AQ205" s="70"/>
      <c r="AR205" s="70"/>
      <c r="AS205" s="70"/>
      <c r="AT205" s="70"/>
      <c r="AU205" s="70"/>
      <c r="AV205" s="70"/>
      <c r="AW205" s="70"/>
      <c r="AX205" s="70"/>
    </row>
    <row r="206" spans="16:50" s="27" customFormat="1" x14ac:dyDescent="0.25">
      <c r="P206" s="28"/>
      <c r="R206" s="28"/>
      <c r="S206" s="28"/>
      <c r="T206" s="28"/>
      <c r="U206" s="28"/>
      <c r="V206" s="28"/>
      <c r="W206" s="28"/>
      <c r="X206" s="28"/>
      <c r="Y206" s="28"/>
      <c r="Z206" s="28"/>
      <c r="AA206" s="45"/>
      <c r="AB206" s="28"/>
      <c r="AF206" s="29"/>
      <c r="AM206" s="70"/>
      <c r="AN206" s="70"/>
      <c r="AO206" s="70"/>
      <c r="AP206" s="70"/>
      <c r="AQ206" s="70"/>
      <c r="AR206" s="70"/>
      <c r="AS206" s="70"/>
      <c r="AT206" s="70"/>
      <c r="AU206" s="70"/>
      <c r="AV206" s="70"/>
      <c r="AW206" s="70"/>
      <c r="AX206" s="70"/>
    </row>
    <row r="207" spans="16:50" s="27" customFormat="1" x14ac:dyDescent="0.25">
      <c r="P207" s="28"/>
      <c r="R207" s="28"/>
      <c r="S207" s="28"/>
      <c r="T207" s="28"/>
      <c r="U207" s="28"/>
      <c r="V207" s="28"/>
      <c r="W207" s="28"/>
      <c r="X207" s="28"/>
      <c r="Y207" s="28"/>
      <c r="Z207" s="28"/>
      <c r="AA207" s="45"/>
      <c r="AB207" s="28"/>
      <c r="AF207" s="29"/>
      <c r="AM207" s="70"/>
      <c r="AN207" s="70"/>
      <c r="AO207" s="70"/>
      <c r="AP207" s="70"/>
      <c r="AQ207" s="70"/>
      <c r="AR207" s="70"/>
      <c r="AS207" s="70"/>
      <c r="AT207" s="70"/>
      <c r="AU207" s="70"/>
      <c r="AV207" s="70"/>
      <c r="AW207" s="70"/>
      <c r="AX207" s="70"/>
    </row>
    <row r="208" spans="16:50" s="27" customFormat="1" x14ac:dyDescent="0.25">
      <c r="P208" s="28"/>
      <c r="R208" s="28"/>
      <c r="S208" s="28"/>
      <c r="T208" s="28"/>
      <c r="U208" s="28"/>
      <c r="V208" s="28"/>
      <c r="W208" s="28"/>
      <c r="X208" s="28"/>
      <c r="Y208" s="28"/>
      <c r="Z208" s="28"/>
      <c r="AA208" s="45"/>
      <c r="AB208" s="28"/>
      <c r="AF208" s="29"/>
      <c r="AM208" s="70"/>
      <c r="AN208" s="70"/>
      <c r="AO208" s="70"/>
      <c r="AP208" s="70"/>
      <c r="AQ208" s="70"/>
      <c r="AR208" s="70"/>
      <c r="AS208" s="70"/>
      <c r="AT208" s="70"/>
      <c r="AU208" s="70"/>
      <c r="AV208" s="70"/>
      <c r="AW208" s="70"/>
      <c r="AX208" s="70"/>
    </row>
    <row r="209" spans="16:50" s="27" customFormat="1" x14ac:dyDescent="0.25">
      <c r="P209" s="28"/>
      <c r="R209" s="28"/>
      <c r="S209" s="28"/>
      <c r="T209" s="28"/>
      <c r="U209" s="28"/>
      <c r="V209" s="28"/>
      <c r="W209" s="28"/>
      <c r="X209" s="28"/>
      <c r="Y209" s="28"/>
      <c r="Z209" s="28"/>
      <c r="AA209" s="45"/>
      <c r="AB209" s="28"/>
      <c r="AF209" s="29"/>
      <c r="AM209" s="70"/>
      <c r="AN209" s="70"/>
      <c r="AO209" s="70"/>
      <c r="AP209" s="70"/>
      <c r="AQ209" s="70"/>
      <c r="AR209" s="70"/>
      <c r="AS209" s="70"/>
      <c r="AT209" s="70"/>
      <c r="AU209" s="70"/>
      <c r="AV209" s="70"/>
      <c r="AW209" s="70"/>
      <c r="AX209" s="70"/>
    </row>
    <row r="210" spans="16:50" s="27" customFormat="1" x14ac:dyDescent="0.25">
      <c r="P210" s="28"/>
      <c r="R210" s="28"/>
      <c r="S210" s="28"/>
      <c r="T210" s="28"/>
      <c r="U210" s="28"/>
      <c r="V210" s="28"/>
      <c r="W210" s="28"/>
      <c r="X210" s="28"/>
      <c r="Y210" s="28"/>
      <c r="Z210" s="28"/>
      <c r="AA210" s="45"/>
      <c r="AB210" s="28"/>
      <c r="AF210" s="29"/>
      <c r="AM210" s="70"/>
      <c r="AN210" s="70"/>
      <c r="AO210" s="70"/>
      <c r="AP210" s="70"/>
      <c r="AQ210" s="70"/>
      <c r="AR210" s="70"/>
      <c r="AS210" s="70"/>
      <c r="AT210" s="70"/>
      <c r="AU210" s="70"/>
      <c r="AV210" s="70"/>
      <c r="AW210" s="70"/>
      <c r="AX210" s="70"/>
    </row>
    <row r="211" spans="16:50" s="27" customFormat="1" x14ac:dyDescent="0.25">
      <c r="P211" s="28"/>
      <c r="R211" s="28"/>
      <c r="S211" s="28"/>
      <c r="T211" s="28"/>
      <c r="U211" s="28"/>
      <c r="V211" s="28"/>
      <c r="W211" s="28"/>
      <c r="X211" s="28"/>
      <c r="Y211" s="28"/>
      <c r="Z211" s="28"/>
      <c r="AA211" s="45"/>
      <c r="AB211" s="28"/>
      <c r="AF211" s="29"/>
      <c r="AM211" s="70"/>
      <c r="AN211" s="70"/>
      <c r="AO211" s="70"/>
      <c r="AP211" s="70"/>
      <c r="AQ211" s="70"/>
      <c r="AR211" s="70"/>
      <c r="AS211" s="70"/>
      <c r="AT211" s="70"/>
      <c r="AU211" s="70"/>
      <c r="AV211" s="70"/>
      <c r="AW211" s="70"/>
      <c r="AX211" s="70"/>
    </row>
    <row r="212" spans="16:50" s="27" customFormat="1" x14ac:dyDescent="0.25">
      <c r="P212" s="28"/>
      <c r="R212" s="28"/>
      <c r="S212" s="28"/>
      <c r="T212" s="28"/>
      <c r="U212" s="28"/>
      <c r="V212" s="28"/>
      <c r="W212" s="28"/>
      <c r="X212" s="28"/>
      <c r="Y212" s="28"/>
      <c r="Z212" s="28"/>
      <c r="AA212" s="45"/>
      <c r="AB212" s="28"/>
      <c r="AF212" s="29"/>
      <c r="AM212" s="70"/>
      <c r="AN212" s="70"/>
      <c r="AO212" s="70"/>
      <c r="AP212" s="70"/>
      <c r="AQ212" s="70"/>
      <c r="AR212" s="70"/>
      <c r="AS212" s="70"/>
      <c r="AT212" s="70"/>
      <c r="AU212" s="70"/>
      <c r="AV212" s="70"/>
      <c r="AW212" s="70"/>
      <c r="AX212" s="70"/>
    </row>
    <row r="213" spans="16:50" s="27" customFormat="1" x14ac:dyDescent="0.25">
      <c r="P213" s="28"/>
      <c r="R213" s="28"/>
      <c r="S213" s="28"/>
      <c r="T213" s="28"/>
      <c r="U213" s="28"/>
      <c r="V213" s="28"/>
      <c r="W213" s="28"/>
      <c r="X213" s="28"/>
      <c r="Y213" s="28"/>
      <c r="Z213" s="28"/>
      <c r="AA213" s="45"/>
      <c r="AB213" s="28"/>
      <c r="AF213" s="29"/>
      <c r="AM213" s="70"/>
      <c r="AN213" s="70"/>
      <c r="AO213" s="70"/>
      <c r="AP213" s="70"/>
      <c r="AQ213" s="70"/>
      <c r="AR213" s="70"/>
      <c r="AS213" s="70"/>
      <c r="AT213" s="70"/>
      <c r="AU213" s="70"/>
      <c r="AV213" s="70"/>
      <c r="AW213" s="70"/>
      <c r="AX213" s="70"/>
    </row>
    <row r="214" spans="16:50" s="27" customFormat="1" x14ac:dyDescent="0.25">
      <c r="P214" s="28"/>
      <c r="R214" s="28"/>
      <c r="S214" s="28"/>
      <c r="T214" s="28"/>
      <c r="U214" s="28"/>
      <c r="V214" s="28"/>
      <c r="W214" s="28"/>
      <c r="X214" s="28"/>
      <c r="Y214" s="28"/>
      <c r="Z214" s="28"/>
      <c r="AA214" s="45"/>
      <c r="AB214" s="28"/>
      <c r="AF214" s="29"/>
      <c r="AM214" s="70"/>
      <c r="AN214" s="70"/>
      <c r="AO214" s="70"/>
      <c r="AP214" s="70"/>
      <c r="AQ214" s="70"/>
      <c r="AR214" s="70"/>
      <c r="AS214" s="70"/>
      <c r="AT214" s="70"/>
      <c r="AU214" s="70"/>
      <c r="AV214" s="70"/>
      <c r="AW214" s="70"/>
      <c r="AX214" s="70"/>
    </row>
    <row r="215" spans="16:50" s="27" customFormat="1" x14ac:dyDescent="0.25">
      <c r="P215" s="28"/>
      <c r="R215" s="28"/>
      <c r="S215" s="28"/>
      <c r="T215" s="28"/>
      <c r="U215" s="28"/>
      <c r="V215" s="28"/>
      <c r="W215" s="28"/>
      <c r="X215" s="28"/>
      <c r="Y215" s="28"/>
      <c r="Z215" s="28"/>
      <c r="AA215" s="45"/>
      <c r="AB215" s="28"/>
      <c r="AF215" s="29"/>
      <c r="AM215" s="70"/>
      <c r="AN215" s="70"/>
      <c r="AO215" s="70"/>
      <c r="AP215" s="70"/>
      <c r="AQ215" s="70"/>
      <c r="AR215" s="70"/>
      <c r="AS215" s="70"/>
      <c r="AT215" s="70"/>
      <c r="AU215" s="70"/>
      <c r="AV215" s="70"/>
      <c r="AW215" s="70"/>
      <c r="AX215" s="70"/>
    </row>
    <row r="216" spans="16:50" s="27" customFormat="1" x14ac:dyDescent="0.25">
      <c r="P216" s="28"/>
      <c r="R216" s="28"/>
      <c r="S216" s="28"/>
      <c r="T216" s="28"/>
      <c r="U216" s="28"/>
      <c r="V216" s="28"/>
      <c r="W216" s="28"/>
      <c r="X216" s="28"/>
      <c r="Y216" s="28"/>
      <c r="Z216" s="28"/>
      <c r="AA216" s="45"/>
      <c r="AB216" s="28"/>
      <c r="AF216" s="29"/>
      <c r="AM216" s="70"/>
      <c r="AN216" s="70"/>
      <c r="AO216" s="70"/>
      <c r="AP216" s="70"/>
      <c r="AQ216" s="70"/>
      <c r="AR216" s="70"/>
      <c r="AS216" s="70"/>
      <c r="AT216" s="70"/>
      <c r="AU216" s="70"/>
      <c r="AV216" s="70"/>
      <c r="AW216" s="70"/>
      <c r="AX216" s="70"/>
    </row>
    <row r="217" spans="16:50" s="27" customFormat="1" x14ac:dyDescent="0.25">
      <c r="P217" s="28"/>
      <c r="R217" s="28"/>
      <c r="S217" s="28"/>
      <c r="T217" s="28"/>
      <c r="U217" s="28"/>
      <c r="V217" s="28"/>
      <c r="W217" s="28"/>
      <c r="X217" s="28"/>
      <c r="Y217" s="28"/>
      <c r="Z217" s="28"/>
      <c r="AA217" s="45"/>
      <c r="AB217" s="28"/>
      <c r="AF217" s="29"/>
      <c r="AM217" s="70"/>
      <c r="AN217" s="70"/>
      <c r="AO217" s="70"/>
      <c r="AP217" s="70"/>
      <c r="AQ217" s="70"/>
      <c r="AR217" s="70"/>
      <c r="AS217" s="70"/>
      <c r="AT217" s="70"/>
      <c r="AU217" s="70"/>
      <c r="AV217" s="70"/>
      <c r="AW217" s="70"/>
      <c r="AX217" s="70"/>
    </row>
    <row r="218" spans="16:50" s="27" customFormat="1" x14ac:dyDescent="0.25">
      <c r="P218" s="28"/>
      <c r="R218" s="28"/>
      <c r="S218" s="28"/>
      <c r="T218" s="28"/>
      <c r="U218" s="28"/>
      <c r="V218" s="28"/>
      <c r="W218" s="28"/>
      <c r="X218" s="28"/>
      <c r="Y218" s="28"/>
      <c r="Z218" s="28"/>
      <c r="AA218" s="45"/>
      <c r="AB218" s="28"/>
      <c r="AF218" s="29"/>
      <c r="AM218" s="70"/>
      <c r="AN218" s="70"/>
      <c r="AO218" s="70"/>
      <c r="AP218" s="70"/>
      <c r="AQ218" s="70"/>
      <c r="AR218" s="70"/>
      <c r="AS218" s="70"/>
      <c r="AT218" s="70"/>
      <c r="AU218" s="70"/>
      <c r="AV218" s="70"/>
      <c r="AW218" s="70"/>
      <c r="AX218" s="70"/>
    </row>
    <row r="219" spans="16:50" s="27" customFormat="1" x14ac:dyDescent="0.25">
      <c r="P219" s="28"/>
      <c r="R219" s="28"/>
      <c r="S219" s="28"/>
      <c r="T219" s="28"/>
      <c r="U219" s="28"/>
      <c r="V219" s="28"/>
      <c r="W219" s="28"/>
      <c r="X219" s="28"/>
      <c r="Y219" s="28"/>
      <c r="Z219" s="28"/>
      <c r="AA219" s="45"/>
      <c r="AB219" s="28"/>
      <c r="AF219" s="29"/>
      <c r="AM219" s="70"/>
      <c r="AN219" s="70"/>
      <c r="AO219" s="70"/>
      <c r="AP219" s="70"/>
      <c r="AQ219" s="70"/>
      <c r="AR219" s="70"/>
      <c r="AS219" s="70"/>
      <c r="AT219" s="70"/>
      <c r="AU219" s="70"/>
      <c r="AV219" s="70"/>
      <c r="AW219" s="70"/>
      <c r="AX219" s="70"/>
    </row>
    <row r="220" spans="16:50" s="27" customFormat="1" x14ac:dyDescent="0.25">
      <c r="P220" s="28"/>
      <c r="R220" s="28"/>
      <c r="S220" s="28"/>
      <c r="T220" s="28"/>
      <c r="U220" s="28"/>
      <c r="V220" s="28"/>
      <c r="W220" s="28"/>
      <c r="X220" s="28"/>
      <c r="Y220" s="28"/>
      <c r="Z220" s="28"/>
      <c r="AA220" s="45"/>
      <c r="AB220" s="28"/>
      <c r="AF220" s="29"/>
      <c r="AM220" s="70"/>
      <c r="AN220" s="70"/>
      <c r="AO220" s="70"/>
      <c r="AP220" s="70"/>
      <c r="AQ220" s="70"/>
      <c r="AR220" s="70"/>
      <c r="AS220" s="70"/>
      <c r="AT220" s="70"/>
      <c r="AU220" s="70"/>
      <c r="AV220" s="70"/>
      <c r="AW220" s="70"/>
      <c r="AX220" s="70"/>
    </row>
    <row r="221" spans="16:50" s="27" customFormat="1" x14ac:dyDescent="0.25">
      <c r="P221" s="28"/>
      <c r="R221" s="28"/>
      <c r="S221" s="28"/>
      <c r="T221" s="28"/>
      <c r="U221" s="28"/>
      <c r="V221" s="28"/>
      <c r="W221" s="28"/>
      <c r="X221" s="28"/>
      <c r="Y221" s="28"/>
      <c r="Z221" s="28"/>
      <c r="AA221" s="45"/>
      <c r="AB221" s="28"/>
      <c r="AF221" s="29"/>
      <c r="AM221" s="70"/>
      <c r="AN221" s="70"/>
      <c r="AO221" s="70"/>
      <c r="AP221" s="70"/>
      <c r="AQ221" s="70"/>
      <c r="AR221" s="70"/>
      <c r="AS221" s="70"/>
      <c r="AT221" s="70"/>
      <c r="AU221" s="70"/>
      <c r="AV221" s="70"/>
      <c r="AW221" s="70"/>
      <c r="AX221" s="70"/>
    </row>
    <row r="222" spans="16:50" s="27" customFormat="1" x14ac:dyDescent="0.25">
      <c r="P222" s="28"/>
      <c r="R222" s="28"/>
      <c r="S222" s="28"/>
      <c r="T222" s="28"/>
      <c r="U222" s="28"/>
      <c r="V222" s="28"/>
      <c r="W222" s="28"/>
      <c r="X222" s="28"/>
      <c r="Y222" s="28"/>
      <c r="Z222" s="28"/>
      <c r="AA222" s="45"/>
      <c r="AB222" s="28"/>
      <c r="AF222" s="29"/>
      <c r="AM222" s="70"/>
      <c r="AN222" s="70"/>
      <c r="AO222" s="70"/>
      <c r="AP222" s="70"/>
      <c r="AQ222" s="70"/>
      <c r="AR222" s="70"/>
      <c r="AS222" s="70"/>
      <c r="AT222" s="70"/>
      <c r="AU222" s="70"/>
      <c r="AV222" s="70"/>
      <c r="AW222" s="70"/>
      <c r="AX222" s="70"/>
    </row>
    <row r="223" spans="16:50" s="27" customFormat="1" x14ac:dyDescent="0.25">
      <c r="P223" s="28"/>
      <c r="R223" s="28"/>
      <c r="S223" s="28"/>
      <c r="T223" s="28"/>
      <c r="U223" s="28"/>
      <c r="V223" s="28"/>
      <c r="W223" s="28"/>
      <c r="X223" s="28"/>
      <c r="Y223" s="28"/>
      <c r="Z223" s="28"/>
      <c r="AA223" s="45"/>
      <c r="AB223" s="28"/>
      <c r="AF223" s="29"/>
      <c r="AM223" s="70"/>
      <c r="AN223" s="70"/>
      <c r="AO223" s="70"/>
      <c r="AP223" s="70"/>
      <c r="AQ223" s="70"/>
      <c r="AR223" s="70"/>
      <c r="AS223" s="70"/>
      <c r="AT223" s="70"/>
      <c r="AU223" s="70"/>
      <c r="AV223" s="70"/>
      <c r="AW223" s="70"/>
      <c r="AX223" s="70"/>
    </row>
    <row r="224" spans="16:50" s="27" customFormat="1" x14ac:dyDescent="0.25">
      <c r="P224" s="28"/>
      <c r="R224" s="28"/>
      <c r="S224" s="28"/>
      <c r="T224" s="28"/>
      <c r="U224" s="28"/>
      <c r="V224" s="28"/>
      <c r="W224" s="28"/>
      <c r="X224" s="28"/>
      <c r="Y224" s="28"/>
      <c r="Z224" s="28"/>
      <c r="AA224" s="45"/>
      <c r="AB224" s="28"/>
      <c r="AF224" s="29"/>
      <c r="AM224" s="70"/>
      <c r="AN224" s="70"/>
      <c r="AO224" s="70"/>
      <c r="AP224" s="70"/>
      <c r="AQ224" s="70"/>
      <c r="AR224" s="70"/>
      <c r="AS224" s="70"/>
      <c r="AT224" s="70"/>
      <c r="AU224" s="70"/>
      <c r="AV224" s="70"/>
      <c r="AW224" s="70"/>
      <c r="AX224" s="70"/>
    </row>
    <row r="225" spans="16:50" s="27" customFormat="1" x14ac:dyDescent="0.25">
      <c r="P225" s="28"/>
      <c r="R225" s="28"/>
      <c r="S225" s="28"/>
      <c r="T225" s="28"/>
      <c r="U225" s="28"/>
      <c r="V225" s="28"/>
      <c r="W225" s="28"/>
      <c r="X225" s="28"/>
      <c r="Y225" s="28"/>
      <c r="Z225" s="28"/>
      <c r="AA225" s="45"/>
      <c r="AB225" s="28"/>
      <c r="AF225" s="29"/>
      <c r="AM225" s="70"/>
      <c r="AN225" s="70"/>
      <c r="AO225" s="70"/>
      <c r="AP225" s="70"/>
      <c r="AQ225" s="70"/>
      <c r="AR225" s="70"/>
      <c r="AS225" s="70"/>
      <c r="AT225" s="70"/>
      <c r="AU225" s="70"/>
      <c r="AV225" s="70"/>
      <c r="AW225" s="70"/>
      <c r="AX225" s="70"/>
    </row>
    <row r="226" spans="16:50" s="27" customFormat="1" x14ac:dyDescent="0.25">
      <c r="P226" s="28"/>
      <c r="R226" s="28"/>
      <c r="S226" s="28"/>
      <c r="T226" s="28"/>
      <c r="U226" s="28"/>
      <c r="V226" s="28"/>
      <c r="W226" s="28"/>
      <c r="X226" s="28"/>
      <c r="Y226" s="28"/>
      <c r="Z226" s="28"/>
      <c r="AA226" s="45"/>
      <c r="AB226" s="28"/>
      <c r="AF226" s="29"/>
      <c r="AM226" s="70"/>
      <c r="AN226" s="70"/>
      <c r="AO226" s="70"/>
      <c r="AP226" s="70"/>
      <c r="AQ226" s="70"/>
      <c r="AR226" s="70"/>
      <c r="AS226" s="70"/>
      <c r="AT226" s="70"/>
      <c r="AU226" s="70"/>
      <c r="AV226" s="70"/>
      <c r="AW226" s="70"/>
      <c r="AX226" s="70"/>
    </row>
    <row r="227" spans="16:50" s="27" customFormat="1" x14ac:dyDescent="0.25">
      <c r="P227" s="28"/>
      <c r="R227" s="28"/>
      <c r="S227" s="28"/>
      <c r="T227" s="28"/>
      <c r="U227" s="28"/>
      <c r="V227" s="28"/>
      <c r="W227" s="28"/>
      <c r="X227" s="28"/>
      <c r="Y227" s="28"/>
      <c r="Z227" s="28"/>
      <c r="AA227" s="45"/>
      <c r="AB227" s="28"/>
      <c r="AF227" s="29"/>
      <c r="AM227" s="70"/>
      <c r="AN227" s="70"/>
      <c r="AO227" s="70"/>
      <c r="AP227" s="70"/>
      <c r="AQ227" s="70"/>
      <c r="AR227" s="70"/>
      <c r="AS227" s="70"/>
      <c r="AT227" s="70"/>
      <c r="AU227" s="70"/>
      <c r="AV227" s="70"/>
      <c r="AW227" s="70"/>
      <c r="AX227" s="70"/>
    </row>
    <row r="228" spans="16:50" s="27" customFormat="1" x14ac:dyDescent="0.25">
      <c r="P228" s="28"/>
      <c r="R228" s="28"/>
      <c r="S228" s="28"/>
      <c r="T228" s="28"/>
      <c r="U228" s="28"/>
      <c r="V228" s="28"/>
      <c r="W228" s="28"/>
      <c r="X228" s="28"/>
      <c r="Y228" s="28"/>
      <c r="Z228" s="28"/>
      <c r="AA228" s="45"/>
      <c r="AB228" s="28"/>
      <c r="AF228" s="29"/>
      <c r="AM228" s="70"/>
      <c r="AN228" s="70"/>
      <c r="AO228" s="70"/>
      <c r="AP228" s="70"/>
      <c r="AQ228" s="70"/>
      <c r="AR228" s="70"/>
      <c r="AS228" s="70"/>
      <c r="AT228" s="70"/>
      <c r="AU228" s="70"/>
      <c r="AV228" s="70"/>
      <c r="AW228" s="70"/>
      <c r="AX228" s="70"/>
    </row>
    <row r="229" spans="16:50" s="27" customFormat="1" x14ac:dyDescent="0.25">
      <c r="P229" s="28"/>
      <c r="R229" s="28"/>
      <c r="S229" s="28"/>
      <c r="T229" s="28"/>
      <c r="U229" s="28"/>
      <c r="V229" s="28"/>
      <c r="W229" s="28"/>
      <c r="X229" s="28"/>
      <c r="Y229" s="28"/>
      <c r="Z229" s="28"/>
      <c r="AA229" s="45"/>
      <c r="AB229" s="28"/>
      <c r="AF229" s="29"/>
      <c r="AM229" s="70"/>
      <c r="AN229" s="70"/>
      <c r="AO229" s="70"/>
      <c r="AP229" s="70"/>
      <c r="AQ229" s="70"/>
      <c r="AR229" s="70"/>
      <c r="AS229" s="70"/>
      <c r="AT229" s="70"/>
      <c r="AU229" s="70"/>
      <c r="AV229" s="70"/>
      <c r="AW229" s="70"/>
      <c r="AX229" s="70"/>
    </row>
    <row r="230" spans="16:50" s="27" customFormat="1" x14ac:dyDescent="0.25">
      <c r="P230" s="28"/>
      <c r="R230" s="28"/>
      <c r="S230" s="28"/>
      <c r="T230" s="28"/>
      <c r="U230" s="28"/>
      <c r="V230" s="28"/>
      <c r="W230" s="28"/>
      <c r="X230" s="28"/>
      <c r="Y230" s="28"/>
      <c r="Z230" s="28"/>
      <c r="AA230" s="45"/>
      <c r="AB230" s="28"/>
      <c r="AF230" s="29"/>
      <c r="AM230" s="70"/>
      <c r="AN230" s="70"/>
      <c r="AO230" s="70"/>
      <c r="AP230" s="70"/>
      <c r="AQ230" s="70"/>
      <c r="AR230" s="70"/>
      <c r="AS230" s="70"/>
      <c r="AT230" s="70"/>
      <c r="AU230" s="70"/>
      <c r="AV230" s="70"/>
      <c r="AW230" s="70"/>
      <c r="AX230" s="70"/>
    </row>
    <row r="231" spans="16:50" s="27" customFormat="1" x14ac:dyDescent="0.25">
      <c r="P231" s="28"/>
      <c r="R231" s="28"/>
      <c r="S231" s="28"/>
      <c r="T231" s="28"/>
      <c r="U231" s="28"/>
      <c r="V231" s="28"/>
      <c r="W231" s="28"/>
      <c r="X231" s="28"/>
      <c r="Y231" s="28"/>
      <c r="Z231" s="28"/>
      <c r="AA231" s="45"/>
      <c r="AB231" s="28"/>
      <c r="AF231" s="29"/>
      <c r="AM231" s="70"/>
      <c r="AN231" s="70"/>
      <c r="AO231" s="70"/>
      <c r="AP231" s="70"/>
      <c r="AQ231" s="70"/>
      <c r="AR231" s="70"/>
      <c r="AS231" s="70"/>
      <c r="AT231" s="70"/>
      <c r="AU231" s="70"/>
      <c r="AV231" s="70"/>
      <c r="AW231" s="70"/>
      <c r="AX231" s="70"/>
    </row>
    <row r="232" spans="16:50" s="27" customFormat="1" x14ac:dyDescent="0.25">
      <c r="P232" s="28"/>
      <c r="R232" s="28"/>
      <c r="S232" s="28"/>
      <c r="T232" s="28"/>
      <c r="U232" s="28"/>
      <c r="V232" s="28"/>
      <c r="W232" s="28"/>
      <c r="X232" s="28"/>
      <c r="Y232" s="28"/>
      <c r="Z232" s="28"/>
      <c r="AA232" s="45"/>
      <c r="AB232" s="28"/>
      <c r="AF232" s="29"/>
      <c r="AM232" s="70"/>
      <c r="AN232" s="70"/>
      <c r="AO232" s="70"/>
      <c r="AP232" s="70"/>
      <c r="AQ232" s="70"/>
      <c r="AR232" s="70"/>
      <c r="AS232" s="70"/>
      <c r="AT232" s="70"/>
      <c r="AU232" s="70"/>
      <c r="AV232" s="70"/>
      <c r="AW232" s="70"/>
      <c r="AX232" s="70"/>
    </row>
    <row r="233" spans="16:50" s="27" customFormat="1" x14ac:dyDescent="0.25">
      <c r="P233" s="28"/>
      <c r="R233" s="28"/>
      <c r="S233" s="28"/>
      <c r="T233" s="28"/>
      <c r="U233" s="28"/>
      <c r="V233" s="28"/>
      <c r="W233" s="28"/>
      <c r="X233" s="28"/>
      <c r="Y233" s="28"/>
      <c r="Z233" s="28"/>
      <c r="AA233" s="45"/>
      <c r="AB233" s="28"/>
      <c r="AF233" s="29"/>
      <c r="AM233" s="70"/>
      <c r="AN233" s="70"/>
      <c r="AO233" s="70"/>
      <c r="AP233" s="70"/>
      <c r="AQ233" s="70"/>
      <c r="AR233" s="70"/>
      <c r="AS233" s="70"/>
      <c r="AT233" s="70"/>
      <c r="AU233" s="70"/>
      <c r="AV233" s="70"/>
      <c r="AW233" s="70"/>
      <c r="AX233" s="70"/>
    </row>
    <row r="234" spans="16:50" s="27" customFormat="1" x14ac:dyDescent="0.25">
      <c r="P234" s="28"/>
      <c r="R234" s="28"/>
      <c r="S234" s="28"/>
      <c r="T234" s="28"/>
      <c r="U234" s="28"/>
      <c r="V234" s="28"/>
      <c r="W234" s="28"/>
      <c r="X234" s="28"/>
      <c r="Y234" s="28"/>
      <c r="Z234" s="28"/>
      <c r="AA234" s="45"/>
      <c r="AB234" s="28"/>
      <c r="AF234" s="29"/>
      <c r="AM234" s="70"/>
      <c r="AN234" s="70"/>
      <c r="AO234" s="70"/>
      <c r="AP234" s="70"/>
      <c r="AQ234" s="70"/>
      <c r="AR234" s="70"/>
      <c r="AS234" s="70"/>
      <c r="AT234" s="70"/>
      <c r="AU234" s="70"/>
      <c r="AV234" s="70"/>
      <c r="AW234" s="70"/>
      <c r="AX234" s="70"/>
    </row>
    <row r="235" spans="16:50" s="27" customFormat="1" x14ac:dyDescent="0.25">
      <c r="P235" s="28"/>
      <c r="R235" s="28"/>
      <c r="S235" s="28"/>
      <c r="T235" s="28"/>
      <c r="U235" s="28"/>
      <c r="V235" s="28"/>
      <c r="W235" s="28"/>
      <c r="X235" s="28"/>
      <c r="Y235" s="28"/>
      <c r="Z235" s="28"/>
      <c r="AA235" s="45"/>
      <c r="AB235" s="28"/>
      <c r="AF235" s="29"/>
      <c r="AM235" s="70"/>
      <c r="AN235" s="70"/>
      <c r="AO235" s="70"/>
      <c r="AP235" s="70"/>
      <c r="AQ235" s="70"/>
      <c r="AR235" s="70"/>
      <c r="AS235" s="70"/>
      <c r="AT235" s="70"/>
      <c r="AU235" s="70"/>
      <c r="AV235" s="70"/>
      <c r="AW235" s="70"/>
      <c r="AX235" s="70"/>
    </row>
    <row r="236" spans="16:50" s="27" customFormat="1" x14ac:dyDescent="0.25">
      <c r="P236" s="28"/>
      <c r="R236" s="28"/>
      <c r="S236" s="28"/>
      <c r="T236" s="28"/>
      <c r="U236" s="28"/>
      <c r="V236" s="28"/>
      <c r="W236" s="28"/>
      <c r="X236" s="28"/>
      <c r="Y236" s="28"/>
      <c r="Z236" s="28"/>
      <c r="AA236" s="45"/>
      <c r="AB236" s="28"/>
      <c r="AF236" s="29"/>
      <c r="AM236" s="70"/>
      <c r="AN236" s="70"/>
      <c r="AO236" s="70"/>
      <c r="AP236" s="70"/>
      <c r="AQ236" s="70"/>
      <c r="AR236" s="70"/>
      <c r="AS236" s="70"/>
      <c r="AT236" s="70"/>
      <c r="AU236" s="70"/>
      <c r="AV236" s="70"/>
      <c r="AW236" s="70"/>
      <c r="AX236" s="70"/>
    </row>
    <row r="237" spans="16:50" s="27" customFormat="1" x14ac:dyDescent="0.25">
      <c r="P237" s="28"/>
      <c r="R237" s="28"/>
      <c r="S237" s="28"/>
      <c r="T237" s="28"/>
      <c r="U237" s="28"/>
      <c r="V237" s="28"/>
      <c r="W237" s="28"/>
      <c r="X237" s="28"/>
      <c r="Y237" s="28"/>
      <c r="Z237" s="28"/>
      <c r="AA237" s="45"/>
      <c r="AB237" s="28"/>
      <c r="AF237" s="29"/>
      <c r="AM237" s="70"/>
      <c r="AN237" s="70"/>
      <c r="AO237" s="70"/>
      <c r="AP237" s="70"/>
      <c r="AQ237" s="70"/>
      <c r="AR237" s="70"/>
      <c r="AS237" s="70"/>
      <c r="AT237" s="70"/>
      <c r="AU237" s="70"/>
      <c r="AV237" s="70"/>
      <c r="AW237" s="70"/>
      <c r="AX237" s="70"/>
    </row>
    <row r="238" spans="16:50" s="27" customFormat="1" x14ac:dyDescent="0.25">
      <c r="P238" s="28"/>
      <c r="R238" s="28"/>
      <c r="S238" s="28"/>
      <c r="T238" s="28"/>
      <c r="U238" s="28"/>
      <c r="V238" s="28"/>
      <c r="W238" s="28"/>
      <c r="X238" s="28"/>
      <c r="Y238" s="28"/>
      <c r="Z238" s="28"/>
      <c r="AA238" s="45"/>
      <c r="AB238" s="28"/>
      <c r="AF238" s="29"/>
      <c r="AM238" s="70"/>
      <c r="AN238" s="70"/>
      <c r="AO238" s="70"/>
      <c r="AP238" s="70"/>
      <c r="AQ238" s="70"/>
      <c r="AR238" s="70"/>
      <c r="AS238" s="70"/>
      <c r="AT238" s="70"/>
      <c r="AU238" s="70"/>
      <c r="AV238" s="70"/>
      <c r="AW238" s="70"/>
      <c r="AX238" s="70"/>
    </row>
    <row r="239" spans="16:50" s="27" customFormat="1" x14ac:dyDescent="0.25">
      <c r="P239" s="28"/>
      <c r="R239" s="28"/>
      <c r="S239" s="28"/>
      <c r="T239" s="28"/>
      <c r="U239" s="28"/>
      <c r="V239" s="28"/>
      <c r="W239" s="28"/>
      <c r="X239" s="28"/>
      <c r="Y239" s="28"/>
      <c r="Z239" s="28"/>
      <c r="AA239" s="45"/>
      <c r="AB239" s="28"/>
      <c r="AF239" s="29"/>
      <c r="AM239" s="70"/>
      <c r="AN239" s="70"/>
      <c r="AO239" s="70"/>
      <c r="AP239" s="70"/>
      <c r="AQ239" s="70"/>
      <c r="AR239" s="70"/>
      <c r="AS239" s="70"/>
      <c r="AT239" s="70"/>
      <c r="AU239" s="70"/>
      <c r="AV239" s="70"/>
      <c r="AW239" s="70"/>
      <c r="AX239" s="70"/>
    </row>
    <row r="240" spans="16:50" s="27" customFormat="1" x14ac:dyDescent="0.25">
      <c r="P240" s="28"/>
      <c r="R240" s="28"/>
      <c r="S240" s="28"/>
      <c r="T240" s="28"/>
      <c r="U240" s="28"/>
      <c r="V240" s="28"/>
      <c r="W240" s="28"/>
      <c r="X240" s="28"/>
      <c r="Y240" s="28"/>
      <c r="Z240" s="28"/>
      <c r="AA240" s="45"/>
      <c r="AB240" s="28"/>
      <c r="AF240" s="29"/>
      <c r="AM240" s="70"/>
      <c r="AN240" s="70"/>
      <c r="AO240" s="70"/>
      <c r="AP240" s="70"/>
      <c r="AQ240" s="70"/>
      <c r="AR240" s="70"/>
      <c r="AS240" s="70"/>
      <c r="AT240" s="70"/>
      <c r="AU240" s="70"/>
      <c r="AV240" s="70"/>
      <c r="AW240" s="70"/>
      <c r="AX240" s="70"/>
    </row>
    <row r="241" spans="16:50" s="27" customFormat="1" x14ac:dyDescent="0.25">
      <c r="P241" s="28"/>
      <c r="R241" s="28"/>
      <c r="S241" s="28"/>
      <c r="T241" s="28"/>
      <c r="U241" s="28"/>
      <c r="V241" s="28"/>
      <c r="W241" s="28"/>
      <c r="X241" s="28"/>
      <c r="Y241" s="28"/>
      <c r="Z241" s="28"/>
      <c r="AA241" s="45"/>
      <c r="AB241" s="28"/>
      <c r="AF241" s="29"/>
      <c r="AM241" s="70"/>
      <c r="AN241" s="70"/>
      <c r="AO241" s="70"/>
      <c r="AP241" s="70"/>
      <c r="AQ241" s="70"/>
      <c r="AR241" s="70"/>
      <c r="AS241" s="70"/>
      <c r="AT241" s="70"/>
      <c r="AU241" s="70"/>
      <c r="AV241" s="70"/>
      <c r="AW241" s="70"/>
      <c r="AX241" s="70"/>
    </row>
    <row r="242" spans="16:50" s="27" customFormat="1" x14ac:dyDescent="0.25">
      <c r="P242" s="28"/>
      <c r="R242" s="28"/>
      <c r="S242" s="28"/>
      <c r="T242" s="28"/>
      <c r="U242" s="28"/>
      <c r="V242" s="28"/>
      <c r="W242" s="28"/>
      <c r="X242" s="28"/>
      <c r="Y242" s="28"/>
      <c r="Z242" s="28"/>
      <c r="AA242" s="45"/>
      <c r="AB242" s="28"/>
      <c r="AF242" s="29"/>
      <c r="AM242" s="70"/>
      <c r="AN242" s="70"/>
      <c r="AO242" s="70"/>
      <c r="AP242" s="70"/>
      <c r="AQ242" s="70"/>
      <c r="AR242" s="70"/>
      <c r="AS242" s="70"/>
      <c r="AT242" s="70"/>
      <c r="AU242" s="70"/>
      <c r="AV242" s="70"/>
      <c r="AW242" s="70"/>
      <c r="AX242" s="70"/>
    </row>
    <row r="243" spans="16:50" s="27" customFormat="1" x14ac:dyDescent="0.25">
      <c r="P243" s="28"/>
      <c r="R243" s="28"/>
      <c r="S243" s="28"/>
      <c r="T243" s="28"/>
      <c r="U243" s="28"/>
      <c r="V243" s="28"/>
      <c r="W243" s="28"/>
      <c r="X243" s="28"/>
      <c r="Y243" s="28"/>
      <c r="Z243" s="28"/>
      <c r="AA243" s="45"/>
      <c r="AB243" s="28"/>
      <c r="AF243" s="29"/>
      <c r="AM243" s="70"/>
      <c r="AN243" s="70"/>
      <c r="AO243" s="70"/>
      <c r="AP243" s="70"/>
      <c r="AQ243" s="70"/>
      <c r="AR243" s="70"/>
      <c r="AS243" s="70"/>
      <c r="AT243" s="70"/>
      <c r="AU243" s="70"/>
      <c r="AV243" s="70"/>
      <c r="AW243" s="70"/>
      <c r="AX243" s="70"/>
    </row>
    <row r="244" spans="16:50" s="27" customFormat="1" x14ac:dyDescent="0.25">
      <c r="P244" s="28"/>
      <c r="R244" s="28"/>
      <c r="S244" s="28"/>
      <c r="T244" s="28"/>
      <c r="U244" s="28"/>
      <c r="V244" s="28"/>
      <c r="W244" s="28"/>
      <c r="X244" s="28"/>
      <c r="Y244" s="28"/>
      <c r="Z244" s="28"/>
      <c r="AA244" s="45"/>
      <c r="AB244" s="28"/>
      <c r="AF244" s="29"/>
      <c r="AM244" s="70"/>
      <c r="AN244" s="70"/>
      <c r="AO244" s="70"/>
      <c r="AP244" s="70"/>
      <c r="AQ244" s="70"/>
      <c r="AR244" s="70"/>
      <c r="AS244" s="70"/>
      <c r="AT244" s="70"/>
      <c r="AU244" s="70"/>
      <c r="AV244" s="70"/>
      <c r="AW244" s="70"/>
      <c r="AX244" s="70"/>
    </row>
    <row r="245" spans="16:50" s="27" customFormat="1" x14ac:dyDescent="0.25">
      <c r="P245" s="28"/>
      <c r="R245" s="28"/>
      <c r="S245" s="28"/>
      <c r="T245" s="28"/>
      <c r="U245" s="28"/>
      <c r="V245" s="28"/>
      <c r="W245" s="28"/>
      <c r="X245" s="28"/>
      <c r="Y245" s="28"/>
      <c r="Z245" s="28"/>
      <c r="AA245" s="45"/>
      <c r="AB245" s="28"/>
      <c r="AF245" s="29"/>
      <c r="AM245" s="70"/>
      <c r="AN245" s="70"/>
      <c r="AO245" s="70"/>
      <c r="AP245" s="70"/>
      <c r="AQ245" s="70"/>
      <c r="AR245" s="70"/>
      <c r="AS245" s="70"/>
      <c r="AT245" s="70"/>
      <c r="AU245" s="70"/>
      <c r="AV245" s="70"/>
      <c r="AW245" s="70"/>
      <c r="AX245" s="70"/>
    </row>
    <row r="246" spans="16:50" s="27" customFormat="1" x14ac:dyDescent="0.25">
      <c r="P246" s="28"/>
      <c r="R246" s="28"/>
      <c r="S246" s="28"/>
      <c r="T246" s="28"/>
      <c r="U246" s="28"/>
      <c r="V246" s="28"/>
      <c r="W246" s="28"/>
      <c r="X246" s="28"/>
      <c r="Y246" s="28"/>
      <c r="Z246" s="28"/>
      <c r="AA246" s="45"/>
      <c r="AB246" s="28"/>
      <c r="AF246" s="29"/>
      <c r="AM246" s="70"/>
      <c r="AN246" s="70"/>
      <c r="AO246" s="70"/>
      <c r="AP246" s="70"/>
      <c r="AQ246" s="70"/>
      <c r="AR246" s="70"/>
      <c r="AS246" s="70"/>
      <c r="AT246" s="70"/>
      <c r="AU246" s="70"/>
      <c r="AV246" s="70"/>
      <c r="AW246" s="70"/>
      <c r="AX246" s="70"/>
    </row>
    <row r="247" spans="16:50" s="27" customFormat="1" x14ac:dyDescent="0.25">
      <c r="P247" s="28"/>
      <c r="R247" s="28"/>
      <c r="S247" s="28"/>
      <c r="T247" s="28"/>
      <c r="U247" s="28"/>
      <c r="V247" s="28"/>
      <c r="W247" s="28"/>
      <c r="X247" s="28"/>
      <c r="Y247" s="28"/>
      <c r="Z247" s="28"/>
      <c r="AA247" s="45"/>
      <c r="AB247" s="28"/>
      <c r="AF247" s="29"/>
      <c r="AM247" s="70"/>
      <c r="AN247" s="70"/>
      <c r="AO247" s="70"/>
      <c r="AP247" s="70"/>
      <c r="AQ247" s="70"/>
      <c r="AR247" s="70"/>
      <c r="AS247" s="70"/>
      <c r="AT247" s="70"/>
      <c r="AU247" s="70"/>
      <c r="AV247" s="70"/>
      <c r="AW247" s="70"/>
      <c r="AX247" s="70"/>
    </row>
    <row r="248" spans="16:50" s="27" customFormat="1" x14ac:dyDescent="0.25">
      <c r="P248" s="28"/>
      <c r="R248" s="28"/>
      <c r="S248" s="28"/>
      <c r="T248" s="28"/>
      <c r="U248" s="28"/>
      <c r="V248" s="28"/>
      <c r="W248" s="28"/>
      <c r="X248" s="28"/>
      <c r="Y248" s="28"/>
      <c r="Z248" s="28"/>
      <c r="AA248" s="45"/>
      <c r="AB248" s="28"/>
      <c r="AF248" s="29"/>
      <c r="AM248" s="70"/>
      <c r="AN248" s="70"/>
      <c r="AO248" s="70"/>
      <c r="AP248" s="70"/>
      <c r="AQ248" s="70"/>
      <c r="AR248" s="70"/>
      <c r="AS248" s="70"/>
      <c r="AT248" s="70"/>
      <c r="AU248" s="70"/>
      <c r="AV248" s="70"/>
      <c r="AW248" s="70"/>
      <c r="AX248" s="70"/>
    </row>
    <row r="249" spans="16:50" s="27" customFormat="1" x14ac:dyDescent="0.25">
      <c r="P249" s="28"/>
      <c r="R249" s="28"/>
      <c r="S249" s="28"/>
      <c r="T249" s="28"/>
      <c r="U249" s="28"/>
      <c r="V249" s="28"/>
      <c r="W249" s="28"/>
      <c r="X249" s="28"/>
      <c r="Y249" s="28"/>
      <c r="Z249" s="28"/>
      <c r="AA249" s="45"/>
      <c r="AB249" s="28"/>
      <c r="AF249" s="29"/>
      <c r="AM249" s="70"/>
      <c r="AN249" s="70"/>
      <c r="AO249" s="70"/>
      <c r="AP249" s="70"/>
      <c r="AQ249" s="70"/>
      <c r="AR249" s="70"/>
      <c r="AS249" s="70"/>
      <c r="AT249" s="70"/>
      <c r="AU249" s="70"/>
      <c r="AV249" s="70"/>
      <c r="AW249" s="70"/>
      <c r="AX249" s="70"/>
    </row>
    <row r="250" spans="16:50" s="27" customFormat="1" x14ac:dyDescent="0.25">
      <c r="P250" s="28"/>
      <c r="R250" s="28"/>
      <c r="S250" s="28"/>
      <c r="T250" s="28"/>
      <c r="U250" s="28"/>
      <c r="V250" s="28"/>
      <c r="W250" s="28"/>
      <c r="X250" s="28"/>
      <c r="Y250" s="28"/>
      <c r="Z250" s="28"/>
      <c r="AA250" s="45"/>
      <c r="AB250" s="28"/>
      <c r="AF250" s="29"/>
      <c r="AM250" s="70"/>
      <c r="AN250" s="70"/>
      <c r="AO250" s="70"/>
      <c r="AP250" s="70"/>
      <c r="AQ250" s="70"/>
      <c r="AR250" s="70"/>
      <c r="AS250" s="70"/>
      <c r="AT250" s="70"/>
      <c r="AU250" s="70"/>
      <c r="AV250" s="70"/>
      <c r="AW250" s="70"/>
      <c r="AX250" s="70"/>
    </row>
    <row r="251" spans="16:50" s="27" customFormat="1" x14ac:dyDescent="0.25">
      <c r="P251" s="28"/>
      <c r="R251" s="28"/>
      <c r="S251" s="28"/>
      <c r="T251" s="28"/>
      <c r="U251" s="28"/>
      <c r="V251" s="28"/>
      <c r="W251" s="28"/>
      <c r="X251" s="28"/>
      <c r="Y251" s="28"/>
      <c r="Z251" s="28"/>
      <c r="AA251" s="45"/>
      <c r="AB251" s="28"/>
      <c r="AF251" s="29"/>
      <c r="AM251" s="70"/>
      <c r="AN251" s="70"/>
      <c r="AO251" s="70"/>
      <c r="AP251" s="70"/>
      <c r="AQ251" s="70"/>
      <c r="AR251" s="70"/>
      <c r="AS251" s="70"/>
      <c r="AT251" s="70"/>
      <c r="AU251" s="70"/>
      <c r="AV251" s="70"/>
      <c r="AW251" s="70"/>
      <c r="AX251" s="70"/>
    </row>
    <row r="252" spans="16:50" s="27" customFormat="1" x14ac:dyDescent="0.25">
      <c r="P252" s="28"/>
      <c r="R252" s="28"/>
      <c r="S252" s="28"/>
      <c r="T252" s="28"/>
      <c r="U252" s="28"/>
      <c r="V252" s="28"/>
      <c r="W252" s="28"/>
      <c r="X252" s="28"/>
      <c r="Y252" s="28"/>
      <c r="Z252" s="28"/>
      <c r="AA252" s="45"/>
      <c r="AB252" s="28"/>
      <c r="AF252" s="29"/>
      <c r="AM252" s="70"/>
      <c r="AN252" s="70"/>
      <c r="AO252" s="70"/>
      <c r="AP252" s="70"/>
      <c r="AQ252" s="70"/>
      <c r="AR252" s="70"/>
      <c r="AS252" s="70"/>
      <c r="AT252" s="70"/>
      <c r="AU252" s="70"/>
      <c r="AV252" s="70"/>
      <c r="AW252" s="70"/>
      <c r="AX252" s="70"/>
    </row>
    <row r="253" spans="16:50" s="27" customFormat="1" x14ac:dyDescent="0.25">
      <c r="P253" s="28"/>
      <c r="R253" s="28"/>
      <c r="S253" s="28"/>
      <c r="T253" s="28"/>
      <c r="U253" s="28"/>
      <c r="V253" s="28"/>
      <c r="W253" s="28"/>
      <c r="X253" s="28"/>
      <c r="Y253" s="28"/>
      <c r="Z253" s="28"/>
      <c r="AA253" s="45"/>
      <c r="AB253" s="28"/>
      <c r="AF253" s="29"/>
      <c r="AM253" s="70"/>
      <c r="AN253" s="70"/>
      <c r="AO253" s="70"/>
      <c r="AP253" s="70"/>
      <c r="AQ253" s="70"/>
      <c r="AR253" s="70"/>
      <c r="AS253" s="70"/>
      <c r="AT253" s="70"/>
      <c r="AU253" s="70"/>
      <c r="AV253" s="70"/>
      <c r="AW253" s="70"/>
      <c r="AX253" s="70"/>
    </row>
    <row r="254" spans="16:50" s="27" customFormat="1" x14ac:dyDescent="0.25">
      <c r="P254" s="28"/>
      <c r="R254" s="28"/>
      <c r="S254" s="28"/>
      <c r="T254" s="28"/>
      <c r="U254" s="28"/>
      <c r="V254" s="28"/>
      <c r="W254" s="28"/>
      <c r="X254" s="28"/>
      <c r="Y254" s="28"/>
      <c r="Z254" s="28"/>
      <c r="AA254" s="45"/>
      <c r="AB254" s="28"/>
      <c r="AF254" s="29"/>
      <c r="AM254" s="70"/>
      <c r="AN254" s="70"/>
      <c r="AO254" s="70"/>
      <c r="AP254" s="70"/>
      <c r="AQ254" s="70"/>
      <c r="AR254" s="70"/>
      <c r="AS254" s="70"/>
      <c r="AT254" s="70"/>
      <c r="AU254" s="70"/>
      <c r="AV254" s="70"/>
      <c r="AW254" s="70"/>
      <c r="AX254" s="70"/>
    </row>
    <row r="255" spans="16:50" s="27" customFormat="1" x14ac:dyDescent="0.25">
      <c r="P255" s="28"/>
      <c r="R255" s="28"/>
      <c r="S255" s="28"/>
      <c r="T255" s="28"/>
      <c r="U255" s="28"/>
      <c r="V255" s="28"/>
      <c r="W255" s="28"/>
      <c r="X255" s="28"/>
      <c r="Y255" s="28"/>
      <c r="Z255" s="28"/>
      <c r="AA255" s="45"/>
      <c r="AB255" s="28"/>
      <c r="AF255" s="29"/>
      <c r="AM255" s="70"/>
      <c r="AN255" s="70"/>
      <c r="AO255" s="70"/>
      <c r="AP255" s="70"/>
      <c r="AQ255" s="70"/>
      <c r="AR255" s="70"/>
      <c r="AS255" s="70"/>
      <c r="AT255" s="70"/>
      <c r="AU255" s="70"/>
      <c r="AV255" s="70"/>
      <c r="AW255" s="70"/>
      <c r="AX255" s="70"/>
    </row>
    <row r="256" spans="16:50" s="27" customFormat="1" x14ac:dyDescent="0.25">
      <c r="P256" s="28"/>
      <c r="R256" s="28"/>
      <c r="S256" s="28"/>
      <c r="T256" s="28"/>
      <c r="U256" s="28"/>
      <c r="V256" s="28"/>
      <c r="W256" s="28"/>
      <c r="X256" s="28"/>
      <c r="Y256" s="28"/>
      <c r="Z256" s="28"/>
      <c r="AA256" s="45"/>
      <c r="AB256" s="28"/>
      <c r="AF256" s="29"/>
      <c r="AM256" s="70"/>
      <c r="AN256" s="70"/>
      <c r="AO256" s="70"/>
      <c r="AP256" s="70"/>
      <c r="AQ256" s="70"/>
      <c r="AR256" s="70"/>
      <c r="AS256" s="70"/>
      <c r="AT256" s="70"/>
      <c r="AU256" s="70"/>
      <c r="AV256" s="70"/>
      <c r="AW256" s="70"/>
      <c r="AX256" s="70"/>
    </row>
    <row r="257" spans="16:50" s="27" customFormat="1" x14ac:dyDescent="0.25">
      <c r="P257" s="28"/>
      <c r="R257" s="28"/>
      <c r="S257" s="28"/>
      <c r="T257" s="28"/>
      <c r="U257" s="28"/>
      <c r="V257" s="28"/>
      <c r="W257" s="28"/>
      <c r="X257" s="28"/>
      <c r="Y257" s="28"/>
      <c r="Z257" s="28"/>
      <c r="AA257" s="45"/>
      <c r="AB257" s="28"/>
      <c r="AF257" s="29"/>
      <c r="AM257" s="70"/>
      <c r="AN257" s="70"/>
      <c r="AO257" s="70"/>
      <c r="AP257" s="70"/>
      <c r="AQ257" s="70"/>
      <c r="AR257" s="70"/>
      <c r="AS257" s="70"/>
      <c r="AT257" s="70"/>
      <c r="AU257" s="70"/>
      <c r="AV257" s="70"/>
      <c r="AW257" s="70"/>
      <c r="AX257" s="70"/>
    </row>
    <row r="258" spans="16:50" s="27" customFormat="1" x14ac:dyDescent="0.25">
      <c r="P258" s="28"/>
      <c r="R258" s="28"/>
      <c r="S258" s="28"/>
      <c r="T258" s="28"/>
      <c r="U258" s="28"/>
      <c r="V258" s="28"/>
      <c r="W258" s="28"/>
      <c r="X258" s="28"/>
      <c r="Y258" s="28"/>
      <c r="Z258" s="28"/>
      <c r="AA258" s="45"/>
      <c r="AB258" s="28"/>
      <c r="AF258" s="29"/>
      <c r="AM258" s="70"/>
      <c r="AN258" s="70"/>
      <c r="AO258" s="70"/>
      <c r="AP258" s="70"/>
      <c r="AQ258" s="70"/>
      <c r="AR258" s="70"/>
      <c r="AS258" s="70"/>
      <c r="AT258" s="70"/>
      <c r="AU258" s="70"/>
      <c r="AV258" s="70"/>
      <c r="AW258" s="70"/>
      <c r="AX258" s="70"/>
    </row>
    <row r="259" spans="16:50" s="27" customFormat="1" x14ac:dyDescent="0.25">
      <c r="P259" s="28"/>
      <c r="R259" s="28"/>
      <c r="S259" s="28"/>
      <c r="T259" s="28"/>
      <c r="U259" s="28"/>
      <c r="V259" s="28"/>
      <c r="W259" s="28"/>
      <c r="X259" s="28"/>
      <c r="Y259" s="28"/>
      <c r="Z259" s="28"/>
      <c r="AA259" s="45"/>
      <c r="AB259" s="28"/>
      <c r="AF259" s="29"/>
      <c r="AM259" s="70"/>
      <c r="AN259" s="70"/>
      <c r="AO259" s="70"/>
      <c r="AP259" s="70"/>
      <c r="AQ259" s="70"/>
      <c r="AR259" s="70"/>
      <c r="AS259" s="70"/>
      <c r="AT259" s="70"/>
      <c r="AU259" s="70"/>
      <c r="AV259" s="70"/>
      <c r="AW259" s="70"/>
      <c r="AX259" s="70"/>
    </row>
    <row r="260" spans="16:50" s="27" customFormat="1" x14ac:dyDescent="0.25">
      <c r="P260" s="28"/>
      <c r="R260" s="28"/>
      <c r="S260" s="28"/>
      <c r="T260" s="28"/>
      <c r="U260" s="28"/>
      <c r="V260" s="28"/>
      <c r="W260" s="28"/>
      <c r="X260" s="28"/>
      <c r="Y260" s="28"/>
      <c r="Z260" s="28"/>
      <c r="AA260" s="45"/>
      <c r="AB260" s="28"/>
      <c r="AF260" s="29"/>
      <c r="AM260" s="70"/>
      <c r="AN260" s="70"/>
      <c r="AO260" s="70"/>
      <c r="AP260" s="70"/>
      <c r="AQ260" s="70"/>
      <c r="AR260" s="70"/>
      <c r="AS260" s="70"/>
      <c r="AT260" s="70"/>
      <c r="AU260" s="70"/>
      <c r="AV260" s="70"/>
      <c r="AW260" s="70"/>
      <c r="AX260" s="70"/>
    </row>
    <row r="261" spans="16:50" s="27" customFormat="1" x14ac:dyDescent="0.25">
      <c r="P261" s="28"/>
      <c r="R261" s="28"/>
      <c r="S261" s="28"/>
      <c r="T261" s="28"/>
      <c r="U261" s="28"/>
      <c r="V261" s="28"/>
      <c r="W261" s="28"/>
      <c r="X261" s="28"/>
      <c r="Y261" s="28"/>
      <c r="Z261" s="28"/>
      <c r="AA261" s="45"/>
      <c r="AB261" s="28"/>
      <c r="AF261" s="29"/>
      <c r="AM261" s="70"/>
      <c r="AN261" s="70"/>
      <c r="AO261" s="70"/>
      <c r="AP261" s="70"/>
      <c r="AQ261" s="70"/>
      <c r="AR261" s="70"/>
      <c r="AS261" s="70"/>
      <c r="AT261" s="70"/>
      <c r="AU261" s="70"/>
      <c r="AV261" s="70"/>
      <c r="AW261" s="70"/>
      <c r="AX261" s="70"/>
    </row>
    <row r="262" spans="16:50" s="27" customFormat="1" x14ac:dyDescent="0.25">
      <c r="P262" s="28"/>
      <c r="R262" s="28"/>
      <c r="S262" s="28"/>
      <c r="T262" s="28"/>
      <c r="U262" s="28"/>
      <c r="V262" s="28"/>
      <c r="W262" s="28"/>
      <c r="X262" s="28"/>
      <c r="Y262" s="28"/>
      <c r="Z262" s="28"/>
      <c r="AA262" s="45"/>
      <c r="AB262" s="28"/>
      <c r="AF262" s="29"/>
      <c r="AM262" s="70"/>
      <c r="AN262" s="70"/>
      <c r="AO262" s="70"/>
      <c r="AP262" s="70"/>
      <c r="AQ262" s="70"/>
      <c r="AR262" s="70"/>
      <c r="AS262" s="70"/>
      <c r="AT262" s="70"/>
      <c r="AU262" s="70"/>
      <c r="AV262" s="70"/>
      <c r="AW262" s="70"/>
      <c r="AX262" s="70"/>
    </row>
    <row r="263" spans="16:50" s="27" customFormat="1" x14ac:dyDescent="0.25">
      <c r="P263" s="28"/>
      <c r="R263" s="28"/>
      <c r="S263" s="28"/>
      <c r="T263" s="28"/>
      <c r="U263" s="28"/>
      <c r="V263" s="28"/>
      <c r="W263" s="28"/>
      <c r="X263" s="28"/>
      <c r="Y263" s="28"/>
      <c r="Z263" s="28"/>
      <c r="AA263" s="45"/>
      <c r="AB263" s="28"/>
      <c r="AF263" s="29"/>
      <c r="AM263" s="70"/>
      <c r="AN263" s="70"/>
      <c r="AO263" s="70"/>
      <c r="AP263" s="70"/>
      <c r="AQ263" s="70"/>
      <c r="AR263" s="70"/>
      <c r="AS263" s="70"/>
      <c r="AT263" s="70"/>
      <c r="AU263" s="70"/>
      <c r="AV263" s="70"/>
      <c r="AW263" s="70"/>
      <c r="AX263" s="70"/>
    </row>
    <row r="264" spans="16:50" s="27" customFormat="1" x14ac:dyDescent="0.25">
      <c r="P264" s="28"/>
      <c r="R264" s="28"/>
      <c r="S264" s="28"/>
      <c r="T264" s="28"/>
      <c r="U264" s="28"/>
      <c r="V264" s="28"/>
      <c r="W264" s="28"/>
      <c r="X264" s="28"/>
      <c r="Y264" s="28"/>
      <c r="Z264" s="28"/>
      <c r="AA264" s="45"/>
      <c r="AB264" s="28"/>
      <c r="AF264" s="29"/>
      <c r="AM264" s="70"/>
      <c r="AN264" s="70"/>
      <c r="AO264" s="70"/>
      <c r="AP264" s="70"/>
      <c r="AQ264" s="70"/>
      <c r="AR264" s="70"/>
      <c r="AS264" s="70"/>
      <c r="AT264" s="70"/>
      <c r="AU264" s="70"/>
      <c r="AV264" s="70"/>
      <c r="AW264" s="70"/>
      <c r="AX264" s="70"/>
    </row>
    <row r="265" spans="16:50" s="27" customFormat="1" x14ac:dyDescent="0.25">
      <c r="P265" s="28"/>
      <c r="R265" s="28"/>
      <c r="S265" s="28"/>
      <c r="T265" s="28"/>
      <c r="U265" s="28"/>
      <c r="V265" s="28"/>
      <c r="W265" s="28"/>
      <c r="X265" s="28"/>
      <c r="Y265" s="28"/>
      <c r="Z265" s="28"/>
      <c r="AA265" s="45"/>
      <c r="AB265" s="28"/>
      <c r="AF265" s="29"/>
      <c r="AM265" s="70"/>
      <c r="AN265" s="70"/>
      <c r="AO265" s="70"/>
      <c r="AP265" s="70"/>
      <c r="AQ265" s="70"/>
      <c r="AR265" s="70"/>
      <c r="AS265" s="70"/>
      <c r="AT265" s="70"/>
      <c r="AU265" s="70"/>
      <c r="AV265" s="70"/>
      <c r="AW265" s="70"/>
      <c r="AX265" s="70"/>
    </row>
    <row r="266" spans="16:50" s="27" customFormat="1" x14ac:dyDescent="0.25">
      <c r="P266" s="28"/>
      <c r="R266" s="28"/>
      <c r="S266" s="28"/>
      <c r="T266" s="28"/>
      <c r="U266" s="28"/>
      <c r="V266" s="28"/>
      <c r="W266" s="28"/>
      <c r="X266" s="28"/>
      <c r="Y266" s="28"/>
      <c r="Z266" s="28"/>
      <c r="AA266" s="45"/>
      <c r="AB266" s="28"/>
      <c r="AF266" s="29"/>
      <c r="AM266" s="70"/>
      <c r="AN266" s="70"/>
      <c r="AO266" s="70"/>
      <c r="AP266" s="70"/>
      <c r="AQ266" s="70"/>
      <c r="AR266" s="70"/>
      <c r="AS266" s="70"/>
      <c r="AT266" s="70"/>
      <c r="AU266" s="70"/>
      <c r="AV266" s="70"/>
      <c r="AW266" s="70"/>
      <c r="AX266" s="70"/>
    </row>
    <row r="267" spans="16:50" s="27" customFormat="1" x14ac:dyDescent="0.25">
      <c r="P267" s="28"/>
      <c r="R267" s="28"/>
      <c r="S267" s="28"/>
      <c r="T267" s="28"/>
      <c r="U267" s="28"/>
      <c r="V267" s="28"/>
      <c r="W267" s="28"/>
      <c r="X267" s="28"/>
      <c r="Y267" s="28"/>
      <c r="Z267" s="28"/>
      <c r="AA267" s="45"/>
      <c r="AB267" s="28"/>
      <c r="AF267" s="29"/>
      <c r="AM267" s="70"/>
      <c r="AN267" s="70"/>
      <c r="AO267" s="70"/>
      <c r="AP267" s="70"/>
      <c r="AQ267" s="70"/>
      <c r="AR267" s="70"/>
      <c r="AS267" s="70"/>
      <c r="AT267" s="70"/>
      <c r="AU267" s="70"/>
      <c r="AV267" s="70"/>
      <c r="AW267" s="70"/>
      <c r="AX267" s="70"/>
    </row>
    <row r="268" spans="16:50" s="27" customFormat="1" x14ac:dyDescent="0.25">
      <c r="P268" s="28"/>
      <c r="R268" s="28"/>
      <c r="S268" s="28"/>
      <c r="T268" s="28"/>
      <c r="U268" s="28"/>
      <c r="V268" s="28"/>
      <c r="W268" s="28"/>
      <c r="X268" s="28"/>
      <c r="Y268" s="28"/>
      <c r="Z268" s="28"/>
      <c r="AA268" s="45"/>
      <c r="AB268" s="28"/>
      <c r="AF268" s="29"/>
      <c r="AM268" s="70"/>
      <c r="AN268" s="70"/>
      <c r="AO268" s="70"/>
      <c r="AP268" s="70"/>
      <c r="AQ268" s="70"/>
      <c r="AR268" s="70"/>
      <c r="AS268" s="70"/>
      <c r="AT268" s="70"/>
      <c r="AU268" s="70"/>
      <c r="AV268" s="70"/>
      <c r="AW268" s="70"/>
      <c r="AX268" s="70"/>
    </row>
    <row r="269" spans="16:50" s="27" customFormat="1" x14ac:dyDescent="0.25">
      <c r="P269" s="28"/>
      <c r="R269" s="28"/>
      <c r="S269" s="28"/>
      <c r="T269" s="28"/>
      <c r="U269" s="28"/>
      <c r="V269" s="28"/>
      <c r="W269" s="28"/>
      <c r="X269" s="28"/>
      <c r="Y269" s="28"/>
      <c r="Z269" s="28"/>
      <c r="AA269" s="45"/>
      <c r="AB269" s="28"/>
      <c r="AF269" s="29"/>
      <c r="AM269" s="70"/>
      <c r="AN269" s="70"/>
      <c r="AO269" s="70"/>
      <c r="AP269" s="70"/>
      <c r="AQ269" s="70"/>
      <c r="AR269" s="70"/>
      <c r="AS269" s="70"/>
      <c r="AT269" s="70"/>
      <c r="AU269" s="70"/>
      <c r="AV269" s="70"/>
      <c r="AW269" s="70"/>
      <c r="AX269" s="70"/>
    </row>
    <row r="270" spans="16:50" s="27" customFormat="1" x14ac:dyDescent="0.25">
      <c r="P270" s="28"/>
      <c r="R270" s="28"/>
      <c r="S270" s="28"/>
      <c r="T270" s="28"/>
      <c r="U270" s="28"/>
      <c r="V270" s="28"/>
      <c r="W270" s="28"/>
      <c r="X270" s="28"/>
      <c r="Y270" s="28"/>
      <c r="Z270" s="28"/>
      <c r="AA270" s="45"/>
      <c r="AB270" s="28"/>
      <c r="AF270" s="29"/>
      <c r="AM270" s="70"/>
      <c r="AN270" s="70"/>
      <c r="AO270" s="70"/>
      <c r="AP270" s="70"/>
      <c r="AQ270" s="70"/>
      <c r="AR270" s="70"/>
      <c r="AS270" s="70"/>
      <c r="AT270" s="70"/>
      <c r="AU270" s="70"/>
      <c r="AV270" s="70"/>
      <c r="AW270" s="70"/>
      <c r="AX270" s="70"/>
    </row>
    <row r="271" spans="16:50" s="27" customFormat="1" x14ac:dyDescent="0.25">
      <c r="P271" s="28"/>
      <c r="R271" s="28"/>
      <c r="S271" s="28"/>
      <c r="T271" s="28"/>
      <c r="U271" s="28"/>
      <c r="V271" s="28"/>
      <c r="W271" s="28"/>
      <c r="X271" s="28"/>
      <c r="Y271" s="28"/>
      <c r="Z271" s="28"/>
      <c r="AA271" s="45"/>
      <c r="AB271" s="28"/>
      <c r="AF271" s="29"/>
      <c r="AM271" s="70"/>
      <c r="AN271" s="70"/>
      <c r="AO271" s="70"/>
      <c r="AP271" s="70"/>
      <c r="AQ271" s="70"/>
      <c r="AR271" s="70"/>
      <c r="AS271" s="70"/>
      <c r="AT271" s="70"/>
      <c r="AU271" s="70"/>
      <c r="AV271" s="70"/>
      <c r="AW271" s="70"/>
      <c r="AX271" s="70"/>
    </row>
    <row r="272" spans="16:50" s="27" customFormat="1" x14ac:dyDescent="0.25">
      <c r="P272" s="28"/>
      <c r="R272" s="28"/>
      <c r="S272" s="28"/>
      <c r="T272" s="28"/>
      <c r="U272" s="28"/>
      <c r="V272" s="28"/>
      <c r="W272" s="28"/>
      <c r="X272" s="28"/>
      <c r="Y272" s="28"/>
      <c r="Z272" s="28"/>
      <c r="AA272" s="45"/>
      <c r="AB272" s="28"/>
      <c r="AF272" s="29"/>
      <c r="AM272" s="70"/>
      <c r="AN272" s="70"/>
      <c r="AO272" s="70"/>
      <c r="AP272" s="70"/>
      <c r="AQ272" s="70"/>
      <c r="AR272" s="70"/>
      <c r="AS272" s="70"/>
      <c r="AT272" s="70"/>
      <c r="AU272" s="70"/>
      <c r="AV272" s="70"/>
      <c r="AW272" s="70"/>
      <c r="AX272" s="70"/>
    </row>
    <row r="273" spans="16:50" s="27" customFormat="1" x14ac:dyDescent="0.25">
      <c r="P273" s="28"/>
      <c r="R273" s="28"/>
      <c r="S273" s="28"/>
      <c r="T273" s="28"/>
      <c r="U273" s="28"/>
      <c r="V273" s="28"/>
      <c r="W273" s="28"/>
      <c r="X273" s="28"/>
      <c r="Y273" s="28"/>
      <c r="Z273" s="28"/>
      <c r="AA273" s="45"/>
      <c r="AB273" s="28"/>
      <c r="AF273" s="29"/>
      <c r="AM273" s="70"/>
      <c r="AN273" s="70"/>
      <c r="AO273" s="70"/>
      <c r="AP273" s="70"/>
      <c r="AQ273" s="70"/>
      <c r="AR273" s="70"/>
      <c r="AS273" s="70"/>
      <c r="AT273" s="70"/>
      <c r="AU273" s="70"/>
      <c r="AV273" s="70"/>
      <c r="AW273" s="70"/>
      <c r="AX273" s="70"/>
    </row>
    <row r="274" spans="16:50" s="27" customFormat="1" x14ac:dyDescent="0.25">
      <c r="P274" s="28"/>
      <c r="R274" s="28"/>
      <c r="S274" s="28"/>
      <c r="T274" s="28"/>
      <c r="U274" s="28"/>
      <c r="V274" s="28"/>
      <c r="W274" s="28"/>
      <c r="X274" s="28"/>
      <c r="Y274" s="28"/>
      <c r="Z274" s="28"/>
      <c r="AA274" s="45"/>
      <c r="AB274" s="28"/>
      <c r="AF274" s="29"/>
      <c r="AM274" s="70"/>
      <c r="AN274" s="70"/>
      <c r="AO274" s="70"/>
      <c r="AP274" s="70"/>
      <c r="AQ274" s="70"/>
      <c r="AR274" s="70"/>
      <c r="AS274" s="70"/>
      <c r="AT274" s="70"/>
      <c r="AU274" s="70"/>
      <c r="AV274" s="70"/>
      <c r="AW274" s="70"/>
      <c r="AX274" s="70"/>
    </row>
    <row r="275" spans="16:50" s="27" customFormat="1" x14ac:dyDescent="0.25">
      <c r="P275" s="28"/>
      <c r="R275" s="28"/>
      <c r="S275" s="28"/>
      <c r="T275" s="28"/>
      <c r="U275" s="28"/>
      <c r="V275" s="28"/>
      <c r="W275" s="28"/>
      <c r="X275" s="28"/>
      <c r="Y275" s="28"/>
      <c r="Z275" s="28"/>
      <c r="AA275" s="45"/>
      <c r="AB275" s="28"/>
      <c r="AF275" s="29"/>
      <c r="AM275" s="70"/>
      <c r="AN275" s="70"/>
      <c r="AO275" s="70"/>
      <c r="AP275" s="70"/>
      <c r="AQ275" s="70"/>
      <c r="AR275" s="70"/>
      <c r="AS275" s="70"/>
      <c r="AT275" s="70"/>
      <c r="AU275" s="70"/>
      <c r="AV275" s="70"/>
      <c r="AW275" s="70"/>
      <c r="AX275" s="70"/>
    </row>
    <row r="276" spans="16:50" s="27" customFormat="1" x14ac:dyDescent="0.25">
      <c r="P276" s="28"/>
      <c r="R276" s="28"/>
      <c r="S276" s="28"/>
      <c r="T276" s="28"/>
      <c r="U276" s="28"/>
      <c r="V276" s="28"/>
      <c r="W276" s="28"/>
      <c r="X276" s="28"/>
      <c r="Y276" s="28"/>
      <c r="Z276" s="28"/>
      <c r="AA276" s="45"/>
      <c r="AB276" s="28"/>
      <c r="AF276" s="29"/>
      <c r="AM276" s="70"/>
      <c r="AN276" s="70"/>
      <c r="AO276" s="70"/>
      <c r="AP276" s="70"/>
      <c r="AQ276" s="70"/>
      <c r="AR276" s="70"/>
      <c r="AS276" s="70"/>
      <c r="AT276" s="70"/>
      <c r="AU276" s="70"/>
      <c r="AV276" s="70"/>
      <c r="AW276" s="70"/>
      <c r="AX276" s="70"/>
    </row>
    <row r="277" spans="16:50" s="27" customFormat="1" x14ac:dyDescent="0.25">
      <c r="P277" s="28"/>
      <c r="R277" s="28"/>
      <c r="S277" s="28"/>
      <c r="T277" s="28"/>
      <c r="U277" s="28"/>
      <c r="V277" s="28"/>
      <c r="W277" s="28"/>
      <c r="X277" s="28"/>
      <c r="Y277" s="28"/>
      <c r="Z277" s="28"/>
      <c r="AA277" s="45"/>
      <c r="AB277" s="28"/>
      <c r="AF277" s="29"/>
      <c r="AM277" s="70"/>
      <c r="AN277" s="70"/>
      <c r="AO277" s="70"/>
      <c r="AP277" s="70"/>
      <c r="AQ277" s="70"/>
      <c r="AR277" s="70"/>
      <c r="AS277" s="70"/>
      <c r="AT277" s="70"/>
      <c r="AU277" s="70"/>
      <c r="AV277" s="70"/>
      <c r="AW277" s="70"/>
      <c r="AX277" s="70"/>
    </row>
    <row r="278" spans="16:50" s="27" customFormat="1" x14ac:dyDescent="0.25">
      <c r="P278" s="28"/>
      <c r="R278" s="28"/>
      <c r="S278" s="28"/>
      <c r="T278" s="28"/>
      <c r="U278" s="28"/>
      <c r="V278" s="28"/>
      <c r="W278" s="28"/>
      <c r="X278" s="28"/>
      <c r="Y278" s="28"/>
      <c r="Z278" s="28"/>
      <c r="AA278" s="45"/>
      <c r="AB278" s="28"/>
      <c r="AF278" s="29"/>
      <c r="AM278" s="70"/>
      <c r="AN278" s="70"/>
      <c r="AO278" s="70"/>
      <c r="AP278" s="70"/>
      <c r="AQ278" s="70"/>
      <c r="AR278" s="70"/>
      <c r="AS278" s="70"/>
      <c r="AT278" s="70"/>
      <c r="AU278" s="70"/>
      <c r="AV278" s="70"/>
      <c r="AW278" s="70"/>
      <c r="AX278" s="70"/>
    </row>
    <row r="279" spans="16:50" s="27" customFormat="1" x14ac:dyDescent="0.25">
      <c r="P279" s="28"/>
      <c r="R279" s="28"/>
      <c r="S279" s="28"/>
      <c r="T279" s="28"/>
      <c r="U279" s="28"/>
      <c r="V279" s="28"/>
      <c r="W279" s="28"/>
      <c r="X279" s="28"/>
      <c r="Y279" s="28"/>
      <c r="Z279" s="28"/>
      <c r="AA279" s="45"/>
      <c r="AB279" s="28"/>
      <c r="AF279" s="29"/>
      <c r="AM279" s="70"/>
      <c r="AN279" s="70"/>
      <c r="AO279" s="70"/>
      <c r="AP279" s="70"/>
      <c r="AQ279" s="70"/>
      <c r="AR279" s="70"/>
      <c r="AS279" s="70"/>
      <c r="AT279" s="70"/>
      <c r="AU279" s="70"/>
      <c r="AV279" s="70"/>
      <c r="AW279" s="70"/>
      <c r="AX279" s="70"/>
    </row>
    <row r="280" spans="16:50" s="27" customFormat="1" x14ac:dyDescent="0.25">
      <c r="P280" s="28"/>
      <c r="R280" s="28"/>
      <c r="S280" s="28"/>
      <c r="T280" s="28"/>
      <c r="U280" s="28"/>
      <c r="V280" s="28"/>
      <c r="W280" s="28"/>
      <c r="X280" s="28"/>
      <c r="Y280" s="28"/>
      <c r="Z280" s="28"/>
      <c r="AA280" s="44"/>
      <c r="AB280" s="28"/>
      <c r="AF280" s="29"/>
      <c r="AM280" s="70"/>
      <c r="AN280" s="70"/>
      <c r="AO280" s="70"/>
      <c r="AP280" s="70"/>
      <c r="AQ280" s="70"/>
      <c r="AR280" s="70"/>
      <c r="AS280" s="70"/>
      <c r="AT280" s="70"/>
      <c r="AU280" s="70"/>
      <c r="AV280" s="70"/>
      <c r="AW280" s="70"/>
      <c r="AX280" s="70"/>
    </row>
    <row r="281" spans="16:50" s="27" customFormat="1" x14ac:dyDescent="0.25">
      <c r="P281" s="28"/>
      <c r="R281" s="28"/>
      <c r="S281" s="28"/>
      <c r="T281" s="28"/>
      <c r="U281" s="28"/>
      <c r="V281" s="28"/>
      <c r="W281" s="28"/>
      <c r="X281" s="28"/>
      <c r="Y281" s="28"/>
      <c r="Z281" s="28"/>
      <c r="AA281" s="43"/>
      <c r="AB281" s="28"/>
      <c r="AF281" s="29"/>
      <c r="AM281" s="70"/>
      <c r="AN281" s="70"/>
      <c r="AO281" s="70"/>
      <c r="AP281" s="70"/>
      <c r="AQ281" s="70"/>
      <c r="AR281" s="70"/>
      <c r="AS281" s="70"/>
      <c r="AT281" s="70"/>
      <c r="AU281" s="70"/>
      <c r="AV281" s="70"/>
      <c r="AW281" s="70"/>
      <c r="AX281" s="70"/>
    </row>
    <row r="282" spans="16:50" s="27" customFormat="1" x14ac:dyDescent="0.25">
      <c r="P282" s="28"/>
      <c r="R282" s="28"/>
      <c r="S282" s="28"/>
      <c r="T282" s="28"/>
      <c r="U282" s="28"/>
      <c r="V282" s="28"/>
      <c r="W282" s="28"/>
      <c r="X282" s="28"/>
      <c r="Y282" s="28"/>
      <c r="Z282" s="28"/>
      <c r="AA282" s="43"/>
      <c r="AB282" s="28"/>
      <c r="AF282" s="29"/>
      <c r="AM282" s="70"/>
      <c r="AN282" s="70"/>
      <c r="AO282" s="70"/>
      <c r="AP282" s="70"/>
      <c r="AQ282" s="70"/>
      <c r="AR282" s="70"/>
      <c r="AS282" s="70"/>
      <c r="AT282" s="70"/>
      <c r="AU282" s="70"/>
      <c r="AV282" s="70"/>
      <c r="AW282" s="70"/>
      <c r="AX282" s="70"/>
    </row>
    <row r="283" spans="16:50" s="27" customFormat="1" x14ac:dyDescent="0.25">
      <c r="P283" s="28"/>
      <c r="R283" s="28"/>
      <c r="S283" s="28"/>
      <c r="T283" s="28"/>
      <c r="U283" s="28"/>
      <c r="V283" s="28"/>
      <c r="W283" s="28"/>
      <c r="X283" s="28"/>
      <c r="Y283" s="28"/>
      <c r="Z283" s="28"/>
      <c r="AA283" s="43"/>
      <c r="AB283" s="28"/>
      <c r="AF283" s="29"/>
      <c r="AM283" s="70"/>
      <c r="AN283" s="70"/>
      <c r="AO283" s="70"/>
      <c r="AP283" s="70"/>
      <c r="AQ283" s="70"/>
      <c r="AR283" s="70"/>
      <c r="AS283" s="70"/>
      <c r="AT283" s="70"/>
      <c r="AU283" s="70"/>
      <c r="AV283" s="70"/>
      <c r="AW283" s="70"/>
      <c r="AX283" s="70"/>
    </row>
    <row r="284" spans="16:50" s="27" customFormat="1" x14ac:dyDescent="0.25">
      <c r="P284" s="28"/>
      <c r="R284" s="28"/>
      <c r="S284" s="28"/>
      <c r="T284" s="28"/>
      <c r="U284" s="28"/>
      <c r="V284" s="28"/>
      <c r="W284" s="28"/>
      <c r="X284" s="28"/>
      <c r="Y284" s="28"/>
      <c r="Z284" s="28"/>
      <c r="AA284" s="43"/>
      <c r="AB284" s="28"/>
      <c r="AF284" s="29"/>
      <c r="AM284" s="70"/>
      <c r="AN284" s="70"/>
      <c r="AO284" s="70"/>
      <c r="AP284" s="70"/>
      <c r="AQ284" s="70"/>
      <c r="AR284" s="70"/>
      <c r="AS284" s="70"/>
      <c r="AT284" s="70"/>
      <c r="AU284" s="70"/>
      <c r="AV284" s="70"/>
      <c r="AW284" s="70"/>
      <c r="AX284" s="70"/>
    </row>
    <row r="285" spans="16:50" s="27" customFormat="1" x14ac:dyDescent="0.25">
      <c r="P285" s="28"/>
      <c r="R285" s="28"/>
      <c r="S285" s="28"/>
      <c r="T285" s="28"/>
      <c r="U285" s="28"/>
      <c r="V285" s="28"/>
      <c r="W285" s="28"/>
      <c r="X285" s="28"/>
      <c r="Y285" s="28"/>
      <c r="Z285" s="28"/>
      <c r="AA285" s="43"/>
      <c r="AB285" s="28"/>
      <c r="AF285" s="29"/>
      <c r="AM285" s="70"/>
      <c r="AN285" s="70"/>
      <c r="AO285" s="70"/>
      <c r="AP285" s="70"/>
      <c r="AQ285" s="70"/>
      <c r="AR285" s="70"/>
      <c r="AS285" s="70"/>
      <c r="AT285" s="70"/>
      <c r="AU285" s="70"/>
      <c r="AV285" s="70"/>
      <c r="AW285" s="70"/>
      <c r="AX285" s="70"/>
    </row>
    <row r="286" spans="16:50" s="27" customFormat="1" x14ac:dyDescent="0.25">
      <c r="P286" s="28"/>
      <c r="R286" s="28"/>
      <c r="S286" s="28"/>
      <c r="T286" s="28"/>
      <c r="U286" s="28"/>
      <c r="V286" s="28"/>
      <c r="W286" s="28"/>
      <c r="X286" s="28"/>
      <c r="Y286" s="28"/>
      <c r="Z286" s="28"/>
      <c r="AA286" s="43"/>
      <c r="AB286" s="28"/>
      <c r="AF286" s="29"/>
      <c r="AM286" s="70"/>
      <c r="AN286" s="70"/>
      <c r="AO286" s="70"/>
      <c r="AP286" s="70"/>
      <c r="AQ286" s="70"/>
      <c r="AR286" s="70"/>
      <c r="AS286" s="70"/>
      <c r="AT286" s="70"/>
      <c r="AU286" s="70"/>
      <c r="AV286" s="70"/>
      <c r="AW286" s="70"/>
      <c r="AX286" s="70"/>
    </row>
    <row r="287" spans="16:50" s="27" customFormat="1" x14ac:dyDescent="0.25">
      <c r="P287" s="28"/>
      <c r="R287" s="28"/>
      <c r="S287" s="28"/>
      <c r="T287" s="28"/>
      <c r="U287" s="28"/>
      <c r="V287" s="28"/>
      <c r="W287" s="28"/>
      <c r="X287" s="28"/>
      <c r="Y287" s="28"/>
      <c r="Z287" s="28"/>
      <c r="AA287" s="43"/>
      <c r="AB287" s="28"/>
      <c r="AF287" s="29"/>
      <c r="AM287" s="70"/>
      <c r="AN287" s="70"/>
      <c r="AO287" s="70"/>
      <c r="AP287" s="70"/>
      <c r="AQ287" s="70"/>
      <c r="AR287" s="70"/>
      <c r="AS287" s="70"/>
      <c r="AT287" s="70"/>
      <c r="AU287" s="70"/>
      <c r="AV287" s="70"/>
      <c r="AW287" s="70"/>
      <c r="AX287" s="70"/>
    </row>
    <row r="288" spans="16:50" s="27" customFormat="1" x14ac:dyDescent="0.25">
      <c r="P288" s="28"/>
      <c r="R288" s="28"/>
      <c r="S288" s="28"/>
      <c r="T288" s="28"/>
      <c r="U288" s="28"/>
      <c r="V288" s="28"/>
      <c r="W288" s="28"/>
      <c r="X288" s="28"/>
      <c r="Y288" s="28"/>
      <c r="Z288" s="28"/>
      <c r="AA288" s="43"/>
      <c r="AB288" s="28"/>
      <c r="AF288" s="29"/>
      <c r="AM288" s="70"/>
      <c r="AN288" s="70"/>
      <c r="AO288" s="70"/>
      <c r="AP288" s="70"/>
      <c r="AQ288" s="70"/>
      <c r="AR288" s="70"/>
      <c r="AS288" s="70"/>
      <c r="AT288" s="70"/>
      <c r="AU288" s="70"/>
      <c r="AV288" s="70"/>
      <c r="AW288" s="70"/>
      <c r="AX288" s="70"/>
    </row>
    <row r="289" spans="16:50" s="27" customFormat="1" x14ac:dyDescent="0.25">
      <c r="P289" s="28"/>
      <c r="R289" s="28"/>
      <c r="S289" s="28"/>
      <c r="T289" s="28"/>
      <c r="U289" s="28"/>
      <c r="V289" s="28"/>
      <c r="W289" s="28"/>
      <c r="X289" s="28"/>
      <c r="Y289" s="28"/>
      <c r="Z289" s="28"/>
      <c r="AA289" s="43"/>
      <c r="AB289" s="28"/>
      <c r="AF289" s="29"/>
      <c r="AM289" s="70"/>
      <c r="AN289" s="70"/>
      <c r="AO289" s="70"/>
      <c r="AP289" s="70"/>
      <c r="AQ289" s="70"/>
      <c r="AR289" s="70"/>
      <c r="AS289" s="70"/>
      <c r="AT289" s="70"/>
      <c r="AU289" s="70"/>
      <c r="AV289" s="70"/>
      <c r="AW289" s="70"/>
      <c r="AX289" s="70"/>
    </row>
    <row r="290" spans="16:50" s="27" customFormat="1" x14ac:dyDescent="0.25">
      <c r="P290" s="28"/>
      <c r="R290" s="28"/>
      <c r="S290" s="28"/>
      <c r="T290" s="28"/>
      <c r="U290" s="28"/>
      <c r="V290" s="28"/>
      <c r="W290" s="28"/>
      <c r="X290" s="28"/>
      <c r="Y290" s="28"/>
      <c r="Z290" s="28"/>
      <c r="AA290" s="43"/>
      <c r="AB290" s="28"/>
      <c r="AF290" s="29"/>
      <c r="AM290" s="70"/>
      <c r="AN290" s="70"/>
      <c r="AO290" s="70"/>
      <c r="AP290" s="70"/>
      <c r="AQ290" s="70"/>
      <c r="AR290" s="70"/>
      <c r="AS290" s="70"/>
      <c r="AT290" s="70"/>
      <c r="AU290" s="70"/>
      <c r="AV290" s="70"/>
      <c r="AW290" s="70"/>
      <c r="AX290" s="70"/>
    </row>
    <row r="291" spans="16:50" s="27" customFormat="1" x14ac:dyDescent="0.25">
      <c r="P291" s="28"/>
      <c r="R291" s="28"/>
      <c r="S291" s="28"/>
      <c r="T291" s="28"/>
      <c r="U291" s="28"/>
      <c r="V291" s="28"/>
      <c r="W291" s="28"/>
      <c r="X291" s="28"/>
      <c r="Y291" s="28"/>
      <c r="Z291" s="28"/>
      <c r="AA291" s="43"/>
      <c r="AB291" s="28"/>
      <c r="AF291" s="29"/>
      <c r="AM291" s="70"/>
      <c r="AN291" s="70"/>
      <c r="AO291" s="70"/>
      <c r="AP291" s="70"/>
      <c r="AQ291" s="70"/>
      <c r="AR291" s="70"/>
      <c r="AS291" s="70"/>
      <c r="AT291" s="70"/>
      <c r="AU291" s="70"/>
      <c r="AV291" s="70"/>
      <c r="AW291" s="70"/>
      <c r="AX291" s="70"/>
    </row>
    <row r="292" spans="16:50" s="27" customFormat="1" x14ac:dyDescent="0.25">
      <c r="P292" s="28"/>
      <c r="R292" s="28"/>
      <c r="S292" s="28"/>
      <c r="T292" s="28"/>
      <c r="U292" s="28"/>
      <c r="V292" s="28"/>
      <c r="W292" s="28"/>
      <c r="X292" s="28"/>
      <c r="Y292" s="28"/>
      <c r="Z292" s="28"/>
      <c r="AA292" s="43"/>
      <c r="AB292" s="28"/>
      <c r="AF292" s="29"/>
      <c r="AM292" s="70"/>
      <c r="AN292" s="70"/>
      <c r="AO292" s="70"/>
      <c r="AP292" s="70"/>
      <c r="AQ292" s="70"/>
      <c r="AR292" s="70"/>
      <c r="AS292" s="70"/>
      <c r="AT292" s="70"/>
      <c r="AU292" s="70"/>
      <c r="AV292" s="70"/>
      <c r="AW292" s="70"/>
      <c r="AX292" s="70"/>
    </row>
    <row r="293" spans="16:50" s="27" customFormat="1" x14ac:dyDescent="0.25">
      <c r="P293" s="28"/>
      <c r="R293" s="28"/>
      <c r="S293" s="28"/>
      <c r="T293" s="28"/>
      <c r="U293" s="28"/>
      <c r="V293" s="28"/>
      <c r="W293" s="28"/>
      <c r="X293" s="28"/>
      <c r="Y293" s="28"/>
      <c r="Z293" s="28"/>
      <c r="AA293" s="43"/>
      <c r="AB293" s="28"/>
      <c r="AF293" s="29"/>
      <c r="AM293" s="70"/>
      <c r="AN293" s="70"/>
      <c r="AO293" s="70"/>
      <c r="AP293" s="70"/>
      <c r="AQ293" s="70"/>
      <c r="AR293" s="70"/>
      <c r="AS293" s="70"/>
      <c r="AT293" s="70"/>
      <c r="AU293" s="70"/>
      <c r="AV293" s="70"/>
      <c r="AW293" s="70"/>
      <c r="AX293" s="70"/>
    </row>
    <row r="294" spans="16:50" s="27" customFormat="1" x14ac:dyDescent="0.25">
      <c r="P294" s="28"/>
      <c r="R294" s="28"/>
      <c r="S294" s="28"/>
      <c r="T294" s="28"/>
      <c r="U294" s="28"/>
      <c r="V294" s="28"/>
      <c r="W294" s="28"/>
      <c r="X294" s="28"/>
      <c r="Y294" s="28"/>
      <c r="Z294" s="28"/>
      <c r="AA294" s="43"/>
      <c r="AB294" s="28"/>
      <c r="AF294" s="29"/>
      <c r="AM294" s="70"/>
      <c r="AN294" s="70"/>
      <c r="AO294" s="70"/>
      <c r="AP294" s="70"/>
      <c r="AQ294" s="70"/>
      <c r="AR294" s="70"/>
      <c r="AS294" s="70"/>
      <c r="AT294" s="70"/>
      <c r="AU294" s="70"/>
      <c r="AV294" s="70"/>
      <c r="AW294" s="70"/>
      <c r="AX294" s="70"/>
    </row>
    <row r="295" spans="16:50" s="27" customFormat="1" x14ac:dyDescent="0.25">
      <c r="P295" s="28"/>
      <c r="R295" s="28"/>
      <c r="S295" s="28"/>
      <c r="T295" s="28"/>
      <c r="U295" s="28"/>
      <c r="V295" s="28"/>
      <c r="W295" s="28"/>
      <c r="X295" s="28"/>
      <c r="Y295" s="28"/>
      <c r="Z295" s="28"/>
      <c r="AA295" s="43"/>
      <c r="AB295" s="28"/>
      <c r="AF295" s="29"/>
      <c r="AM295" s="70"/>
      <c r="AN295" s="70"/>
      <c r="AO295" s="70"/>
      <c r="AP295" s="70"/>
      <c r="AQ295" s="70"/>
      <c r="AR295" s="70"/>
      <c r="AS295" s="70"/>
      <c r="AT295" s="70"/>
      <c r="AU295" s="70"/>
      <c r="AV295" s="70"/>
      <c r="AW295" s="70"/>
      <c r="AX295" s="70"/>
    </row>
    <row r="296" spans="16:50" s="27" customFormat="1" x14ac:dyDescent="0.25">
      <c r="P296" s="28"/>
      <c r="R296" s="28"/>
      <c r="S296" s="28"/>
      <c r="T296" s="28"/>
      <c r="U296" s="28"/>
      <c r="V296" s="28"/>
      <c r="W296" s="28"/>
      <c r="X296" s="28"/>
      <c r="Y296" s="28"/>
      <c r="Z296" s="28"/>
      <c r="AA296" s="43"/>
      <c r="AB296" s="28"/>
      <c r="AF296" s="29"/>
      <c r="AM296" s="70"/>
      <c r="AN296" s="70"/>
      <c r="AO296" s="70"/>
      <c r="AP296" s="70"/>
      <c r="AQ296" s="70"/>
      <c r="AR296" s="70"/>
      <c r="AS296" s="70"/>
      <c r="AT296" s="70"/>
      <c r="AU296" s="70"/>
      <c r="AV296" s="70"/>
      <c r="AW296" s="70"/>
      <c r="AX296" s="70"/>
    </row>
    <row r="297" spans="16:50" s="27" customFormat="1" x14ac:dyDescent="0.25">
      <c r="P297" s="28"/>
      <c r="R297" s="28"/>
      <c r="S297" s="28"/>
      <c r="T297" s="28"/>
      <c r="U297" s="28"/>
      <c r="V297" s="28"/>
      <c r="W297" s="28"/>
      <c r="X297" s="28"/>
      <c r="Y297" s="28"/>
      <c r="Z297" s="28"/>
      <c r="AA297" s="43"/>
      <c r="AB297" s="28"/>
      <c r="AF297" s="29"/>
      <c r="AM297" s="70"/>
      <c r="AN297" s="70"/>
      <c r="AO297" s="70"/>
      <c r="AP297" s="70"/>
      <c r="AQ297" s="70"/>
      <c r="AR297" s="70"/>
      <c r="AS297" s="70"/>
      <c r="AT297" s="70"/>
      <c r="AU297" s="70"/>
      <c r="AV297" s="70"/>
      <c r="AW297" s="70"/>
      <c r="AX297" s="70"/>
    </row>
    <row r="298" spans="16:50" s="27" customFormat="1" x14ac:dyDescent="0.25">
      <c r="P298" s="28"/>
      <c r="R298" s="28"/>
      <c r="S298" s="28"/>
      <c r="T298" s="28"/>
      <c r="U298" s="28"/>
      <c r="V298" s="28"/>
      <c r="W298" s="28"/>
      <c r="X298" s="28"/>
      <c r="Y298" s="28"/>
      <c r="Z298" s="28"/>
      <c r="AA298" s="43"/>
      <c r="AB298" s="28"/>
      <c r="AF298" s="29"/>
      <c r="AM298" s="70"/>
      <c r="AN298" s="70"/>
      <c r="AO298" s="70"/>
      <c r="AP298" s="70"/>
      <c r="AQ298" s="70"/>
      <c r="AR298" s="70"/>
      <c r="AS298" s="70"/>
      <c r="AT298" s="70"/>
      <c r="AU298" s="70"/>
      <c r="AV298" s="70"/>
      <c r="AW298" s="70"/>
      <c r="AX298" s="70"/>
    </row>
    <row r="299" spans="16:50" s="27" customFormat="1" x14ac:dyDescent="0.25">
      <c r="P299" s="28"/>
      <c r="R299" s="28"/>
      <c r="S299" s="28"/>
      <c r="T299" s="28"/>
      <c r="U299" s="28"/>
      <c r="V299" s="28"/>
      <c r="W299" s="28"/>
      <c r="X299" s="28"/>
      <c r="Y299" s="28"/>
      <c r="Z299" s="28"/>
      <c r="AA299" s="43"/>
      <c r="AB299" s="28"/>
      <c r="AF299" s="29"/>
      <c r="AM299" s="70"/>
      <c r="AN299" s="70"/>
      <c r="AO299" s="70"/>
      <c r="AP299" s="70"/>
      <c r="AQ299" s="70"/>
      <c r="AR299" s="70"/>
      <c r="AS299" s="70"/>
      <c r="AT299" s="70"/>
      <c r="AU299" s="70"/>
      <c r="AV299" s="70"/>
      <c r="AW299" s="70"/>
      <c r="AX299" s="70"/>
    </row>
    <row r="300" spans="16:50" s="27" customFormat="1" x14ac:dyDescent="0.25">
      <c r="P300" s="28"/>
      <c r="R300" s="28"/>
      <c r="S300" s="28"/>
      <c r="T300" s="28"/>
      <c r="U300" s="28"/>
      <c r="V300" s="28"/>
      <c r="W300" s="28"/>
      <c r="X300" s="28"/>
      <c r="Y300" s="28"/>
      <c r="Z300" s="28"/>
      <c r="AA300" s="43"/>
      <c r="AB300" s="28"/>
      <c r="AF300" s="29"/>
      <c r="AM300" s="70"/>
      <c r="AN300" s="70"/>
      <c r="AO300" s="70"/>
      <c r="AP300" s="70"/>
      <c r="AQ300" s="70"/>
      <c r="AR300" s="70"/>
      <c r="AS300" s="70"/>
      <c r="AT300" s="70"/>
      <c r="AU300" s="70"/>
      <c r="AV300" s="70"/>
      <c r="AW300" s="70"/>
      <c r="AX300" s="70"/>
    </row>
    <row r="301" spans="16:50" s="27" customFormat="1" x14ac:dyDescent="0.25">
      <c r="P301" s="28"/>
      <c r="R301" s="28"/>
      <c r="S301" s="28"/>
      <c r="T301" s="28"/>
      <c r="U301" s="28"/>
      <c r="V301" s="28"/>
      <c r="W301" s="28"/>
      <c r="X301" s="28"/>
      <c r="Y301" s="28"/>
      <c r="Z301" s="28"/>
      <c r="AA301" s="43"/>
      <c r="AB301" s="28"/>
      <c r="AF301" s="29"/>
      <c r="AM301" s="70"/>
      <c r="AN301" s="70"/>
      <c r="AO301" s="70"/>
      <c r="AP301" s="70"/>
      <c r="AQ301" s="70"/>
      <c r="AR301" s="70"/>
      <c r="AS301" s="70"/>
      <c r="AT301" s="70"/>
      <c r="AU301" s="70"/>
      <c r="AV301" s="70"/>
      <c r="AW301" s="70"/>
      <c r="AX301" s="70"/>
    </row>
    <row r="302" spans="16:50" s="27" customFormat="1" x14ac:dyDescent="0.25">
      <c r="P302" s="28"/>
      <c r="R302" s="28"/>
      <c r="S302" s="28"/>
      <c r="T302" s="28"/>
      <c r="U302" s="28"/>
      <c r="V302" s="28"/>
      <c r="W302" s="28"/>
      <c r="X302" s="28"/>
      <c r="Y302" s="28"/>
      <c r="Z302" s="28"/>
      <c r="AA302" s="43"/>
      <c r="AB302" s="28"/>
      <c r="AF302" s="29"/>
      <c r="AM302" s="70"/>
      <c r="AN302" s="70"/>
      <c r="AO302" s="70"/>
      <c r="AP302" s="70"/>
      <c r="AQ302" s="70"/>
      <c r="AR302" s="70"/>
      <c r="AS302" s="70"/>
      <c r="AT302" s="70"/>
      <c r="AU302" s="70"/>
      <c r="AV302" s="70"/>
      <c r="AW302" s="70"/>
      <c r="AX302" s="70"/>
    </row>
    <row r="303" spans="16:50" s="27" customFormat="1" x14ac:dyDescent="0.25">
      <c r="P303" s="28"/>
      <c r="R303" s="28"/>
      <c r="S303" s="28"/>
      <c r="T303" s="28"/>
      <c r="U303" s="28"/>
      <c r="V303" s="28"/>
      <c r="W303" s="28"/>
      <c r="X303" s="28"/>
      <c r="Y303" s="28"/>
      <c r="Z303" s="28"/>
      <c r="AA303" s="43"/>
      <c r="AB303" s="28"/>
      <c r="AF303" s="29"/>
      <c r="AM303" s="70"/>
      <c r="AN303" s="70"/>
      <c r="AO303" s="70"/>
      <c r="AP303" s="70"/>
      <c r="AQ303" s="70"/>
      <c r="AR303" s="70"/>
      <c r="AS303" s="70"/>
      <c r="AT303" s="70"/>
      <c r="AU303" s="70"/>
      <c r="AV303" s="70"/>
      <c r="AW303" s="70"/>
      <c r="AX303" s="70"/>
    </row>
    <row r="304" spans="16:50" s="27" customFormat="1" x14ac:dyDescent="0.25">
      <c r="P304" s="28"/>
      <c r="R304" s="28"/>
      <c r="S304" s="28"/>
      <c r="T304" s="28"/>
      <c r="U304" s="28"/>
      <c r="V304" s="28"/>
      <c r="W304" s="28"/>
      <c r="X304" s="28"/>
      <c r="Y304" s="28"/>
      <c r="Z304" s="28"/>
      <c r="AA304" s="43"/>
      <c r="AB304" s="28"/>
      <c r="AF304" s="29"/>
      <c r="AM304" s="70"/>
      <c r="AN304" s="70"/>
      <c r="AO304" s="70"/>
      <c r="AP304" s="70"/>
      <c r="AQ304" s="70"/>
      <c r="AR304" s="70"/>
      <c r="AS304" s="70"/>
      <c r="AT304" s="70"/>
      <c r="AU304" s="70"/>
      <c r="AV304" s="70"/>
      <c r="AW304" s="70"/>
      <c r="AX304" s="70"/>
    </row>
    <row r="305" spans="16:50" s="27" customFormat="1" x14ac:dyDescent="0.25">
      <c r="P305" s="28"/>
      <c r="R305" s="28"/>
      <c r="S305" s="28"/>
      <c r="T305" s="28"/>
      <c r="U305" s="28"/>
      <c r="V305" s="28"/>
      <c r="W305" s="28"/>
      <c r="X305" s="28"/>
      <c r="Y305" s="28"/>
      <c r="Z305" s="28"/>
      <c r="AA305" s="43"/>
      <c r="AB305" s="28"/>
      <c r="AF305" s="29"/>
      <c r="AM305" s="70"/>
      <c r="AN305" s="70"/>
      <c r="AO305" s="70"/>
      <c r="AP305" s="70"/>
      <c r="AQ305" s="70"/>
      <c r="AR305" s="70"/>
      <c r="AS305" s="70"/>
      <c r="AT305" s="70"/>
      <c r="AU305" s="70"/>
      <c r="AV305" s="70"/>
      <c r="AW305" s="70"/>
      <c r="AX305" s="70"/>
    </row>
    <row r="306" spans="16:50" s="27" customFormat="1" x14ac:dyDescent="0.25">
      <c r="P306" s="28"/>
      <c r="R306" s="28"/>
      <c r="S306" s="28"/>
      <c r="T306" s="28"/>
      <c r="U306" s="28"/>
      <c r="V306" s="28"/>
      <c r="W306" s="28"/>
      <c r="X306" s="28"/>
      <c r="Y306" s="28"/>
      <c r="Z306" s="28"/>
      <c r="AA306" s="43"/>
      <c r="AB306" s="28"/>
      <c r="AF306" s="29"/>
      <c r="AM306" s="70"/>
      <c r="AN306" s="70"/>
      <c r="AO306" s="70"/>
      <c r="AP306" s="70"/>
      <c r="AQ306" s="70"/>
      <c r="AR306" s="70"/>
      <c r="AS306" s="70"/>
      <c r="AT306" s="70"/>
      <c r="AU306" s="70"/>
      <c r="AV306" s="70"/>
      <c r="AW306" s="70"/>
      <c r="AX306" s="70"/>
    </row>
    <row r="307" spans="16:50" s="27" customFormat="1" x14ac:dyDescent="0.25">
      <c r="P307" s="28"/>
      <c r="R307" s="28"/>
      <c r="S307" s="28"/>
      <c r="T307" s="28"/>
      <c r="U307" s="28"/>
      <c r="V307" s="28"/>
      <c r="W307" s="28"/>
      <c r="X307" s="28"/>
      <c r="Y307" s="28"/>
      <c r="Z307" s="28"/>
      <c r="AA307" s="43"/>
      <c r="AB307" s="28"/>
      <c r="AF307" s="29"/>
      <c r="AM307" s="70"/>
      <c r="AN307" s="70"/>
      <c r="AO307" s="70"/>
      <c r="AP307" s="70"/>
      <c r="AQ307" s="70"/>
      <c r="AR307" s="70"/>
      <c r="AS307" s="70"/>
      <c r="AT307" s="70"/>
      <c r="AU307" s="70"/>
      <c r="AV307" s="70"/>
      <c r="AW307" s="70"/>
      <c r="AX307" s="70"/>
    </row>
    <row r="308" spans="16:50" s="27" customFormat="1" x14ac:dyDescent="0.25">
      <c r="P308" s="28"/>
      <c r="R308" s="28"/>
      <c r="S308" s="28"/>
      <c r="T308" s="28"/>
      <c r="U308" s="28"/>
      <c r="V308" s="28"/>
      <c r="W308" s="28"/>
      <c r="X308" s="28"/>
      <c r="Y308" s="28"/>
      <c r="Z308" s="28"/>
      <c r="AA308" s="43"/>
      <c r="AB308" s="28"/>
      <c r="AF308" s="29"/>
      <c r="AM308" s="70"/>
      <c r="AN308" s="70"/>
      <c r="AO308" s="70"/>
      <c r="AP308" s="70"/>
      <c r="AQ308" s="70"/>
      <c r="AR308" s="70"/>
      <c r="AS308" s="70"/>
      <c r="AT308" s="70"/>
      <c r="AU308" s="70"/>
      <c r="AV308" s="70"/>
      <c r="AW308" s="70"/>
      <c r="AX308" s="70"/>
    </row>
    <row r="309" spans="16:50" s="27" customFormat="1" x14ac:dyDescent="0.25">
      <c r="P309" s="28"/>
      <c r="R309" s="28"/>
      <c r="S309" s="28"/>
      <c r="T309" s="28"/>
      <c r="U309" s="28"/>
      <c r="V309" s="28"/>
      <c r="W309" s="28"/>
      <c r="X309" s="28"/>
      <c r="Y309" s="28"/>
      <c r="Z309" s="28"/>
      <c r="AA309" s="43"/>
      <c r="AB309" s="28"/>
      <c r="AF309" s="29"/>
      <c r="AM309" s="70"/>
      <c r="AN309" s="70"/>
      <c r="AO309" s="70"/>
      <c r="AP309" s="70"/>
      <c r="AQ309" s="70"/>
      <c r="AR309" s="70"/>
      <c r="AS309" s="70"/>
      <c r="AT309" s="70"/>
      <c r="AU309" s="70"/>
      <c r="AV309" s="70"/>
      <c r="AW309" s="70"/>
      <c r="AX309" s="70"/>
    </row>
    <row r="310" spans="16:50" s="27" customFormat="1" x14ac:dyDescent="0.25">
      <c r="P310" s="28"/>
      <c r="R310" s="28"/>
      <c r="S310" s="28"/>
      <c r="T310" s="28"/>
      <c r="U310" s="28"/>
      <c r="V310" s="28"/>
      <c r="W310" s="28"/>
      <c r="X310" s="28"/>
      <c r="Y310" s="28"/>
      <c r="Z310" s="28"/>
      <c r="AA310" s="43"/>
      <c r="AB310" s="28"/>
      <c r="AF310" s="29"/>
      <c r="AM310" s="70"/>
      <c r="AN310" s="70"/>
      <c r="AO310" s="70"/>
      <c r="AP310" s="70"/>
      <c r="AQ310" s="70"/>
      <c r="AR310" s="70"/>
      <c r="AS310" s="70"/>
      <c r="AT310" s="70"/>
      <c r="AU310" s="70"/>
      <c r="AV310" s="70"/>
      <c r="AW310" s="70"/>
      <c r="AX310" s="70"/>
    </row>
    <row r="311" spans="16:50" s="27" customFormat="1" x14ac:dyDescent="0.25">
      <c r="P311" s="28"/>
      <c r="R311" s="28"/>
      <c r="S311" s="28"/>
      <c r="T311" s="28"/>
      <c r="U311" s="28"/>
      <c r="V311" s="28"/>
      <c r="W311" s="28"/>
      <c r="X311" s="28"/>
      <c r="Y311" s="28"/>
      <c r="Z311" s="28"/>
      <c r="AA311" s="43"/>
      <c r="AB311" s="28"/>
      <c r="AF311" s="29"/>
      <c r="AM311" s="70"/>
      <c r="AN311" s="70"/>
      <c r="AO311" s="70"/>
      <c r="AP311" s="70"/>
      <c r="AQ311" s="70"/>
      <c r="AR311" s="70"/>
      <c r="AS311" s="70"/>
      <c r="AT311" s="70"/>
      <c r="AU311" s="70"/>
      <c r="AV311" s="70"/>
      <c r="AW311" s="70"/>
      <c r="AX311" s="70"/>
    </row>
    <row r="312" spans="16:50" s="27" customFormat="1" x14ac:dyDescent="0.25">
      <c r="P312" s="28"/>
      <c r="R312" s="28"/>
      <c r="S312" s="28"/>
      <c r="T312" s="28"/>
      <c r="U312" s="28"/>
      <c r="V312" s="28"/>
      <c r="W312" s="28"/>
      <c r="X312" s="28"/>
      <c r="Y312" s="28"/>
      <c r="Z312" s="28"/>
      <c r="AA312" s="43"/>
      <c r="AB312" s="28"/>
      <c r="AF312" s="29"/>
      <c r="AM312" s="70"/>
      <c r="AN312" s="70"/>
      <c r="AO312" s="70"/>
      <c r="AP312" s="70"/>
      <c r="AQ312" s="70"/>
      <c r="AR312" s="70"/>
      <c r="AS312" s="70"/>
      <c r="AT312" s="70"/>
      <c r="AU312" s="70"/>
      <c r="AV312" s="70"/>
      <c r="AW312" s="70"/>
      <c r="AX312" s="70"/>
    </row>
    <row r="313" spans="16:50" s="27" customFormat="1" x14ac:dyDescent="0.25">
      <c r="P313" s="28"/>
      <c r="R313" s="28"/>
      <c r="S313" s="28"/>
      <c r="T313" s="28"/>
      <c r="U313" s="28"/>
      <c r="V313" s="28"/>
      <c r="W313" s="28"/>
      <c r="X313" s="28"/>
      <c r="Y313" s="28"/>
      <c r="Z313" s="28"/>
      <c r="AA313" s="43"/>
      <c r="AB313" s="28"/>
      <c r="AF313" s="29"/>
      <c r="AM313" s="70"/>
      <c r="AN313" s="70"/>
      <c r="AO313" s="70"/>
      <c r="AP313" s="70"/>
      <c r="AQ313" s="70"/>
      <c r="AR313" s="70"/>
      <c r="AS313" s="70"/>
      <c r="AT313" s="70"/>
      <c r="AU313" s="70"/>
      <c r="AV313" s="70"/>
      <c r="AW313" s="70"/>
      <c r="AX313" s="70"/>
    </row>
    <row r="314" spans="16:50" s="27" customFormat="1" x14ac:dyDescent="0.25">
      <c r="P314" s="28"/>
      <c r="R314" s="28"/>
      <c r="S314" s="28"/>
      <c r="T314" s="28"/>
      <c r="U314" s="28"/>
      <c r="V314" s="28"/>
      <c r="W314" s="28"/>
      <c r="X314" s="28"/>
      <c r="Y314" s="28"/>
      <c r="Z314" s="28"/>
      <c r="AA314" s="43"/>
      <c r="AB314" s="28"/>
      <c r="AF314" s="29"/>
      <c r="AM314" s="70"/>
      <c r="AN314" s="70"/>
      <c r="AO314" s="70"/>
      <c r="AP314" s="70"/>
      <c r="AQ314" s="70"/>
      <c r="AR314" s="70"/>
      <c r="AS314" s="70"/>
      <c r="AT314" s="70"/>
      <c r="AU314" s="70"/>
      <c r="AV314" s="70"/>
      <c r="AW314" s="70"/>
      <c r="AX314" s="70"/>
    </row>
    <row r="315" spans="16:50" s="27" customFormat="1" x14ac:dyDescent="0.25">
      <c r="P315" s="28"/>
      <c r="R315" s="28"/>
      <c r="S315" s="28"/>
      <c r="T315" s="28"/>
      <c r="U315" s="28"/>
      <c r="V315" s="28"/>
      <c r="W315" s="28"/>
      <c r="X315" s="28"/>
      <c r="Y315" s="28"/>
      <c r="Z315" s="28"/>
      <c r="AA315" s="43"/>
      <c r="AB315" s="28"/>
      <c r="AF315" s="29"/>
      <c r="AM315" s="70"/>
      <c r="AN315" s="70"/>
      <c r="AO315" s="70"/>
      <c r="AP315" s="70"/>
      <c r="AQ315" s="70"/>
      <c r="AR315" s="70"/>
      <c r="AS315" s="70"/>
      <c r="AT315" s="70"/>
      <c r="AU315" s="70"/>
      <c r="AV315" s="70"/>
      <c r="AW315" s="70"/>
      <c r="AX315" s="70"/>
    </row>
    <row r="316" spans="16:50" s="27" customFormat="1" x14ac:dyDescent="0.25">
      <c r="P316" s="28"/>
      <c r="R316" s="28"/>
      <c r="S316" s="28"/>
      <c r="T316" s="28"/>
      <c r="U316" s="28"/>
      <c r="V316" s="28"/>
      <c r="W316" s="28"/>
      <c r="X316" s="28"/>
      <c r="Y316" s="28"/>
      <c r="Z316" s="28"/>
      <c r="AA316" s="43"/>
      <c r="AB316" s="28"/>
      <c r="AF316" s="29"/>
      <c r="AM316" s="70"/>
      <c r="AN316" s="70"/>
      <c r="AO316" s="70"/>
      <c r="AP316" s="70"/>
      <c r="AQ316" s="70"/>
      <c r="AR316" s="70"/>
      <c r="AS316" s="70"/>
      <c r="AT316" s="70"/>
      <c r="AU316" s="70"/>
      <c r="AV316" s="70"/>
      <c r="AW316" s="70"/>
      <c r="AX316" s="70"/>
    </row>
    <row r="317" spans="16:50" s="27" customFormat="1" x14ac:dyDescent="0.25">
      <c r="P317" s="28"/>
      <c r="R317" s="28"/>
      <c r="S317" s="28"/>
      <c r="T317" s="28"/>
      <c r="U317" s="28"/>
      <c r="V317" s="28"/>
      <c r="W317" s="28"/>
      <c r="X317" s="28"/>
      <c r="Y317" s="28"/>
      <c r="Z317" s="28"/>
      <c r="AA317" s="43"/>
      <c r="AB317" s="28"/>
      <c r="AF317" s="29"/>
      <c r="AM317" s="70"/>
      <c r="AN317" s="70"/>
      <c r="AO317" s="70"/>
      <c r="AP317" s="70"/>
      <c r="AQ317" s="70"/>
      <c r="AR317" s="70"/>
      <c r="AS317" s="70"/>
      <c r="AT317" s="70"/>
      <c r="AU317" s="70"/>
      <c r="AV317" s="70"/>
      <c r="AW317" s="70"/>
      <c r="AX317" s="70"/>
    </row>
    <row r="318" spans="16:50" s="27" customFormat="1" x14ac:dyDescent="0.25">
      <c r="P318" s="28"/>
      <c r="R318" s="28"/>
      <c r="S318" s="28"/>
      <c r="T318" s="28"/>
      <c r="U318" s="28"/>
      <c r="V318" s="28"/>
      <c r="W318" s="28"/>
      <c r="X318" s="28"/>
      <c r="Y318" s="28"/>
      <c r="Z318" s="28"/>
      <c r="AA318" s="43"/>
      <c r="AB318" s="28"/>
      <c r="AF318" s="29"/>
      <c r="AM318" s="70"/>
      <c r="AN318" s="70"/>
      <c r="AO318" s="70"/>
      <c r="AP318" s="70"/>
      <c r="AQ318" s="70"/>
      <c r="AR318" s="70"/>
      <c r="AS318" s="70"/>
      <c r="AT318" s="70"/>
      <c r="AU318" s="70"/>
      <c r="AV318" s="70"/>
      <c r="AW318" s="70"/>
      <c r="AX318" s="70"/>
    </row>
    <row r="319" spans="16:50" s="27" customFormat="1" x14ac:dyDescent="0.25">
      <c r="P319" s="28"/>
      <c r="R319" s="28"/>
      <c r="S319" s="28"/>
      <c r="T319" s="28"/>
      <c r="U319" s="28"/>
      <c r="V319" s="28"/>
      <c r="W319" s="28"/>
      <c r="X319" s="28"/>
      <c r="Y319" s="28"/>
      <c r="Z319" s="28"/>
      <c r="AA319" s="43"/>
      <c r="AB319" s="28"/>
      <c r="AF319" s="29"/>
      <c r="AM319" s="70"/>
      <c r="AN319" s="70"/>
      <c r="AO319" s="70"/>
      <c r="AP319" s="70"/>
      <c r="AQ319" s="70"/>
      <c r="AR319" s="70"/>
      <c r="AS319" s="70"/>
      <c r="AT319" s="70"/>
      <c r="AU319" s="70"/>
      <c r="AV319" s="70"/>
      <c r="AW319" s="70"/>
      <c r="AX319" s="70"/>
    </row>
    <row r="320" spans="16:50" s="27" customFormat="1" x14ac:dyDescent="0.25">
      <c r="P320" s="28"/>
      <c r="R320" s="28"/>
      <c r="S320" s="28"/>
      <c r="T320" s="28"/>
      <c r="U320" s="28"/>
      <c r="V320" s="28"/>
      <c r="W320" s="28"/>
      <c r="X320" s="28"/>
      <c r="Y320" s="28"/>
      <c r="Z320" s="28"/>
      <c r="AA320" s="43"/>
      <c r="AB320" s="28"/>
      <c r="AF320" s="29"/>
      <c r="AM320" s="70"/>
      <c r="AN320" s="70"/>
      <c r="AO320" s="70"/>
      <c r="AP320" s="70"/>
      <c r="AQ320" s="70"/>
      <c r="AR320" s="70"/>
      <c r="AS320" s="70"/>
      <c r="AT320" s="70"/>
      <c r="AU320" s="70"/>
      <c r="AV320" s="70"/>
      <c r="AW320" s="70"/>
      <c r="AX320" s="70"/>
    </row>
    <row r="321" spans="16:50" s="27" customFormat="1" x14ac:dyDescent="0.25">
      <c r="P321" s="28"/>
      <c r="R321" s="28"/>
      <c r="S321" s="28"/>
      <c r="T321" s="28"/>
      <c r="U321" s="28"/>
      <c r="V321" s="28"/>
      <c r="W321" s="28"/>
      <c r="X321" s="28"/>
      <c r="Y321" s="28"/>
      <c r="Z321" s="28"/>
      <c r="AA321" s="43"/>
      <c r="AB321" s="28"/>
      <c r="AF321" s="29"/>
      <c r="AM321" s="70"/>
      <c r="AN321" s="70"/>
      <c r="AO321" s="70"/>
      <c r="AP321" s="70"/>
      <c r="AQ321" s="70"/>
      <c r="AR321" s="70"/>
      <c r="AS321" s="70"/>
      <c r="AT321" s="70"/>
      <c r="AU321" s="70"/>
      <c r="AV321" s="70"/>
      <c r="AW321" s="70"/>
      <c r="AX321" s="70"/>
    </row>
    <row r="322" spans="16:50" s="27" customFormat="1" x14ac:dyDescent="0.25">
      <c r="P322" s="28"/>
      <c r="R322" s="28"/>
      <c r="S322" s="28"/>
      <c r="T322" s="28"/>
      <c r="U322" s="28"/>
      <c r="V322" s="28"/>
      <c r="W322" s="28"/>
      <c r="X322" s="28"/>
      <c r="Y322" s="28"/>
      <c r="Z322" s="28"/>
      <c r="AA322" s="43"/>
      <c r="AB322" s="28"/>
      <c r="AF322" s="29"/>
      <c r="AM322" s="70"/>
      <c r="AN322" s="70"/>
      <c r="AO322" s="70"/>
      <c r="AP322" s="70"/>
      <c r="AQ322" s="70"/>
      <c r="AR322" s="70"/>
      <c r="AS322" s="70"/>
      <c r="AT322" s="70"/>
      <c r="AU322" s="70"/>
      <c r="AV322" s="70"/>
      <c r="AW322" s="70"/>
      <c r="AX322" s="70"/>
    </row>
    <row r="323" spans="16:50" s="27" customFormat="1" x14ac:dyDescent="0.25">
      <c r="P323" s="28"/>
      <c r="R323" s="28"/>
      <c r="S323" s="28"/>
      <c r="T323" s="28"/>
      <c r="U323" s="28"/>
      <c r="V323" s="28"/>
      <c r="W323" s="28"/>
      <c r="X323" s="28"/>
      <c r="Y323" s="28"/>
      <c r="Z323" s="28"/>
      <c r="AA323" s="43"/>
      <c r="AB323" s="28"/>
      <c r="AF323" s="29"/>
      <c r="AM323" s="70"/>
      <c r="AN323" s="70"/>
      <c r="AO323" s="70"/>
      <c r="AP323" s="70"/>
      <c r="AQ323" s="70"/>
      <c r="AR323" s="70"/>
      <c r="AS323" s="70"/>
      <c r="AT323" s="70"/>
      <c r="AU323" s="70"/>
      <c r="AV323" s="70"/>
      <c r="AW323" s="70"/>
      <c r="AX323" s="70"/>
    </row>
    <row r="324" spans="16:50" s="27" customFormat="1" x14ac:dyDescent="0.25">
      <c r="P324" s="28"/>
      <c r="R324" s="28"/>
      <c r="S324" s="28"/>
      <c r="T324" s="28"/>
      <c r="U324" s="28"/>
      <c r="V324" s="28"/>
      <c r="W324" s="28"/>
      <c r="X324" s="28"/>
      <c r="Y324" s="28"/>
      <c r="Z324" s="28"/>
      <c r="AA324" s="43"/>
      <c r="AB324" s="28"/>
      <c r="AF324" s="29"/>
      <c r="AM324" s="70"/>
      <c r="AN324" s="70"/>
      <c r="AO324" s="70"/>
      <c r="AP324" s="70"/>
      <c r="AQ324" s="70"/>
      <c r="AR324" s="70"/>
      <c r="AS324" s="70"/>
      <c r="AT324" s="70"/>
      <c r="AU324" s="70"/>
      <c r="AV324" s="70"/>
      <c r="AW324" s="70"/>
      <c r="AX324" s="70"/>
    </row>
    <row r="325" spans="16:50" s="27" customFormat="1" x14ac:dyDescent="0.25">
      <c r="P325" s="28"/>
      <c r="R325" s="28"/>
      <c r="S325" s="28"/>
      <c r="T325" s="28"/>
      <c r="U325" s="28"/>
      <c r="V325" s="28"/>
      <c r="W325" s="28"/>
      <c r="X325" s="28"/>
      <c r="Y325" s="28"/>
      <c r="Z325" s="28"/>
      <c r="AA325" s="43"/>
      <c r="AB325" s="28"/>
      <c r="AF325" s="29"/>
      <c r="AM325" s="70"/>
      <c r="AN325" s="70"/>
      <c r="AO325" s="70"/>
      <c r="AP325" s="70"/>
      <c r="AQ325" s="70"/>
      <c r="AR325" s="70"/>
      <c r="AS325" s="70"/>
      <c r="AT325" s="70"/>
      <c r="AU325" s="70"/>
      <c r="AV325" s="70"/>
      <c r="AW325" s="70"/>
      <c r="AX325" s="70"/>
    </row>
    <row r="326" spans="16:50" s="27" customFormat="1" x14ac:dyDescent="0.25">
      <c r="P326" s="28"/>
      <c r="R326" s="28"/>
      <c r="S326" s="28"/>
      <c r="T326" s="28"/>
      <c r="U326" s="28"/>
      <c r="V326" s="28"/>
      <c r="W326" s="28"/>
      <c r="X326" s="28"/>
      <c r="Y326" s="28"/>
      <c r="Z326" s="28"/>
      <c r="AA326" s="43"/>
      <c r="AB326" s="28"/>
      <c r="AF326" s="29"/>
      <c r="AM326" s="70"/>
      <c r="AN326" s="70"/>
      <c r="AO326" s="70"/>
      <c r="AP326" s="70"/>
      <c r="AQ326" s="70"/>
      <c r="AR326" s="70"/>
      <c r="AS326" s="70"/>
      <c r="AT326" s="70"/>
      <c r="AU326" s="70"/>
      <c r="AV326" s="70"/>
      <c r="AW326" s="70"/>
      <c r="AX326" s="70"/>
    </row>
    <row r="327" spans="16:50" s="27" customFormat="1" x14ac:dyDescent="0.25">
      <c r="P327" s="28"/>
      <c r="R327" s="28"/>
      <c r="S327" s="28"/>
      <c r="T327" s="28"/>
      <c r="U327" s="28"/>
      <c r="V327" s="28"/>
      <c r="W327" s="28"/>
      <c r="X327" s="28"/>
      <c r="Y327" s="28"/>
      <c r="Z327" s="28"/>
      <c r="AA327" s="43"/>
      <c r="AB327" s="28"/>
      <c r="AF327" s="29"/>
      <c r="AM327" s="70"/>
      <c r="AN327" s="70"/>
      <c r="AO327" s="70"/>
      <c r="AP327" s="70"/>
      <c r="AQ327" s="70"/>
      <c r="AR327" s="70"/>
      <c r="AS327" s="70"/>
      <c r="AT327" s="70"/>
      <c r="AU327" s="70"/>
      <c r="AV327" s="70"/>
      <c r="AW327" s="70"/>
      <c r="AX327" s="70"/>
    </row>
    <row r="328" spans="16:50" s="27" customFormat="1" x14ac:dyDescent="0.25">
      <c r="P328" s="28"/>
      <c r="R328" s="28"/>
      <c r="S328" s="28"/>
      <c r="T328" s="28"/>
      <c r="U328" s="28"/>
      <c r="V328" s="28"/>
      <c r="W328" s="28"/>
      <c r="X328" s="28"/>
      <c r="Y328" s="28"/>
      <c r="Z328" s="28"/>
      <c r="AA328" s="43"/>
      <c r="AB328" s="28"/>
      <c r="AF328" s="29"/>
      <c r="AM328" s="70"/>
      <c r="AN328" s="70"/>
      <c r="AO328" s="70"/>
      <c r="AP328" s="70"/>
      <c r="AQ328" s="70"/>
      <c r="AR328" s="70"/>
      <c r="AS328" s="70"/>
      <c r="AT328" s="70"/>
      <c r="AU328" s="70"/>
      <c r="AV328" s="70"/>
      <c r="AW328" s="70"/>
      <c r="AX328" s="70"/>
    </row>
    <row r="329" spans="16:50" s="27" customFormat="1" x14ac:dyDescent="0.25">
      <c r="P329" s="28"/>
      <c r="R329" s="28"/>
      <c r="S329" s="28"/>
      <c r="T329" s="28"/>
      <c r="U329" s="28"/>
      <c r="V329" s="28"/>
      <c r="W329" s="28"/>
      <c r="X329" s="28"/>
      <c r="Y329" s="28"/>
      <c r="Z329" s="28"/>
      <c r="AA329" s="43"/>
      <c r="AB329" s="28"/>
      <c r="AF329" s="29"/>
      <c r="AM329" s="70"/>
      <c r="AN329" s="70"/>
      <c r="AO329" s="70"/>
      <c r="AP329" s="70"/>
      <c r="AQ329" s="70"/>
      <c r="AR329" s="70"/>
      <c r="AS329" s="70"/>
      <c r="AT329" s="70"/>
      <c r="AU329" s="70"/>
      <c r="AV329" s="70"/>
      <c r="AW329" s="70"/>
      <c r="AX329" s="70"/>
    </row>
    <row r="330" spans="16:50" s="27" customFormat="1" x14ac:dyDescent="0.25">
      <c r="P330" s="28"/>
      <c r="R330" s="28"/>
      <c r="S330" s="28"/>
      <c r="T330" s="28"/>
      <c r="U330" s="28"/>
      <c r="V330" s="28"/>
      <c r="W330" s="28"/>
      <c r="X330" s="28"/>
      <c r="Y330" s="28"/>
      <c r="Z330" s="28"/>
      <c r="AA330" s="43"/>
      <c r="AB330" s="28"/>
      <c r="AF330" s="29"/>
      <c r="AM330" s="70"/>
      <c r="AN330" s="70"/>
      <c r="AO330" s="70"/>
      <c r="AP330" s="70"/>
      <c r="AQ330" s="70"/>
      <c r="AR330" s="70"/>
      <c r="AS330" s="70"/>
      <c r="AT330" s="70"/>
      <c r="AU330" s="70"/>
      <c r="AV330" s="70"/>
      <c r="AW330" s="70"/>
      <c r="AX330" s="70"/>
    </row>
    <row r="331" spans="16:50" s="27" customFormat="1" x14ac:dyDescent="0.25">
      <c r="P331" s="28"/>
      <c r="R331" s="28"/>
      <c r="S331" s="28"/>
      <c r="T331" s="28"/>
      <c r="U331" s="28"/>
      <c r="V331" s="28"/>
      <c r="W331" s="28"/>
      <c r="X331" s="28"/>
      <c r="Y331" s="28"/>
      <c r="Z331" s="28"/>
      <c r="AA331" s="43"/>
      <c r="AB331" s="28"/>
      <c r="AF331" s="29"/>
      <c r="AM331" s="70"/>
      <c r="AN331" s="70"/>
      <c r="AO331" s="70"/>
      <c r="AP331" s="70"/>
      <c r="AQ331" s="70"/>
      <c r="AR331" s="70"/>
      <c r="AS331" s="70"/>
      <c r="AT331" s="70"/>
      <c r="AU331" s="70"/>
      <c r="AV331" s="70"/>
      <c r="AW331" s="70"/>
      <c r="AX331" s="70"/>
    </row>
    <row r="332" spans="16:50" s="27" customFormat="1" x14ac:dyDescent="0.25">
      <c r="P332" s="28"/>
      <c r="R332" s="28"/>
      <c r="S332" s="28"/>
      <c r="T332" s="28"/>
      <c r="U332" s="28"/>
      <c r="V332" s="28"/>
      <c r="W332" s="28"/>
      <c r="X332" s="28"/>
      <c r="Y332" s="28"/>
      <c r="Z332" s="28"/>
      <c r="AA332" s="43"/>
      <c r="AB332" s="28"/>
      <c r="AF332" s="29"/>
      <c r="AM332" s="70"/>
      <c r="AN332" s="70"/>
      <c r="AO332" s="70"/>
      <c r="AP332" s="70"/>
      <c r="AQ332" s="70"/>
      <c r="AR332" s="70"/>
      <c r="AS332" s="70"/>
      <c r="AT332" s="70"/>
      <c r="AU332" s="70"/>
      <c r="AV332" s="70"/>
      <c r="AW332" s="70"/>
      <c r="AX332" s="70"/>
    </row>
    <row r="333" spans="16:50" s="27" customFormat="1" x14ac:dyDescent="0.25">
      <c r="P333" s="28"/>
      <c r="R333" s="28"/>
      <c r="S333" s="28"/>
      <c r="T333" s="28"/>
      <c r="U333" s="28"/>
      <c r="V333" s="28"/>
      <c r="W333" s="28"/>
      <c r="X333" s="28"/>
      <c r="Y333" s="28"/>
      <c r="Z333" s="28"/>
      <c r="AA333" s="43"/>
      <c r="AB333" s="28"/>
      <c r="AF333" s="29"/>
      <c r="AM333" s="70"/>
      <c r="AN333" s="70"/>
      <c r="AO333" s="70"/>
      <c r="AP333" s="70"/>
      <c r="AQ333" s="70"/>
      <c r="AR333" s="70"/>
      <c r="AS333" s="70"/>
      <c r="AT333" s="70"/>
      <c r="AU333" s="70"/>
      <c r="AV333" s="70"/>
      <c r="AW333" s="70"/>
      <c r="AX333" s="70"/>
    </row>
    <row r="334" spans="16:50" s="27" customFormat="1" x14ac:dyDescent="0.25">
      <c r="P334" s="28"/>
      <c r="R334" s="28"/>
      <c r="S334" s="28"/>
      <c r="T334" s="28"/>
      <c r="U334" s="28"/>
      <c r="V334" s="28"/>
      <c r="W334" s="28"/>
      <c r="X334" s="28"/>
      <c r="Y334" s="28"/>
      <c r="Z334" s="28"/>
      <c r="AA334" s="43"/>
      <c r="AB334" s="28"/>
      <c r="AF334" s="29"/>
      <c r="AM334" s="70"/>
      <c r="AN334" s="70"/>
      <c r="AO334" s="70"/>
      <c r="AP334" s="70"/>
      <c r="AQ334" s="70"/>
      <c r="AR334" s="70"/>
      <c r="AS334" s="70"/>
      <c r="AT334" s="70"/>
      <c r="AU334" s="70"/>
      <c r="AV334" s="70"/>
      <c r="AW334" s="70"/>
      <c r="AX334" s="70"/>
    </row>
    <row r="335" spans="16:50" s="27" customFormat="1" x14ac:dyDescent="0.25">
      <c r="P335" s="28"/>
      <c r="R335" s="28"/>
      <c r="S335" s="28"/>
      <c r="T335" s="28"/>
      <c r="U335" s="28"/>
      <c r="V335" s="28"/>
      <c r="W335" s="28"/>
      <c r="X335" s="28"/>
      <c r="Y335" s="28"/>
      <c r="Z335" s="28"/>
      <c r="AA335" s="43"/>
      <c r="AB335" s="28"/>
      <c r="AF335" s="29"/>
      <c r="AM335" s="70"/>
      <c r="AN335" s="70"/>
      <c r="AO335" s="70"/>
      <c r="AP335" s="70"/>
      <c r="AQ335" s="70"/>
      <c r="AR335" s="70"/>
      <c r="AS335" s="70"/>
      <c r="AT335" s="70"/>
      <c r="AU335" s="70"/>
      <c r="AV335" s="70"/>
      <c r="AW335" s="70"/>
      <c r="AX335" s="70"/>
    </row>
    <row r="336" spans="16:50" s="27" customFormat="1" x14ac:dyDescent="0.25">
      <c r="P336" s="28"/>
      <c r="R336" s="28"/>
      <c r="S336" s="28"/>
      <c r="T336" s="28"/>
      <c r="U336" s="28"/>
      <c r="V336" s="28"/>
      <c r="W336" s="28"/>
      <c r="X336" s="28"/>
      <c r="Y336" s="28"/>
      <c r="Z336" s="28"/>
      <c r="AA336" s="43"/>
      <c r="AB336" s="28"/>
      <c r="AF336" s="29"/>
      <c r="AM336" s="70"/>
      <c r="AN336" s="70"/>
      <c r="AO336" s="70"/>
      <c r="AP336" s="70"/>
      <c r="AQ336" s="70"/>
      <c r="AR336" s="70"/>
      <c r="AS336" s="70"/>
      <c r="AT336" s="70"/>
      <c r="AU336" s="70"/>
      <c r="AV336" s="70"/>
      <c r="AW336" s="70"/>
      <c r="AX336" s="70"/>
    </row>
    <row r="337" spans="16:50" s="27" customFormat="1" x14ac:dyDescent="0.25">
      <c r="P337" s="28"/>
      <c r="R337" s="28"/>
      <c r="S337" s="28"/>
      <c r="T337" s="28"/>
      <c r="U337" s="28"/>
      <c r="V337" s="28"/>
      <c r="W337" s="28"/>
      <c r="X337" s="28"/>
      <c r="Y337" s="28"/>
      <c r="Z337" s="28"/>
      <c r="AA337" s="43"/>
      <c r="AB337" s="28"/>
      <c r="AF337" s="29"/>
      <c r="AM337" s="70"/>
      <c r="AN337" s="70"/>
      <c r="AO337" s="70"/>
      <c r="AP337" s="70"/>
      <c r="AQ337" s="70"/>
      <c r="AR337" s="70"/>
      <c r="AS337" s="70"/>
      <c r="AT337" s="70"/>
      <c r="AU337" s="70"/>
      <c r="AV337" s="70"/>
      <c r="AW337" s="70"/>
      <c r="AX337" s="70"/>
    </row>
    <row r="338" spans="16:50" s="27" customFormat="1" x14ac:dyDescent="0.25">
      <c r="P338" s="28"/>
      <c r="R338" s="28"/>
      <c r="S338" s="28"/>
      <c r="T338" s="28"/>
      <c r="U338" s="28"/>
      <c r="V338" s="28"/>
      <c r="W338" s="28"/>
      <c r="X338" s="28"/>
      <c r="Y338" s="28"/>
      <c r="Z338" s="28"/>
      <c r="AA338" s="43"/>
      <c r="AB338" s="28"/>
      <c r="AF338" s="29"/>
      <c r="AM338" s="70"/>
      <c r="AN338" s="70"/>
      <c r="AO338" s="70"/>
      <c r="AP338" s="70"/>
      <c r="AQ338" s="70"/>
      <c r="AR338" s="70"/>
      <c r="AS338" s="70"/>
      <c r="AT338" s="70"/>
      <c r="AU338" s="70"/>
      <c r="AV338" s="70"/>
      <c r="AW338" s="70"/>
      <c r="AX338" s="70"/>
    </row>
    <row r="339" spans="16:50" s="27" customFormat="1" x14ac:dyDescent="0.25">
      <c r="P339" s="28"/>
      <c r="R339" s="28"/>
      <c r="S339" s="28"/>
      <c r="T339" s="28"/>
      <c r="U339" s="28"/>
      <c r="V339" s="28"/>
      <c r="W339" s="28"/>
      <c r="X339" s="28"/>
      <c r="Y339" s="28"/>
      <c r="Z339" s="28"/>
      <c r="AA339" s="43"/>
      <c r="AB339" s="28"/>
      <c r="AF339" s="29"/>
      <c r="AM339" s="70"/>
      <c r="AN339" s="70"/>
      <c r="AO339" s="70"/>
      <c r="AP339" s="70"/>
      <c r="AQ339" s="70"/>
      <c r="AR339" s="70"/>
      <c r="AS339" s="70"/>
      <c r="AT339" s="70"/>
      <c r="AU339" s="70"/>
      <c r="AV339" s="70"/>
      <c r="AW339" s="70"/>
      <c r="AX339" s="70"/>
    </row>
    <row r="340" spans="16:50" s="27" customFormat="1" x14ac:dyDescent="0.25">
      <c r="P340" s="28"/>
      <c r="R340" s="28"/>
      <c r="S340" s="28"/>
      <c r="T340" s="28"/>
      <c r="U340" s="28"/>
      <c r="V340" s="28"/>
      <c r="W340" s="28"/>
      <c r="X340" s="28"/>
      <c r="Y340" s="28"/>
      <c r="Z340" s="28"/>
      <c r="AA340" s="43"/>
      <c r="AB340" s="28"/>
      <c r="AF340" s="29"/>
      <c r="AM340" s="70"/>
      <c r="AN340" s="70"/>
      <c r="AO340" s="70"/>
      <c r="AP340" s="70"/>
      <c r="AQ340" s="70"/>
      <c r="AR340" s="70"/>
      <c r="AS340" s="70"/>
      <c r="AT340" s="70"/>
      <c r="AU340" s="70"/>
      <c r="AV340" s="70"/>
      <c r="AW340" s="70"/>
      <c r="AX340" s="70"/>
    </row>
    <row r="341" spans="16:50" s="27" customFormat="1" x14ac:dyDescent="0.25">
      <c r="P341" s="28"/>
      <c r="R341" s="28"/>
      <c r="S341" s="28"/>
      <c r="T341" s="28"/>
      <c r="U341" s="28"/>
      <c r="V341" s="28"/>
      <c r="W341" s="28"/>
      <c r="X341" s="28"/>
      <c r="Y341" s="28"/>
      <c r="Z341" s="28"/>
      <c r="AA341" s="43"/>
      <c r="AB341" s="28"/>
      <c r="AF341" s="29"/>
      <c r="AM341" s="70"/>
      <c r="AN341" s="70"/>
      <c r="AO341" s="70"/>
      <c r="AP341" s="70"/>
      <c r="AQ341" s="70"/>
      <c r="AR341" s="70"/>
      <c r="AS341" s="70"/>
      <c r="AT341" s="70"/>
      <c r="AU341" s="70"/>
      <c r="AV341" s="70"/>
      <c r="AW341" s="70"/>
      <c r="AX341" s="70"/>
    </row>
    <row r="342" spans="16:50" s="27" customFormat="1" x14ac:dyDescent="0.25">
      <c r="P342" s="28"/>
      <c r="R342" s="28"/>
      <c r="S342" s="28"/>
      <c r="T342" s="28"/>
      <c r="U342" s="28"/>
      <c r="V342" s="28"/>
      <c r="W342" s="28"/>
      <c r="X342" s="28"/>
      <c r="Y342" s="28"/>
      <c r="Z342" s="28"/>
      <c r="AA342" s="43"/>
      <c r="AB342" s="28"/>
      <c r="AF342" s="29"/>
      <c r="AM342" s="70"/>
      <c r="AN342" s="70"/>
      <c r="AO342" s="70"/>
      <c r="AP342" s="70"/>
      <c r="AQ342" s="70"/>
      <c r="AR342" s="70"/>
      <c r="AS342" s="70"/>
      <c r="AT342" s="70"/>
      <c r="AU342" s="70"/>
      <c r="AV342" s="70"/>
      <c r="AW342" s="70"/>
      <c r="AX342" s="70"/>
    </row>
    <row r="343" spans="16:50" s="27" customFormat="1" x14ac:dyDescent="0.25">
      <c r="P343" s="28"/>
      <c r="R343" s="28"/>
      <c r="S343" s="28"/>
      <c r="T343" s="28"/>
      <c r="U343" s="28"/>
      <c r="V343" s="28"/>
      <c r="W343" s="28"/>
      <c r="X343" s="28"/>
      <c r="Y343" s="28"/>
      <c r="Z343" s="28"/>
      <c r="AA343" s="43"/>
      <c r="AB343" s="28"/>
      <c r="AF343" s="29"/>
      <c r="AM343" s="70"/>
      <c r="AN343" s="70"/>
      <c r="AO343" s="70"/>
      <c r="AP343" s="70"/>
      <c r="AQ343" s="70"/>
      <c r="AR343" s="70"/>
      <c r="AS343" s="70"/>
      <c r="AT343" s="70"/>
      <c r="AU343" s="70"/>
      <c r="AV343" s="70"/>
      <c r="AW343" s="70"/>
      <c r="AX343" s="70"/>
    </row>
    <row r="344" spans="16:50" s="27" customFormat="1" x14ac:dyDescent="0.25">
      <c r="P344" s="28"/>
      <c r="R344" s="28"/>
      <c r="S344" s="28"/>
      <c r="T344" s="28"/>
      <c r="U344" s="28"/>
      <c r="V344" s="28"/>
      <c r="W344" s="28"/>
      <c r="X344" s="28"/>
      <c r="Y344" s="28"/>
      <c r="Z344" s="28"/>
      <c r="AA344" s="43"/>
      <c r="AB344" s="28"/>
      <c r="AF344" s="29"/>
      <c r="AM344" s="70"/>
      <c r="AN344" s="70"/>
      <c r="AO344" s="70"/>
      <c r="AP344" s="70"/>
      <c r="AQ344" s="70"/>
      <c r="AR344" s="70"/>
      <c r="AS344" s="70"/>
      <c r="AT344" s="70"/>
      <c r="AU344" s="70"/>
      <c r="AV344" s="70"/>
      <c r="AW344" s="70"/>
      <c r="AX344" s="70"/>
    </row>
    <row r="345" spans="16:50" s="27" customFormat="1" x14ac:dyDescent="0.25">
      <c r="P345" s="28"/>
      <c r="R345" s="28"/>
      <c r="S345" s="28"/>
      <c r="T345" s="28"/>
      <c r="U345" s="28"/>
      <c r="V345" s="28"/>
      <c r="W345" s="28"/>
      <c r="X345" s="28"/>
      <c r="Y345" s="28"/>
      <c r="Z345" s="28"/>
      <c r="AA345" s="43"/>
      <c r="AB345" s="28"/>
      <c r="AF345" s="29"/>
      <c r="AM345" s="70"/>
      <c r="AN345" s="70"/>
      <c r="AO345" s="70"/>
      <c r="AP345" s="70"/>
      <c r="AQ345" s="70"/>
      <c r="AR345" s="70"/>
      <c r="AS345" s="70"/>
      <c r="AT345" s="70"/>
      <c r="AU345" s="70"/>
      <c r="AV345" s="70"/>
      <c r="AW345" s="70"/>
      <c r="AX345" s="70"/>
    </row>
    <row r="346" spans="16:50" s="27" customFormat="1" x14ac:dyDescent="0.25">
      <c r="P346" s="28"/>
      <c r="R346" s="28"/>
      <c r="S346" s="28"/>
      <c r="T346" s="28"/>
      <c r="U346" s="28"/>
      <c r="V346" s="28"/>
      <c r="W346" s="28"/>
      <c r="X346" s="28"/>
      <c r="Y346" s="28"/>
      <c r="Z346" s="28"/>
      <c r="AA346" s="43"/>
      <c r="AB346" s="28"/>
      <c r="AF346" s="29"/>
      <c r="AM346" s="70"/>
      <c r="AN346" s="70"/>
      <c r="AO346" s="70"/>
      <c r="AP346" s="70"/>
      <c r="AQ346" s="70"/>
      <c r="AR346" s="70"/>
      <c r="AS346" s="70"/>
      <c r="AT346" s="70"/>
      <c r="AU346" s="70"/>
      <c r="AV346" s="70"/>
      <c r="AW346" s="70"/>
      <c r="AX346" s="70"/>
    </row>
    <row r="347" spans="16:50" s="27" customFormat="1" x14ac:dyDescent="0.25">
      <c r="P347" s="28"/>
      <c r="R347" s="28"/>
      <c r="S347" s="28"/>
      <c r="T347" s="28"/>
      <c r="U347" s="28"/>
      <c r="V347" s="28"/>
      <c r="W347" s="28"/>
      <c r="X347" s="28"/>
      <c r="Y347" s="28"/>
      <c r="Z347" s="28"/>
      <c r="AA347" s="43"/>
      <c r="AB347" s="28"/>
      <c r="AF347" s="29"/>
      <c r="AM347" s="70"/>
      <c r="AN347" s="70"/>
      <c r="AO347" s="70"/>
      <c r="AP347" s="70"/>
      <c r="AQ347" s="70"/>
      <c r="AR347" s="70"/>
      <c r="AS347" s="70"/>
      <c r="AT347" s="70"/>
      <c r="AU347" s="70"/>
      <c r="AV347" s="70"/>
      <c r="AW347" s="70"/>
      <c r="AX347" s="70"/>
    </row>
    <row r="348" spans="16:50" s="27" customFormat="1" x14ac:dyDescent="0.25">
      <c r="P348" s="28"/>
      <c r="R348" s="28"/>
      <c r="S348" s="28"/>
      <c r="T348" s="28"/>
      <c r="U348" s="28"/>
      <c r="V348" s="28"/>
      <c r="W348" s="28"/>
      <c r="X348" s="28"/>
      <c r="Y348" s="28"/>
      <c r="Z348" s="28"/>
      <c r="AA348" s="43"/>
      <c r="AB348" s="28"/>
      <c r="AF348" s="29"/>
      <c r="AM348" s="70"/>
      <c r="AN348" s="70"/>
      <c r="AO348" s="70"/>
      <c r="AP348" s="70"/>
      <c r="AQ348" s="70"/>
      <c r="AR348" s="70"/>
      <c r="AS348" s="70"/>
      <c r="AT348" s="70"/>
      <c r="AU348" s="70"/>
      <c r="AV348" s="70"/>
      <c r="AW348" s="70"/>
      <c r="AX348" s="70"/>
    </row>
    <row r="349" spans="16:50" s="27" customFormat="1" x14ac:dyDescent="0.25">
      <c r="P349" s="28"/>
      <c r="R349" s="28"/>
      <c r="S349" s="28"/>
      <c r="T349" s="28"/>
      <c r="U349" s="28"/>
      <c r="V349" s="28"/>
      <c r="W349" s="28"/>
      <c r="X349" s="28"/>
      <c r="Y349" s="28"/>
      <c r="Z349" s="28"/>
      <c r="AA349" s="43"/>
      <c r="AB349" s="28"/>
      <c r="AF349" s="29"/>
      <c r="AM349" s="70"/>
      <c r="AN349" s="70"/>
      <c r="AO349" s="70"/>
      <c r="AP349" s="70"/>
      <c r="AQ349" s="70"/>
      <c r="AR349" s="70"/>
      <c r="AS349" s="70"/>
      <c r="AT349" s="70"/>
      <c r="AU349" s="70"/>
      <c r="AV349" s="70"/>
      <c r="AW349" s="70"/>
      <c r="AX349" s="70"/>
    </row>
    <row r="350" spans="16:50" s="27" customFormat="1" x14ac:dyDescent="0.25">
      <c r="P350" s="28"/>
      <c r="R350" s="28"/>
      <c r="S350" s="28"/>
      <c r="T350" s="28"/>
      <c r="U350" s="28"/>
      <c r="V350" s="28"/>
      <c r="W350" s="28"/>
      <c r="X350" s="28"/>
      <c r="Y350" s="28"/>
      <c r="Z350" s="28"/>
      <c r="AA350" s="43"/>
      <c r="AB350" s="28"/>
      <c r="AF350" s="29"/>
      <c r="AM350" s="70"/>
      <c r="AN350" s="70"/>
      <c r="AO350" s="70"/>
      <c r="AP350" s="70"/>
      <c r="AQ350" s="70"/>
      <c r="AR350" s="70"/>
      <c r="AS350" s="70"/>
      <c r="AT350" s="70"/>
      <c r="AU350" s="70"/>
      <c r="AV350" s="70"/>
      <c r="AW350" s="70"/>
      <c r="AX350" s="70"/>
    </row>
    <row r="351" spans="16:50" s="27" customFormat="1" x14ac:dyDescent="0.25">
      <c r="P351" s="28"/>
      <c r="R351" s="28"/>
      <c r="S351" s="28"/>
      <c r="T351" s="28"/>
      <c r="U351" s="28"/>
      <c r="V351" s="28"/>
      <c r="W351" s="28"/>
      <c r="X351" s="28"/>
      <c r="Y351" s="28"/>
      <c r="Z351" s="28"/>
      <c r="AA351" s="43"/>
      <c r="AB351" s="28"/>
      <c r="AF351" s="29"/>
      <c r="AM351" s="70"/>
      <c r="AN351" s="70"/>
      <c r="AO351" s="70"/>
      <c r="AP351" s="70"/>
      <c r="AQ351" s="70"/>
      <c r="AR351" s="70"/>
      <c r="AS351" s="70"/>
      <c r="AT351" s="70"/>
      <c r="AU351" s="70"/>
      <c r="AV351" s="70"/>
      <c r="AW351" s="70"/>
      <c r="AX351" s="70"/>
    </row>
    <row r="352" spans="16:50" s="27" customFormat="1" x14ac:dyDescent="0.25">
      <c r="P352" s="28"/>
      <c r="R352" s="28"/>
      <c r="S352" s="28"/>
      <c r="T352" s="28"/>
      <c r="U352" s="28"/>
      <c r="V352" s="28"/>
      <c r="W352" s="28"/>
      <c r="X352" s="28"/>
      <c r="Y352" s="28"/>
      <c r="Z352" s="28"/>
      <c r="AA352" s="43"/>
      <c r="AB352" s="28"/>
      <c r="AF352" s="29"/>
      <c r="AM352" s="70"/>
      <c r="AN352" s="70"/>
      <c r="AO352" s="70"/>
      <c r="AP352" s="70"/>
      <c r="AQ352" s="70"/>
      <c r="AR352" s="70"/>
      <c r="AS352" s="70"/>
      <c r="AT352" s="70"/>
      <c r="AU352" s="70"/>
      <c r="AV352" s="70"/>
      <c r="AW352" s="70"/>
      <c r="AX352" s="70"/>
    </row>
    <row r="353" spans="16:50" s="27" customFormat="1" x14ac:dyDescent="0.25">
      <c r="P353" s="28"/>
      <c r="R353" s="28"/>
      <c r="S353" s="28"/>
      <c r="T353" s="28"/>
      <c r="U353" s="28"/>
      <c r="V353" s="28"/>
      <c r="W353" s="28"/>
      <c r="X353" s="28"/>
      <c r="Y353" s="28"/>
      <c r="Z353" s="28"/>
      <c r="AA353" s="43"/>
      <c r="AB353" s="28"/>
      <c r="AF353" s="29"/>
      <c r="AM353" s="70"/>
      <c r="AN353" s="70"/>
      <c r="AO353" s="70"/>
      <c r="AP353" s="70"/>
      <c r="AQ353" s="70"/>
      <c r="AR353" s="70"/>
      <c r="AS353" s="70"/>
      <c r="AT353" s="70"/>
      <c r="AU353" s="70"/>
      <c r="AV353" s="70"/>
      <c r="AW353" s="70"/>
      <c r="AX353" s="70"/>
    </row>
    <row r="354" spans="16:50" s="27" customFormat="1" x14ac:dyDescent="0.25">
      <c r="P354" s="28"/>
      <c r="R354" s="28"/>
      <c r="S354" s="28"/>
      <c r="T354" s="28"/>
      <c r="U354" s="28"/>
      <c r="V354" s="28"/>
      <c r="W354" s="28"/>
      <c r="X354" s="28"/>
      <c r="Y354" s="28"/>
      <c r="Z354" s="28"/>
      <c r="AA354" s="43"/>
      <c r="AB354" s="28"/>
      <c r="AF354" s="29"/>
      <c r="AM354" s="70"/>
      <c r="AN354" s="70"/>
      <c r="AO354" s="70"/>
      <c r="AP354" s="70"/>
      <c r="AQ354" s="70"/>
      <c r="AR354" s="70"/>
      <c r="AS354" s="70"/>
      <c r="AT354" s="70"/>
      <c r="AU354" s="70"/>
      <c r="AV354" s="70"/>
      <c r="AW354" s="70"/>
      <c r="AX354" s="70"/>
    </row>
    <row r="355" spans="16:50" s="27" customFormat="1" x14ac:dyDescent="0.25">
      <c r="P355" s="28"/>
      <c r="R355" s="28"/>
      <c r="S355" s="28"/>
      <c r="T355" s="28"/>
      <c r="U355" s="28"/>
      <c r="V355" s="28"/>
      <c r="W355" s="28"/>
      <c r="X355" s="28"/>
      <c r="Y355" s="28"/>
      <c r="Z355" s="28"/>
      <c r="AA355" s="43"/>
      <c r="AB355" s="28"/>
      <c r="AF355" s="29"/>
      <c r="AM355" s="70"/>
      <c r="AN355" s="70"/>
      <c r="AO355" s="70"/>
      <c r="AP355" s="70"/>
      <c r="AQ355" s="70"/>
      <c r="AR355" s="70"/>
      <c r="AS355" s="70"/>
      <c r="AT355" s="70"/>
      <c r="AU355" s="70"/>
      <c r="AV355" s="70"/>
      <c r="AW355" s="70"/>
      <c r="AX355" s="70"/>
    </row>
    <row r="356" spans="16:50" s="27" customFormat="1" x14ac:dyDescent="0.25">
      <c r="P356" s="28"/>
      <c r="R356" s="28"/>
      <c r="S356" s="28"/>
      <c r="T356" s="28"/>
      <c r="U356" s="28"/>
      <c r="V356" s="28"/>
      <c r="W356" s="28"/>
      <c r="X356" s="28"/>
      <c r="Y356" s="28"/>
      <c r="Z356" s="28"/>
      <c r="AA356" s="43"/>
      <c r="AB356" s="28"/>
      <c r="AF356" s="29"/>
      <c r="AM356" s="70"/>
      <c r="AN356" s="70"/>
      <c r="AO356" s="70"/>
      <c r="AP356" s="70"/>
      <c r="AQ356" s="70"/>
      <c r="AR356" s="70"/>
      <c r="AS356" s="70"/>
      <c r="AT356" s="70"/>
      <c r="AU356" s="70"/>
      <c r="AV356" s="70"/>
      <c r="AW356" s="70"/>
      <c r="AX356" s="70"/>
    </row>
    <row r="357" spans="16:50" s="27" customFormat="1" x14ac:dyDescent="0.25">
      <c r="P357" s="28"/>
      <c r="R357" s="28"/>
      <c r="S357" s="28"/>
      <c r="T357" s="28"/>
      <c r="U357" s="28"/>
      <c r="V357" s="28"/>
      <c r="W357" s="28"/>
      <c r="X357" s="28"/>
      <c r="Y357" s="28"/>
      <c r="Z357" s="28"/>
      <c r="AA357" s="43"/>
      <c r="AB357" s="28"/>
      <c r="AF357" s="29"/>
      <c r="AM357" s="70"/>
      <c r="AN357" s="70"/>
      <c r="AO357" s="70"/>
      <c r="AP357" s="70"/>
      <c r="AQ357" s="70"/>
      <c r="AR357" s="70"/>
      <c r="AS357" s="70"/>
      <c r="AT357" s="70"/>
      <c r="AU357" s="70"/>
      <c r="AV357" s="70"/>
      <c r="AW357" s="70"/>
      <c r="AX357" s="70"/>
    </row>
    <row r="358" spans="16:50" s="27" customFormat="1" x14ac:dyDescent="0.25">
      <c r="P358" s="28"/>
      <c r="R358" s="28"/>
      <c r="S358" s="28"/>
      <c r="T358" s="28"/>
      <c r="U358" s="28"/>
      <c r="V358" s="28"/>
      <c r="W358" s="28"/>
      <c r="X358" s="28"/>
      <c r="Y358" s="28"/>
      <c r="Z358" s="28"/>
      <c r="AA358" s="43"/>
      <c r="AB358" s="28"/>
      <c r="AF358" s="29"/>
      <c r="AM358" s="70"/>
      <c r="AN358" s="70"/>
      <c r="AO358" s="70"/>
      <c r="AP358" s="70"/>
      <c r="AQ358" s="70"/>
      <c r="AR358" s="70"/>
      <c r="AS358" s="70"/>
      <c r="AT358" s="70"/>
      <c r="AU358" s="70"/>
      <c r="AV358" s="70"/>
      <c r="AW358" s="70"/>
      <c r="AX358" s="70"/>
    </row>
    <row r="359" spans="16:50" s="27" customFormat="1" x14ac:dyDescent="0.25">
      <c r="P359" s="28"/>
      <c r="R359" s="28"/>
      <c r="S359" s="28"/>
      <c r="T359" s="28"/>
      <c r="U359" s="28"/>
      <c r="V359" s="28"/>
      <c r="W359" s="28"/>
      <c r="X359" s="28"/>
      <c r="Y359" s="28"/>
      <c r="Z359" s="28"/>
      <c r="AA359" s="43"/>
      <c r="AB359" s="28"/>
      <c r="AF359" s="29"/>
      <c r="AM359" s="70"/>
      <c r="AN359" s="70"/>
      <c r="AO359" s="70"/>
      <c r="AP359" s="70"/>
      <c r="AQ359" s="70"/>
      <c r="AR359" s="70"/>
      <c r="AS359" s="70"/>
      <c r="AT359" s="70"/>
      <c r="AU359" s="70"/>
      <c r="AV359" s="70"/>
      <c r="AW359" s="70"/>
      <c r="AX359" s="70"/>
    </row>
    <row r="360" spans="16:50" s="27" customFormat="1" x14ac:dyDescent="0.25">
      <c r="P360" s="28"/>
      <c r="R360" s="28"/>
      <c r="S360" s="28"/>
      <c r="T360" s="28"/>
      <c r="U360" s="28"/>
      <c r="V360" s="28"/>
      <c r="W360" s="28"/>
      <c r="X360" s="28"/>
      <c r="Y360" s="28"/>
      <c r="Z360" s="28"/>
      <c r="AA360" s="43"/>
      <c r="AB360" s="28"/>
      <c r="AF360" s="29"/>
      <c r="AM360" s="70"/>
      <c r="AN360" s="70"/>
      <c r="AO360" s="70"/>
      <c r="AP360" s="70"/>
      <c r="AQ360" s="70"/>
      <c r="AR360" s="70"/>
      <c r="AS360" s="70"/>
      <c r="AT360" s="70"/>
      <c r="AU360" s="70"/>
      <c r="AV360" s="70"/>
      <c r="AW360" s="70"/>
      <c r="AX360" s="70"/>
    </row>
    <row r="361" spans="16:50" s="27" customFormat="1" x14ac:dyDescent="0.25">
      <c r="P361" s="28"/>
      <c r="R361" s="28"/>
      <c r="S361" s="28"/>
      <c r="T361" s="28"/>
      <c r="U361" s="28"/>
      <c r="V361" s="28"/>
      <c r="W361" s="28"/>
      <c r="X361" s="28"/>
      <c r="Y361" s="28"/>
      <c r="Z361" s="28"/>
      <c r="AA361" s="43"/>
      <c r="AB361" s="28"/>
      <c r="AF361" s="29"/>
      <c r="AM361" s="70"/>
      <c r="AN361" s="70"/>
      <c r="AO361" s="70"/>
      <c r="AP361" s="70"/>
      <c r="AQ361" s="70"/>
      <c r="AR361" s="70"/>
      <c r="AS361" s="70"/>
      <c r="AT361" s="70"/>
      <c r="AU361" s="70"/>
      <c r="AV361" s="70"/>
      <c r="AW361" s="70"/>
      <c r="AX361" s="70"/>
    </row>
    <row r="362" spans="16:50" s="27" customFormat="1" x14ac:dyDescent="0.25">
      <c r="P362" s="28"/>
      <c r="R362" s="28"/>
      <c r="S362" s="28"/>
      <c r="T362" s="28"/>
      <c r="U362" s="28"/>
      <c r="V362" s="28"/>
      <c r="W362" s="28"/>
      <c r="X362" s="28"/>
      <c r="Y362" s="28"/>
      <c r="Z362" s="28"/>
      <c r="AA362" s="43"/>
      <c r="AB362" s="28"/>
      <c r="AF362" s="29"/>
      <c r="AM362" s="70"/>
      <c r="AN362" s="70"/>
      <c r="AO362" s="70"/>
      <c r="AP362" s="70"/>
      <c r="AQ362" s="70"/>
      <c r="AR362" s="70"/>
      <c r="AS362" s="70"/>
      <c r="AT362" s="70"/>
      <c r="AU362" s="70"/>
      <c r="AV362" s="70"/>
      <c r="AW362" s="70"/>
      <c r="AX362" s="70"/>
    </row>
    <row r="363" spans="16:50" s="27" customFormat="1" x14ac:dyDescent="0.25">
      <c r="P363" s="28"/>
      <c r="R363" s="28"/>
      <c r="S363" s="28"/>
      <c r="T363" s="28"/>
      <c r="U363" s="28"/>
      <c r="V363" s="28"/>
      <c r="W363" s="28"/>
      <c r="X363" s="28"/>
      <c r="Y363" s="28"/>
      <c r="Z363" s="28"/>
      <c r="AA363" s="43"/>
      <c r="AB363" s="28"/>
      <c r="AF363" s="29"/>
      <c r="AM363" s="70"/>
      <c r="AN363" s="70"/>
      <c r="AO363" s="70"/>
      <c r="AP363" s="70"/>
      <c r="AQ363" s="70"/>
      <c r="AR363" s="70"/>
      <c r="AS363" s="70"/>
      <c r="AT363" s="70"/>
      <c r="AU363" s="70"/>
      <c r="AV363" s="70"/>
      <c r="AW363" s="70"/>
      <c r="AX363" s="70"/>
    </row>
    <row r="364" spans="16:50" s="27" customFormat="1" x14ac:dyDescent="0.25">
      <c r="P364" s="28"/>
      <c r="R364" s="28"/>
      <c r="S364" s="28"/>
      <c r="T364" s="28"/>
      <c r="U364" s="28"/>
      <c r="V364" s="28"/>
      <c r="W364" s="28"/>
      <c r="X364" s="28"/>
      <c r="Y364" s="28"/>
      <c r="Z364" s="28"/>
      <c r="AA364" s="43"/>
      <c r="AB364" s="28"/>
      <c r="AF364" s="29"/>
      <c r="AM364" s="70"/>
      <c r="AN364" s="70"/>
      <c r="AO364" s="70"/>
      <c r="AP364" s="70"/>
      <c r="AQ364" s="70"/>
      <c r="AR364" s="70"/>
      <c r="AS364" s="70"/>
      <c r="AT364" s="70"/>
      <c r="AU364" s="70"/>
      <c r="AV364" s="70"/>
      <c r="AW364" s="70"/>
      <c r="AX364" s="70"/>
    </row>
    <row r="365" spans="16:50" s="27" customFormat="1" x14ac:dyDescent="0.25">
      <c r="P365" s="28"/>
      <c r="R365" s="28"/>
      <c r="S365" s="28"/>
      <c r="T365" s="28"/>
      <c r="U365" s="28"/>
      <c r="V365" s="28"/>
      <c r="W365" s="28"/>
      <c r="X365" s="28"/>
      <c r="Y365" s="28"/>
      <c r="Z365" s="28"/>
      <c r="AA365" s="43"/>
      <c r="AB365" s="28"/>
      <c r="AF365" s="29"/>
      <c r="AM365" s="70"/>
      <c r="AN365" s="70"/>
      <c r="AO365" s="70"/>
      <c r="AP365" s="70"/>
      <c r="AQ365" s="70"/>
      <c r="AR365" s="70"/>
      <c r="AS365" s="70"/>
      <c r="AT365" s="70"/>
      <c r="AU365" s="70"/>
      <c r="AV365" s="70"/>
      <c r="AW365" s="70"/>
      <c r="AX365" s="70"/>
    </row>
    <row r="366" spans="16:50" s="27" customFormat="1" x14ac:dyDescent="0.25">
      <c r="P366" s="28"/>
      <c r="R366" s="28"/>
      <c r="S366" s="28"/>
      <c r="T366" s="28"/>
      <c r="U366" s="28"/>
      <c r="V366" s="28"/>
      <c r="W366" s="28"/>
      <c r="X366" s="28"/>
      <c r="Y366" s="28"/>
      <c r="Z366" s="28"/>
      <c r="AA366" s="43"/>
      <c r="AB366" s="28"/>
      <c r="AF366" s="29"/>
      <c r="AM366" s="70"/>
      <c r="AN366" s="70"/>
      <c r="AO366" s="70"/>
      <c r="AP366" s="70"/>
      <c r="AQ366" s="70"/>
      <c r="AR366" s="70"/>
      <c r="AS366" s="70"/>
      <c r="AT366" s="70"/>
      <c r="AU366" s="70"/>
      <c r="AV366" s="70"/>
      <c r="AW366" s="70"/>
      <c r="AX366" s="70"/>
    </row>
    <row r="367" spans="16:50" s="27" customFormat="1" x14ac:dyDescent="0.25">
      <c r="P367" s="28"/>
      <c r="R367" s="28"/>
      <c r="S367" s="28"/>
      <c r="T367" s="28"/>
      <c r="U367" s="28"/>
      <c r="V367" s="28"/>
      <c r="W367" s="28"/>
      <c r="X367" s="28"/>
      <c r="Y367" s="28"/>
      <c r="Z367" s="28"/>
      <c r="AA367" s="43"/>
      <c r="AB367" s="28"/>
      <c r="AF367" s="29"/>
      <c r="AM367" s="70"/>
      <c r="AN367" s="70"/>
      <c r="AO367" s="70"/>
      <c r="AP367" s="70"/>
      <c r="AQ367" s="70"/>
      <c r="AR367" s="70"/>
      <c r="AS367" s="70"/>
      <c r="AT367" s="70"/>
      <c r="AU367" s="70"/>
      <c r="AV367" s="70"/>
      <c r="AW367" s="70"/>
      <c r="AX367" s="70"/>
    </row>
    <row r="368" spans="16:50" s="27" customFormat="1" x14ac:dyDescent="0.25">
      <c r="P368" s="28"/>
      <c r="R368" s="28"/>
      <c r="S368" s="28"/>
      <c r="T368" s="28"/>
      <c r="U368" s="28"/>
      <c r="V368" s="28"/>
      <c r="W368" s="28"/>
      <c r="X368" s="28"/>
      <c r="Y368" s="28"/>
      <c r="Z368" s="28"/>
      <c r="AA368" s="43"/>
      <c r="AB368" s="28"/>
      <c r="AF368" s="29"/>
      <c r="AM368" s="70"/>
      <c r="AN368" s="70"/>
      <c r="AO368" s="70"/>
      <c r="AP368" s="70"/>
      <c r="AQ368" s="70"/>
      <c r="AR368" s="70"/>
      <c r="AS368" s="70"/>
      <c r="AT368" s="70"/>
      <c r="AU368" s="70"/>
      <c r="AV368" s="70"/>
      <c r="AW368" s="70"/>
      <c r="AX368" s="70"/>
    </row>
    <row r="369" spans="16:50" s="27" customFormat="1" x14ac:dyDescent="0.25">
      <c r="P369" s="28"/>
      <c r="R369" s="28"/>
      <c r="S369" s="28"/>
      <c r="T369" s="28"/>
      <c r="U369" s="28"/>
      <c r="V369" s="28"/>
      <c r="W369" s="28"/>
      <c r="X369" s="28"/>
      <c r="Y369" s="28"/>
      <c r="Z369" s="28"/>
      <c r="AA369" s="43"/>
      <c r="AB369" s="28"/>
      <c r="AF369" s="29"/>
      <c r="AM369" s="70"/>
      <c r="AN369" s="70"/>
      <c r="AO369" s="70"/>
      <c r="AP369" s="70"/>
      <c r="AQ369" s="70"/>
      <c r="AR369" s="70"/>
      <c r="AS369" s="70"/>
      <c r="AT369" s="70"/>
      <c r="AU369" s="70"/>
      <c r="AV369" s="70"/>
      <c r="AW369" s="70"/>
      <c r="AX369" s="70"/>
    </row>
    <row r="370" spans="16:50" s="27" customFormat="1" x14ac:dyDescent="0.25">
      <c r="P370" s="28"/>
      <c r="R370" s="28"/>
      <c r="S370" s="28"/>
      <c r="T370" s="28"/>
      <c r="U370" s="28"/>
      <c r="V370" s="28"/>
      <c r="W370" s="28"/>
      <c r="X370" s="28"/>
      <c r="Y370" s="28"/>
      <c r="Z370" s="28"/>
      <c r="AA370" s="43"/>
      <c r="AB370" s="28"/>
      <c r="AF370" s="29"/>
      <c r="AM370" s="70"/>
      <c r="AN370" s="70"/>
      <c r="AO370" s="70"/>
      <c r="AP370" s="70"/>
      <c r="AQ370" s="70"/>
      <c r="AR370" s="70"/>
      <c r="AS370" s="70"/>
      <c r="AT370" s="70"/>
      <c r="AU370" s="70"/>
      <c r="AV370" s="70"/>
      <c r="AW370" s="70"/>
      <c r="AX370" s="70"/>
    </row>
    <row r="371" spans="16:50" s="27" customFormat="1" x14ac:dyDescent="0.25">
      <c r="P371" s="28"/>
      <c r="R371" s="28"/>
      <c r="S371" s="28"/>
      <c r="T371" s="28"/>
      <c r="U371" s="28"/>
      <c r="V371" s="28"/>
      <c r="W371" s="28"/>
      <c r="X371" s="28"/>
      <c r="Y371" s="28"/>
      <c r="Z371" s="28"/>
      <c r="AA371" s="43"/>
      <c r="AB371" s="28"/>
      <c r="AF371" s="29"/>
      <c r="AM371" s="70"/>
      <c r="AN371" s="70"/>
      <c r="AO371" s="70"/>
      <c r="AP371" s="70"/>
      <c r="AQ371" s="70"/>
      <c r="AR371" s="70"/>
      <c r="AS371" s="70"/>
      <c r="AT371" s="70"/>
      <c r="AU371" s="70"/>
      <c r="AV371" s="70"/>
      <c r="AW371" s="70"/>
      <c r="AX371" s="70"/>
    </row>
    <row r="372" spans="16:50" s="27" customFormat="1" x14ac:dyDescent="0.25">
      <c r="P372" s="28"/>
      <c r="R372" s="28"/>
      <c r="S372" s="28"/>
      <c r="T372" s="28"/>
      <c r="U372" s="28"/>
      <c r="V372" s="28"/>
      <c r="W372" s="28"/>
      <c r="X372" s="28"/>
      <c r="Y372" s="28"/>
      <c r="Z372" s="28"/>
      <c r="AA372" s="43"/>
      <c r="AB372" s="28"/>
      <c r="AF372" s="29"/>
      <c r="AM372" s="70"/>
      <c r="AN372" s="70"/>
      <c r="AO372" s="70"/>
      <c r="AP372" s="70"/>
      <c r="AQ372" s="70"/>
      <c r="AR372" s="70"/>
      <c r="AS372" s="70"/>
      <c r="AT372" s="70"/>
      <c r="AU372" s="70"/>
      <c r="AV372" s="70"/>
      <c r="AW372" s="70"/>
      <c r="AX372" s="70"/>
    </row>
    <row r="373" spans="16:50" s="27" customFormat="1" x14ac:dyDescent="0.25">
      <c r="P373" s="28"/>
      <c r="R373" s="28"/>
      <c r="S373" s="28"/>
      <c r="T373" s="28"/>
      <c r="U373" s="28"/>
      <c r="V373" s="28"/>
      <c r="W373" s="28"/>
      <c r="X373" s="28"/>
      <c r="Y373" s="28"/>
      <c r="Z373" s="28"/>
      <c r="AA373" s="43"/>
      <c r="AB373" s="28"/>
      <c r="AF373" s="29"/>
      <c r="AM373" s="70"/>
      <c r="AN373" s="70"/>
      <c r="AO373" s="70"/>
      <c r="AP373" s="70"/>
      <c r="AQ373" s="70"/>
      <c r="AR373" s="70"/>
      <c r="AS373" s="70"/>
      <c r="AT373" s="70"/>
      <c r="AU373" s="70"/>
      <c r="AV373" s="70"/>
      <c r="AW373" s="70"/>
      <c r="AX373" s="70"/>
    </row>
    <row r="374" spans="16:50" s="27" customFormat="1" x14ac:dyDescent="0.25">
      <c r="P374" s="28"/>
      <c r="R374" s="28"/>
      <c r="S374" s="28"/>
      <c r="T374" s="28"/>
      <c r="U374" s="28"/>
      <c r="V374" s="28"/>
      <c r="W374" s="28"/>
      <c r="X374" s="28"/>
      <c r="Y374" s="28"/>
      <c r="Z374" s="28"/>
      <c r="AA374" s="43"/>
      <c r="AB374" s="28"/>
      <c r="AF374" s="29"/>
      <c r="AM374" s="70"/>
      <c r="AN374" s="70"/>
      <c r="AO374" s="70"/>
      <c r="AP374" s="70"/>
      <c r="AQ374" s="70"/>
      <c r="AR374" s="70"/>
      <c r="AS374" s="70"/>
      <c r="AT374" s="70"/>
      <c r="AU374" s="70"/>
      <c r="AV374" s="70"/>
      <c r="AW374" s="70"/>
      <c r="AX374" s="70"/>
    </row>
    <row r="375" spans="16:50" s="27" customFormat="1" x14ac:dyDescent="0.25">
      <c r="P375" s="28"/>
      <c r="R375" s="28"/>
      <c r="S375" s="28"/>
      <c r="T375" s="28"/>
      <c r="U375" s="28"/>
      <c r="V375" s="28"/>
      <c r="W375" s="28"/>
      <c r="X375" s="28"/>
      <c r="Y375" s="28"/>
      <c r="Z375" s="28"/>
      <c r="AA375" s="43"/>
      <c r="AB375" s="28"/>
      <c r="AF375" s="29"/>
      <c r="AM375" s="70"/>
      <c r="AN375" s="70"/>
      <c r="AO375" s="70"/>
      <c r="AP375" s="70"/>
      <c r="AQ375" s="70"/>
      <c r="AR375" s="70"/>
      <c r="AS375" s="70"/>
      <c r="AT375" s="70"/>
      <c r="AU375" s="70"/>
      <c r="AV375" s="70"/>
      <c r="AW375" s="70"/>
      <c r="AX375" s="70"/>
    </row>
    <row r="376" spans="16:50" s="27" customFormat="1" x14ac:dyDescent="0.25">
      <c r="P376" s="28"/>
      <c r="R376" s="28"/>
      <c r="S376" s="28"/>
      <c r="T376" s="28"/>
      <c r="U376" s="28"/>
      <c r="V376" s="28"/>
      <c r="W376" s="28"/>
      <c r="X376" s="28"/>
      <c r="Y376" s="28"/>
      <c r="Z376" s="28"/>
      <c r="AA376" s="43"/>
      <c r="AB376" s="28"/>
      <c r="AF376" s="29"/>
      <c r="AM376" s="70"/>
      <c r="AN376" s="70"/>
      <c r="AO376" s="70"/>
      <c r="AP376" s="70"/>
      <c r="AQ376" s="70"/>
      <c r="AR376" s="70"/>
      <c r="AS376" s="70"/>
      <c r="AT376" s="70"/>
      <c r="AU376" s="70"/>
      <c r="AV376" s="70"/>
      <c r="AW376" s="70"/>
      <c r="AX376" s="70"/>
    </row>
    <row r="377" spans="16:50" s="27" customFormat="1" x14ac:dyDescent="0.25">
      <c r="P377" s="28"/>
      <c r="R377" s="28"/>
      <c r="S377" s="28"/>
      <c r="T377" s="28"/>
      <c r="U377" s="28"/>
      <c r="V377" s="28"/>
      <c r="W377" s="28"/>
      <c r="X377" s="28"/>
      <c r="Y377" s="28"/>
      <c r="Z377" s="28"/>
      <c r="AA377" s="43"/>
      <c r="AB377" s="28"/>
      <c r="AF377" s="29"/>
      <c r="AM377" s="70"/>
      <c r="AN377" s="70"/>
      <c r="AO377" s="70"/>
      <c r="AP377" s="70"/>
      <c r="AQ377" s="70"/>
      <c r="AR377" s="70"/>
      <c r="AS377" s="70"/>
      <c r="AT377" s="70"/>
      <c r="AU377" s="70"/>
      <c r="AV377" s="70"/>
      <c r="AW377" s="70"/>
      <c r="AX377" s="70"/>
    </row>
    <row r="378" spans="16:50" s="27" customFormat="1" x14ac:dyDescent="0.25">
      <c r="P378" s="28"/>
      <c r="R378" s="28"/>
      <c r="S378" s="28"/>
      <c r="T378" s="28"/>
      <c r="U378" s="28"/>
      <c r="V378" s="28"/>
      <c r="W378" s="28"/>
      <c r="X378" s="28"/>
      <c r="Y378" s="28"/>
      <c r="Z378" s="28"/>
      <c r="AA378" s="43"/>
      <c r="AB378" s="28"/>
      <c r="AF378" s="29"/>
      <c r="AM378" s="70"/>
      <c r="AN378" s="70"/>
      <c r="AO378" s="70"/>
      <c r="AP378" s="70"/>
      <c r="AQ378" s="70"/>
      <c r="AR378" s="70"/>
      <c r="AS378" s="70"/>
      <c r="AT378" s="70"/>
      <c r="AU378" s="70"/>
      <c r="AV378" s="70"/>
      <c r="AW378" s="70"/>
      <c r="AX378" s="70"/>
    </row>
    <row r="379" spans="16:50" s="27" customFormat="1" x14ac:dyDescent="0.25">
      <c r="P379" s="28"/>
      <c r="R379" s="28"/>
      <c r="S379" s="28"/>
      <c r="T379" s="28"/>
      <c r="U379" s="28"/>
      <c r="V379" s="28"/>
      <c r="W379" s="28"/>
      <c r="X379" s="28"/>
      <c r="Y379" s="28"/>
      <c r="Z379" s="28"/>
      <c r="AA379" s="43"/>
      <c r="AB379" s="28"/>
      <c r="AF379" s="29"/>
      <c r="AM379" s="70"/>
      <c r="AN379" s="70"/>
      <c r="AO379" s="70"/>
      <c r="AP379" s="70"/>
      <c r="AQ379" s="70"/>
      <c r="AR379" s="70"/>
      <c r="AS379" s="70"/>
      <c r="AT379" s="70"/>
      <c r="AU379" s="70"/>
      <c r="AV379" s="70"/>
      <c r="AW379" s="70"/>
      <c r="AX379" s="70"/>
    </row>
    <row r="380" spans="16:50" s="27" customFormat="1" x14ac:dyDescent="0.25">
      <c r="P380" s="28"/>
      <c r="R380" s="28"/>
      <c r="S380" s="28"/>
      <c r="T380" s="28"/>
      <c r="U380" s="28"/>
      <c r="V380" s="28"/>
      <c r="W380" s="28"/>
      <c r="X380" s="28"/>
      <c r="Y380" s="28"/>
      <c r="Z380" s="28"/>
      <c r="AA380" s="43"/>
      <c r="AB380" s="28"/>
      <c r="AF380" s="29"/>
      <c r="AM380" s="70"/>
      <c r="AN380" s="70"/>
      <c r="AO380" s="70"/>
      <c r="AP380" s="70"/>
      <c r="AQ380" s="70"/>
      <c r="AR380" s="70"/>
      <c r="AS380" s="70"/>
      <c r="AT380" s="70"/>
      <c r="AU380" s="70"/>
      <c r="AV380" s="70"/>
      <c r="AW380" s="70"/>
      <c r="AX380" s="70"/>
    </row>
    <row r="381" spans="16:50" s="27" customFormat="1" x14ac:dyDescent="0.25">
      <c r="P381" s="28"/>
      <c r="R381" s="28"/>
      <c r="S381" s="28"/>
      <c r="T381" s="28"/>
      <c r="U381" s="28"/>
      <c r="V381" s="28"/>
      <c r="W381" s="28"/>
      <c r="X381" s="28"/>
      <c r="Y381" s="28"/>
      <c r="Z381" s="28"/>
      <c r="AA381" s="43"/>
      <c r="AB381" s="28"/>
      <c r="AF381" s="29"/>
      <c r="AM381" s="70"/>
      <c r="AN381" s="70"/>
      <c r="AO381" s="70"/>
      <c r="AP381" s="70"/>
      <c r="AQ381" s="70"/>
      <c r="AR381" s="70"/>
      <c r="AS381" s="70"/>
      <c r="AT381" s="70"/>
      <c r="AU381" s="70"/>
      <c r="AV381" s="70"/>
      <c r="AW381" s="70"/>
      <c r="AX381" s="70"/>
    </row>
    <row r="382" spans="16:50" s="27" customFormat="1" x14ac:dyDescent="0.25">
      <c r="P382" s="28"/>
      <c r="R382" s="28"/>
      <c r="S382" s="28"/>
      <c r="T382" s="28"/>
      <c r="U382" s="28"/>
      <c r="V382" s="28"/>
      <c r="W382" s="28"/>
      <c r="X382" s="28"/>
      <c r="Y382" s="28"/>
      <c r="Z382" s="28"/>
      <c r="AA382" s="43"/>
      <c r="AB382" s="28"/>
      <c r="AF382" s="29"/>
      <c r="AM382" s="70"/>
      <c r="AN382" s="70"/>
      <c r="AO382" s="70"/>
      <c r="AP382" s="70"/>
      <c r="AQ382" s="70"/>
      <c r="AR382" s="70"/>
      <c r="AS382" s="70"/>
      <c r="AT382" s="70"/>
      <c r="AU382" s="70"/>
      <c r="AV382" s="70"/>
      <c r="AW382" s="70"/>
      <c r="AX382" s="70"/>
    </row>
    <row r="383" spans="16:50" s="27" customFormat="1" x14ac:dyDescent="0.25">
      <c r="P383" s="28"/>
      <c r="R383" s="28"/>
      <c r="S383" s="28"/>
      <c r="T383" s="28"/>
      <c r="U383" s="28"/>
      <c r="V383" s="28"/>
      <c r="W383" s="28"/>
      <c r="X383" s="28"/>
      <c r="Y383" s="28"/>
      <c r="Z383" s="28"/>
      <c r="AA383" s="43"/>
      <c r="AB383" s="28"/>
      <c r="AF383" s="29"/>
      <c r="AM383" s="70"/>
      <c r="AN383" s="70"/>
      <c r="AO383" s="70"/>
      <c r="AP383" s="70"/>
      <c r="AQ383" s="70"/>
      <c r="AR383" s="70"/>
      <c r="AS383" s="70"/>
      <c r="AT383" s="70"/>
      <c r="AU383" s="70"/>
      <c r="AV383" s="70"/>
      <c r="AW383" s="70"/>
      <c r="AX383" s="70"/>
    </row>
    <row r="384" spans="16:50" s="27" customFormat="1" x14ac:dyDescent="0.25">
      <c r="P384" s="28"/>
      <c r="R384" s="28"/>
      <c r="S384" s="28"/>
      <c r="T384" s="28"/>
      <c r="U384" s="28"/>
      <c r="V384" s="28"/>
      <c r="W384" s="28"/>
      <c r="X384" s="28"/>
      <c r="Y384" s="28"/>
      <c r="Z384" s="28"/>
      <c r="AA384" s="43"/>
      <c r="AB384" s="28"/>
      <c r="AF384" s="29"/>
      <c r="AM384" s="70"/>
      <c r="AN384" s="70"/>
      <c r="AO384" s="70"/>
      <c r="AP384" s="70"/>
      <c r="AQ384" s="70"/>
      <c r="AR384" s="70"/>
      <c r="AS384" s="70"/>
      <c r="AT384" s="70"/>
      <c r="AU384" s="70"/>
      <c r="AV384" s="70"/>
      <c r="AW384" s="70"/>
      <c r="AX384" s="70"/>
    </row>
    <row r="385" spans="16:50" s="27" customFormat="1" x14ac:dyDescent="0.25">
      <c r="P385" s="28"/>
      <c r="R385" s="28"/>
      <c r="S385" s="28"/>
      <c r="T385" s="28"/>
      <c r="U385" s="28"/>
      <c r="V385" s="28"/>
      <c r="W385" s="28"/>
      <c r="X385" s="28"/>
      <c r="Y385" s="28"/>
      <c r="Z385" s="28"/>
      <c r="AA385" s="43"/>
      <c r="AB385" s="28"/>
      <c r="AF385" s="29"/>
      <c r="AM385" s="70"/>
      <c r="AN385" s="70"/>
      <c r="AO385" s="70"/>
      <c r="AP385" s="70"/>
      <c r="AQ385" s="70"/>
      <c r="AR385" s="70"/>
      <c r="AS385" s="70"/>
      <c r="AT385" s="70"/>
      <c r="AU385" s="70"/>
      <c r="AV385" s="70"/>
      <c r="AW385" s="70"/>
      <c r="AX385" s="70"/>
    </row>
    <row r="386" spans="16:50" s="27" customFormat="1" x14ac:dyDescent="0.25">
      <c r="P386" s="28"/>
      <c r="R386" s="28"/>
      <c r="S386" s="28"/>
      <c r="T386" s="28"/>
      <c r="U386" s="28"/>
      <c r="V386" s="28"/>
      <c r="W386" s="28"/>
      <c r="X386" s="28"/>
      <c r="Y386" s="28"/>
      <c r="Z386" s="28"/>
      <c r="AA386" s="43"/>
      <c r="AB386" s="28"/>
      <c r="AF386" s="29"/>
      <c r="AM386" s="70"/>
      <c r="AN386" s="70"/>
      <c r="AO386" s="70"/>
      <c r="AP386" s="70"/>
      <c r="AQ386" s="70"/>
      <c r="AR386" s="70"/>
      <c r="AS386" s="70"/>
      <c r="AT386" s="70"/>
      <c r="AU386" s="70"/>
      <c r="AV386" s="70"/>
      <c r="AW386" s="70"/>
      <c r="AX386" s="70"/>
    </row>
    <row r="387" spans="16:50" s="27" customFormat="1" x14ac:dyDescent="0.25">
      <c r="P387" s="28"/>
      <c r="R387" s="28"/>
      <c r="S387" s="28"/>
      <c r="T387" s="28"/>
      <c r="U387" s="28"/>
      <c r="V387" s="28"/>
      <c r="W387" s="28"/>
      <c r="X387" s="28"/>
      <c r="Y387" s="28"/>
      <c r="Z387" s="28"/>
      <c r="AA387" s="43"/>
      <c r="AB387" s="28"/>
      <c r="AF387" s="29"/>
      <c r="AM387" s="70"/>
      <c r="AN387" s="70"/>
      <c r="AO387" s="70"/>
      <c r="AP387" s="70"/>
      <c r="AQ387" s="70"/>
      <c r="AR387" s="70"/>
      <c r="AS387" s="70"/>
      <c r="AT387" s="70"/>
      <c r="AU387" s="70"/>
      <c r="AV387" s="70"/>
      <c r="AW387" s="70"/>
      <c r="AX387" s="70"/>
    </row>
    <row r="388" spans="16:50" s="27" customFormat="1" x14ac:dyDescent="0.25">
      <c r="P388" s="28"/>
      <c r="R388" s="28"/>
      <c r="S388" s="28"/>
      <c r="T388" s="28"/>
      <c r="U388" s="28"/>
      <c r="V388" s="28"/>
      <c r="W388" s="28"/>
      <c r="X388" s="28"/>
      <c r="Y388" s="28"/>
      <c r="Z388" s="28"/>
      <c r="AA388" s="43"/>
      <c r="AB388" s="28"/>
      <c r="AF388" s="29"/>
      <c r="AM388" s="70"/>
      <c r="AN388" s="70"/>
      <c r="AO388" s="70"/>
      <c r="AP388" s="70"/>
      <c r="AQ388" s="70"/>
      <c r="AR388" s="70"/>
      <c r="AS388" s="70"/>
      <c r="AT388" s="70"/>
      <c r="AU388" s="70"/>
      <c r="AV388" s="70"/>
      <c r="AW388" s="70"/>
      <c r="AX388" s="70"/>
    </row>
    <row r="389" spans="16:50" s="27" customFormat="1" x14ac:dyDescent="0.25">
      <c r="P389" s="28"/>
      <c r="R389" s="28"/>
      <c r="S389" s="28"/>
      <c r="T389" s="28"/>
      <c r="U389" s="28"/>
      <c r="V389" s="28"/>
      <c r="W389" s="28"/>
      <c r="X389" s="28"/>
      <c r="Y389" s="28"/>
      <c r="Z389" s="28"/>
      <c r="AA389" s="43"/>
      <c r="AB389" s="28"/>
      <c r="AF389" s="29"/>
      <c r="AM389" s="70"/>
      <c r="AN389" s="70"/>
      <c r="AO389" s="70"/>
      <c r="AP389" s="70"/>
      <c r="AQ389" s="70"/>
      <c r="AR389" s="70"/>
      <c r="AS389" s="70"/>
      <c r="AT389" s="70"/>
      <c r="AU389" s="70"/>
      <c r="AV389" s="70"/>
      <c r="AW389" s="70"/>
      <c r="AX389" s="70"/>
    </row>
    <row r="390" spans="16:50" s="27" customFormat="1" x14ac:dyDescent="0.25">
      <c r="P390" s="28"/>
      <c r="R390" s="28"/>
      <c r="S390" s="28"/>
      <c r="T390" s="28"/>
      <c r="U390" s="28"/>
      <c r="V390" s="28"/>
      <c r="W390" s="28"/>
      <c r="X390" s="28"/>
      <c r="Y390" s="28"/>
      <c r="Z390" s="28"/>
      <c r="AA390" s="43"/>
      <c r="AB390" s="28"/>
      <c r="AF390" s="29"/>
      <c r="AM390" s="70"/>
      <c r="AN390" s="70"/>
      <c r="AO390" s="70"/>
      <c r="AP390" s="70"/>
      <c r="AQ390" s="70"/>
      <c r="AR390" s="70"/>
      <c r="AS390" s="70"/>
      <c r="AT390" s="70"/>
      <c r="AU390" s="70"/>
      <c r="AV390" s="70"/>
      <c r="AW390" s="70"/>
      <c r="AX390" s="70"/>
    </row>
    <row r="391" spans="16:50" s="27" customFormat="1" x14ac:dyDescent="0.25">
      <c r="P391" s="28"/>
      <c r="R391" s="28"/>
      <c r="S391" s="28"/>
      <c r="T391" s="28"/>
      <c r="U391" s="28"/>
      <c r="V391" s="28"/>
      <c r="W391" s="28"/>
      <c r="X391" s="28"/>
      <c r="Y391" s="28"/>
      <c r="Z391" s="28"/>
      <c r="AA391" s="43"/>
      <c r="AB391" s="28"/>
      <c r="AF391" s="29"/>
      <c r="AM391" s="70"/>
      <c r="AN391" s="70"/>
      <c r="AO391" s="70"/>
      <c r="AP391" s="70"/>
      <c r="AQ391" s="70"/>
      <c r="AR391" s="70"/>
      <c r="AS391" s="70"/>
      <c r="AT391" s="70"/>
      <c r="AU391" s="70"/>
      <c r="AV391" s="70"/>
      <c r="AW391" s="70"/>
      <c r="AX391" s="70"/>
    </row>
    <row r="392" spans="16:50" s="27" customFormat="1" x14ac:dyDescent="0.25">
      <c r="P392" s="28"/>
      <c r="R392" s="28"/>
      <c r="S392" s="28"/>
      <c r="T392" s="28"/>
      <c r="U392" s="28"/>
      <c r="V392" s="28"/>
      <c r="W392" s="28"/>
      <c r="X392" s="28"/>
      <c r="Y392" s="28"/>
      <c r="Z392" s="28"/>
      <c r="AA392" s="43"/>
      <c r="AB392" s="28"/>
      <c r="AF392" s="29"/>
      <c r="AM392" s="70"/>
      <c r="AN392" s="70"/>
      <c r="AO392" s="70"/>
      <c r="AP392" s="70"/>
      <c r="AQ392" s="70"/>
      <c r="AR392" s="70"/>
      <c r="AS392" s="70"/>
      <c r="AT392" s="70"/>
      <c r="AU392" s="70"/>
      <c r="AV392" s="70"/>
      <c r="AW392" s="70"/>
      <c r="AX392" s="70"/>
    </row>
    <row r="393" spans="16:50" s="27" customFormat="1" x14ac:dyDescent="0.25">
      <c r="P393" s="28"/>
      <c r="R393" s="28"/>
      <c r="S393" s="28"/>
      <c r="T393" s="28"/>
      <c r="U393" s="28"/>
      <c r="V393" s="28"/>
      <c r="W393" s="28"/>
      <c r="X393" s="28"/>
      <c r="Y393" s="28"/>
      <c r="Z393" s="28"/>
      <c r="AA393" s="43"/>
      <c r="AB393" s="28"/>
      <c r="AF393" s="29"/>
      <c r="AM393" s="70"/>
      <c r="AN393" s="70"/>
      <c r="AO393" s="70"/>
      <c r="AP393" s="70"/>
      <c r="AQ393" s="70"/>
      <c r="AR393" s="70"/>
      <c r="AS393" s="70"/>
      <c r="AT393" s="70"/>
      <c r="AU393" s="70"/>
      <c r="AV393" s="70"/>
      <c r="AW393" s="70"/>
      <c r="AX393" s="70"/>
    </row>
    <row r="394" spans="16:50" s="27" customFormat="1" x14ac:dyDescent="0.25">
      <c r="P394" s="28"/>
      <c r="R394" s="28"/>
      <c r="S394" s="28"/>
      <c r="T394" s="28"/>
      <c r="U394" s="28"/>
      <c r="V394" s="28"/>
      <c r="W394" s="28"/>
      <c r="X394" s="28"/>
      <c r="Y394" s="28"/>
      <c r="Z394" s="28"/>
      <c r="AA394" s="43"/>
      <c r="AB394" s="28"/>
      <c r="AF394" s="29"/>
      <c r="AM394" s="70"/>
      <c r="AN394" s="70"/>
      <c r="AO394" s="70"/>
      <c r="AP394" s="70"/>
      <c r="AQ394" s="70"/>
      <c r="AR394" s="70"/>
      <c r="AS394" s="70"/>
      <c r="AT394" s="70"/>
      <c r="AU394" s="70"/>
      <c r="AV394" s="70"/>
      <c r="AW394" s="70"/>
      <c r="AX394" s="70"/>
    </row>
    <row r="395" spans="16:50" s="27" customFormat="1" x14ac:dyDescent="0.25">
      <c r="P395" s="28"/>
      <c r="R395" s="28"/>
      <c r="S395" s="28"/>
      <c r="T395" s="28"/>
      <c r="U395" s="28"/>
      <c r="V395" s="28"/>
      <c r="W395" s="28"/>
      <c r="X395" s="28"/>
      <c r="Y395" s="28"/>
      <c r="Z395" s="28"/>
      <c r="AA395" s="43"/>
      <c r="AB395" s="28"/>
      <c r="AF395" s="29"/>
      <c r="AM395" s="70"/>
      <c r="AN395" s="70"/>
      <c r="AO395" s="70"/>
      <c r="AP395" s="70"/>
      <c r="AQ395" s="70"/>
      <c r="AR395" s="70"/>
      <c r="AS395" s="70"/>
      <c r="AT395" s="70"/>
      <c r="AU395" s="70"/>
      <c r="AV395" s="70"/>
      <c r="AW395" s="70"/>
      <c r="AX395" s="70"/>
    </row>
    <row r="396" spans="16:50" s="27" customFormat="1" x14ac:dyDescent="0.25">
      <c r="P396" s="28"/>
      <c r="R396" s="28"/>
      <c r="S396" s="28"/>
      <c r="T396" s="28"/>
      <c r="U396" s="28"/>
      <c r="V396" s="28"/>
      <c r="W396" s="28"/>
      <c r="X396" s="28"/>
      <c r="Y396" s="28"/>
      <c r="Z396" s="28"/>
      <c r="AA396" s="43"/>
      <c r="AB396" s="28"/>
      <c r="AF396" s="29"/>
      <c r="AM396" s="70"/>
      <c r="AN396" s="70"/>
      <c r="AO396" s="70"/>
      <c r="AP396" s="70"/>
      <c r="AQ396" s="70"/>
      <c r="AR396" s="70"/>
      <c r="AS396" s="70"/>
      <c r="AT396" s="70"/>
      <c r="AU396" s="70"/>
      <c r="AV396" s="70"/>
      <c r="AW396" s="70"/>
      <c r="AX396" s="70"/>
    </row>
    <row r="397" spans="16:50" s="27" customFormat="1" x14ac:dyDescent="0.25">
      <c r="P397" s="28"/>
      <c r="R397" s="28"/>
      <c r="S397" s="28"/>
      <c r="T397" s="28"/>
      <c r="U397" s="28"/>
      <c r="V397" s="28"/>
      <c r="W397" s="28"/>
      <c r="X397" s="28"/>
      <c r="Y397" s="28"/>
      <c r="Z397" s="28"/>
      <c r="AA397" s="43"/>
      <c r="AB397" s="28"/>
      <c r="AF397" s="29"/>
      <c r="AM397" s="70"/>
      <c r="AN397" s="70"/>
      <c r="AO397" s="70"/>
      <c r="AP397" s="70"/>
      <c r="AQ397" s="70"/>
      <c r="AR397" s="70"/>
      <c r="AS397" s="70"/>
      <c r="AT397" s="70"/>
      <c r="AU397" s="70"/>
      <c r="AV397" s="70"/>
      <c r="AW397" s="70"/>
      <c r="AX397" s="70"/>
    </row>
    <row r="398" spans="16:50" s="27" customFormat="1" x14ac:dyDescent="0.25">
      <c r="P398" s="28"/>
      <c r="R398" s="28"/>
      <c r="S398" s="28"/>
      <c r="T398" s="28"/>
      <c r="U398" s="28"/>
      <c r="V398" s="28"/>
      <c r="W398" s="28"/>
      <c r="X398" s="28"/>
      <c r="Y398" s="28"/>
      <c r="Z398" s="28"/>
      <c r="AA398" s="43"/>
      <c r="AB398" s="28"/>
      <c r="AF398" s="29"/>
      <c r="AM398" s="70"/>
      <c r="AN398" s="70"/>
      <c r="AO398" s="70"/>
      <c r="AP398" s="70"/>
      <c r="AQ398" s="70"/>
      <c r="AR398" s="70"/>
      <c r="AS398" s="70"/>
      <c r="AT398" s="70"/>
      <c r="AU398" s="70"/>
      <c r="AV398" s="70"/>
      <c r="AW398" s="70"/>
      <c r="AX398" s="70"/>
    </row>
    <row r="399" spans="16:50" s="27" customFormat="1" x14ac:dyDescent="0.25">
      <c r="P399" s="28"/>
      <c r="R399" s="28"/>
      <c r="S399" s="28"/>
      <c r="T399" s="28"/>
      <c r="U399" s="28"/>
      <c r="V399" s="28"/>
      <c r="W399" s="28"/>
      <c r="X399" s="28"/>
      <c r="Y399" s="28"/>
      <c r="Z399" s="28"/>
      <c r="AA399" s="43"/>
      <c r="AB399" s="28"/>
      <c r="AF399" s="29"/>
      <c r="AM399" s="70"/>
      <c r="AN399" s="70"/>
      <c r="AO399" s="70"/>
      <c r="AP399" s="70"/>
      <c r="AQ399" s="70"/>
      <c r="AR399" s="70"/>
      <c r="AS399" s="70"/>
      <c r="AT399" s="70"/>
      <c r="AU399" s="70"/>
      <c r="AV399" s="70"/>
      <c r="AW399" s="70"/>
      <c r="AX399" s="70"/>
    </row>
    <row r="400" spans="16:50" s="27" customFormat="1" x14ac:dyDescent="0.25">
      <c r="P400" s="28"/>
      <c r="R400" s="28"/>
      <c r="S400" s="28"/>
      <c r="T400" s="28"/>
      <c r="U400" s="28"/>
      <c r="V400" s="28"/>
      <c r="W400" s="28"/>
      <c r="X400" s="28"/>
      <c r="Y400" s="28"/>
      <c r="Z400" s="28"/>
      <c r="AA400" s="43"/>
      <c r="AB400" s="28"/>
      <c r="AF400" s="29"/>
      <c r="AM400" s="70"/>
      <c r="AN400" s="70"/>
      <c r="AO400" s="70"/>
      <c r="AP400" s="70"/>
      <c r="AQ400" s="70"/>
      <c r="AR400" s="70"/>
      <c r="AS400" s="70"/>
      <c r="AT400" s="70"/>
      <c r="AU400" s="70"/>
      <c r="AV400" s="70"/>
      <c r="AW400" s="70"/>
      <c r="AX400" s="70"/>
    </row>
    <row r="401" spans="16:50" s="27" customFormat="1" x14ac:dyDescent="0.25">
      <c r="P401" s="28"/>
      <c r="R401" s="28"/>
      <c r="S401" s="28"/>
      <c r="T401" s="28"/>
      <c r="U401" s="28"/>
      <c r="V401" s="28"/>
      <c r="W401" s="28"/>
      <c r="X401" s="28"/>
      <c r="Y401" s="28"/>
      <c r="Z401" s="28"/>
      <c r="AA401" s="43"/>
      <c r="AB401" s="28"/>
      <c r="AF401" s="29"/>
      <c r="AM401" s="70"/>
      <c r="AN401" s="70"/>
      <c r="AO401" s="70"/>
      <c r="AP401" s="70"/>
      <c r="AQ401" s="70"/>
      <c r="AR401" s="70"/>
      <c r="AS401" s="70"/>
      <c r="AT401" s="70"/>
      <c r="AU401" s="70"/>
      <c r="AV401" s="70"/>
      <c r="AW401" s="70"/>
      <c r="AX401" s="70"/>
    </row>
    <row r="402" spans="16:50" s="27" customFormat="1" x14ac:dyDescent="0.25">
      <c r="P402" s="28"/>
      <c r="R402" s="28"/>
      <c r="S402" s="28"/>
      <c r="T402" s="28"/>
      <c r="U402" s="28"/>
      <c r="V402" s="28"/>
      <c r="W402" s="28"/>
      <c r="X402" s="28"/>
      <c r="Y402" s="28"/>
      <c r="Z402" s="28"/>
      <c r="AA402" s="43"/>
      <c r="AB402" s="28"/>
      <c r="AF402" s="29"/>
      <c r="AM402" s="70"/>
      <c r="AN402" s="70"/>
      <c r="AO402" s="70"/>
      <c r="AP402" s="70"/>
      <c r="AQ402" s="70"/>
      <c r="AR402" s="70"/>
      <c r="AS402" s="70"/>
      <c r="AT402" s="70"/>
      <c r="AU402" s="70"/>
      <c r="AV402" s="70"/>
      <c r="AW402" s="70"/>
      <c r="AX402" s="70"/>
    </row>
    <row r="403" spans="16:50" s="27" customFormat="1" x14ac:dyDescent="0.25">
      <c r="P403" s="28"/>
      <c r="R403" s="28"/>
      <c r="S403" s="28"/>
      <c r="T403" s="28"/>
      <c r="U403" s="28"/>
      <c r="V403" s="28"/>
      <c r="W403" s="28"/>
      <c r="X403" s="28"/>
      <c r="Y403" s="28"/>
      <c r="Z403" s="28"/>
      <c r="AA403" s="43"/>
      <c r="AB403" s="28"/>
      <c r="AF403" s="29"/>
      <c r="AM403" s="70"/>
      <c r="AN403" s="70"/>
      <c r="AO403" s="70"/>
      <c r="AP403" s="70"/>
      <c r="AQ403" s="70"/>
      <c r="AR403" s="70"/>
      <c r="AS403" s="70"/>
      <c r="AT403" s="70"/>
      <c r="AU403" s="70"/>
      <c r="AV403" s="70"/>
      <c r="AW403" s="70"/>
      <c r="AX403" s="70"/>
    </row>
    <row r="404" spans="16:50" s="27" customFormat="1" x14ac:dyDescent="0.25">
      <c r="P404" s="28"/>
      <c r="R404" s="28"/>
      <c r="S404" s="28"/>
      <c r="T404" s="28"/>
      <c r="U404" s="28"/>
      <c r="V404" s="28"/>
      <c r="W404" s="28"/>
      <c r="X404" s="28"/>
      <c r="Y404" s="28"/>
      <c r="Z404" s="28"/>
      <c r="AA404" s="43"/>
      <c r="AB404" s="28"/>
      <c r="AF404" s="29"/>
      <c r="AM404" s="70"/>
      <c r="AN404" s="70"/>
      <c r="AO404" s="70"/>
      <c r="AP404" s="70"/>
      <c r="AQ404" s="70"/>
      <c r="AR404" s="70"/>
      <c r="AS404" s="70"/>
      <c r="AT404" s="70"/>
      <c r="AU404" s="70"/>
      <c r="AV404" s="70"/>
      <c r="AW404" s="70"/>
      <c r="AX404" s="70"/>
    </row>
    <row r="405" spans="16:50" s="27" customFormat="1" x14ac:dyDescent="0.25">
      <c r="P405" s="28"/>
      <c r="R405" s="28"/>
      <c r="S405" s="28"/>
      <c r="T405" s="28"/>
      <c r="U405" s="28"/>
      <c r="V405" s="28"/>
      <c r="W405" s="28"/>
      <c r="X405" s="28"/>
      <c r="Y405" s="28"/>
      <c r="Z405" s="28"/>
      <c r="AA405" s="43"/>
      <c r="AB405" s="28"/>
      <c r="AF405" s="29"/>
      <c r="AM405" s="70"/>
      <c r="AN405" s="70"/>
      <c r="AO405" s="70"/>
      <c r="AP405" s="70"/>
      <c r="AQ405" s="70"/>
      <c r="AR405" s="70"/>
      <c r="AS405" s="70"/>
      <c r="AT405" s="70"/>
      <c r="AU405" s="70"/>
      <c r="AV405" s="70"/>
      <c r="AW405" s="70"/>
      <c r="AX405" s="70"/>
    </row>
    <row r="406" spans="16:50" s="27" customFormat="1" x14ac:dyDescent="0.25">
      <c r="P406" s="28"/>
      <c r="R406" s="28"/>
      <c r="S406" s="28"/>
      <c r="T406" s="28"/>
      <c r="U406" s="28"/>
      <c r="V406" s="28"/>
      <c r="W406" s="28"/>
      <c r="X406" s="28"/>
      <c r="Y406" s="28"/>
      <c r="Z406" s="28"/>
      <c r="AA406" s="43"/>
      <c r="AB406" s="28"/>
      <c r="AF406" s="29"/>
      <c r="AM406" s="70"/>
      <c r="AN406" s="70"/>
      <c r="AO406" s="70"/>
      <c r="AP406" s="70"/>
      <c r="AQ406" s="70"/>
      <c r="AR406" s="70"/>
      <c r="AS406" s="70"/>
      <c r="AT406" s="70"/>
      <c r="AU406" s="70"/>
      <c r="AV406" s="70"/>
      <c r="AW406" s="70"/>
      <c r="AX406" s="70"/>
    </row>
    <row r="407" spans="16:50" s="27" customFormat="1" x14ac:dyDescent="0.25">
      <c r="P407" s="28"/>
      <c r="R407" s="28"/>
      <c r="S407" s="28"/>
      <c r="T407" s="28"/>
      <c r="U407" s="28"/>
      <c r="V407" s="28"/>
      <c r="W407" s="28"/>
      <c r="X407" s="28"/>
      <c r="Y407" s="28"/>
      <c r="Z407" s="28"/>
      <c r="AA407" s="43"/>
      <c r="AB407" s="28"/>
      <c r="AF407" s="29"/>
      <c r="AM407" s="70"/>
      <c r="AN407" s="70"/>
      <c r="AO407" s="70"/>
      <c r="AP407" s="70"/>
      <c r="AQ407" s="70"/>
      <c r="AR407" s="70"/>
      <c r="AS407" s="70"/>
      <c r="AT407" s="70"/>
      <c r="AU407" s="70"/>
      <c r="AV407" s="70"/>
      <c r="AW407" s="70"/>
      <c r="AX407" s="70"/>
    </row>
    <row r="408" spans="16:50" s="27" customFormat="1" x14ac:dyDescent="0.25">
      <c r="P408" s="28"/>
      <c r="R408" s="28"/>
      <c r="S408" s="28"/>
      <c r="T408" s="28"/>
      <c r="U408" s="28"/>
      <c r="V408" s="28"/>
      <c r="W408" s="28"/>
      <c r="X408" s="28"/>
      <c r="Y408" s="28"/>
      <c r="Z408" s="28"/>
      <c r="AA408" s="43"/>
      <c r="AB408" s="28"/>
      <c r="AF408" s="29"/>
      <c r="AM408" s="70"/>
      <c r="AN408" s="70"/>
      <c r="AO408" s="70"/>
      <c r="AP408" s="70"/>
      <c r="AQ408" s="70"/>
      <c r="AR408" s="70"/>
      <c r="AS408" s="70"/>
      <c r="AT408" s="70"/>
      <c r="AU408" s="70"/>
      <c r="AV408" s="70"/>
      <c r="AW408" s="70"/>
      <c r="AX408" s="70"/>
    </row>
    <row r="409" spans="16:50" s="27" customFormat="1" x14ac:dyDescent="0.25">
      <c r="P409" s="28"/>
      <c r="R409" s="28"/>
      <c r="S409" s="28"/>
      <c r="T409" s="28"/>
      <c r="U409" s="28"/>
      <c r="V409" s="28"/>
      <c r="W409" s="28"/>
      <c r="X409" s="28"/>
      <c r="Y409" s="28"/>
      <c r="Z409" s="28"/>
      <c r="AA409" s="43"/>
      <c r="AB409" s="28"/>
      <c r="AF409" s="29"/>
      <c r="AM409" s="70"/>
      <c r="AN409" s="70"/>
      <c r="AO409" s="70"/>
      <c r="AP409" s="70"/>
      <c r="AQ409" s="70"/>
      <c r="AR409" s="70"/>
      <c r="AS409" s="70"/>
      <c r="AT409" s="70"/>
      <c r="AU409" s="70"/>
      <c r="AV409" s="70"/>
      <c r="AW409" s="70"/>
      <c r="AX409" s="70"/>
    </row>
    <row r="410" spans="16:50" s="27" customFormat="1" x14ac:dyDescent="0.25">
      <c r="P410" s="28"/>
      <c r="R410" s="28"/>
      <c r="S410" s="28"/>
      <c r="T410" s="28"/>
      <c r="U410" s="28"/>
      <c r="V410" s="28"/>
      <c r="W410" s="28"/>
      <c r="X410" s="28"/>
      <c r="Y410" s="28"/>
      <c r="Z410" s="28"/>
      <c r="AA410" s="43"/>
      <c r="AB410" s="28"/>
      <c r="AF410" s="29"/>
      <c r="AM410" s="70"/>
      <c r="AN410" s="70"/>
      <c r="AO410" s="70"/>
      <c r="AP410" s="70"/>
      <c r="AQ410" s="70"/>
      <c r="AR410" s="70"/>
      <c r="AS410" s="70"/>
      <c r="AT410" s="70"/>
      <c r="AU410" s="70"/>
      <c r="AV410" s="70"/>
      <c r="AW410" s="70"/>
      <c r="AX410" s="70"/>
    </row>
    <row r="411" spans="16:50" s="27" customFormat="1" x14ac:dyDescent="0.25">
      <c r="P411" s="28"/>
      <c r="R411" s="28"/>
      <c r="S411" s="28"/>
      <c r="T411" s="28"/>
      <c r="U411" s="28"/>
      <c r="V411" s="28"/>
      <c r="W411" s="28"/>
      <c r="X411" s="28"/>
      <c r="Y411" s="28"/>
      <c r="Z411" s="28"/>
      <c r="AA411" s="43"/>
      <c r="AB411" s="28"/>
      <c r="AF411" s="29"/>
      <c r="AM411" s="70"/>
      <c r="AN411" s="70"/>
      <c r="AO411" s="70"/>
      <c r="AP411" s="70"/>
      <c r="AQ411" s="70"/>
      <c r="AR411" s="70"/>
      <c r="AS411" s="70"/>
      <c r="AT411" s="70"/>
      <c r="AU411" s="70"/>
      <c r="AV411" s="70"/>
      <c r="AW411" s="70"/>
      <c r="AX411" s="70"/>
    </row>
    <row r="412" spans="16:50" s="27" customFormat="1" x14ac:dyDescent="0.25">
      <c r="P412" s="28"/>
      <c r="R412" s="28"/>
      <c r="S412" s="28"/>
      <c r="T412" s="28"/>
      <c r="U412" s="28"/>
      <c r="V412" s="28"/>
      <c r="W412" s="28"/>
      <c r="X412" s="28"/>
      <c r="Y412" s="28"/>
      <c r="Z412" s="28"/>
      <c r="AA412" s="43"/>
      <c r="AB412" s="28"/>
      <c r="AF412" s="29"/>
      <c r="AM412" s="70"/>
      <c r="AN412" s="70"/>
      <c r="AO412" s="70"/>
      <c r="AP412" s="70"/>
      <c r="AQ412" s="70"/>
      <c r="AR412" s="70"/>
      <c r="AS412" s="70"/>
      <c r="AT412" s="70"/>
      <c r="AU412" s="70"/>
      <c r="AV412" s="70"/>
      <c r="AW412" s="70"/>
      <c r="AX412" s="70"/>
    </row>
    <row r="413" spans="16:50" s="27" customFormat="1" x14ac:dyDescent="0.25">
      <c r="P413" s="28"/>
      <c r="R413" s="28"/>
      <c r="S413" s="28"/>
      <c r="T413" s="28"/>
      <c r="U413" s="28"/>
      <c r="V413" s="28"/>
      <c r="W413" s="28"/>
      <c r="X413" s="28"/>
      <c r="Y413" s="28"/>
      <c r="Z413" s="28"/>
      <c r="AA413" s="43"/>
      <c r="AB413" s="28"/>
      <c r="AF413" s="29"/>
      <c r="AM413" s="70"/>
      <c r="AN413" s="70"/>
      <c r="AO413" s="70"/>
      <c r="AP413" s="70"/>
      <c r="AQ413" s="70"/>
      <c r="AR413" s="70"/>
      <c r="AS413" s="70"/>
      <c r="AT413" s="70"/>
      <c r="AU413" s="70"/>
      <c r="AV413" s="70"/>
      <c r="AW413" s="70"/>
      <c r="AX413" s="70"/>
    </row>
    <row r="414" spans="16:50" s="27" customFormat="1" x14ac:dyDescent="0.25">
      <c r="P414" s="28"/>
      <c r="R414" s="28"/>
      <c r="S414" s="28"/>
      <c r="T414" s="28"/>
      <c r="U414" s="28"/>
      <c r="V414" s="28"/>
      <c r="W414" s="28"/>
      <c r="X414" s="28"/>
      <c r="Y414" s="28"/>
      <c r="Z414" s="28"/>
      <c r="AA414" s="43"/>
      <c r="AB414" s="28"/>
      <c r="AF414" s="29"/>
      <c r="AM414" s="70"/>
      <c r="AN414" s="70"/>
      <c r="AO414" s="70"/>
      <c r="AP414" s="70"/>
      <c r="AQ414" s="70"/>
      <c r="AR414" s="70"/>
      <c r="AS414" s="70"/>
      <c r="AT414" s="70"/>
      <c r="AU414" s="70"/>
      <c r="AV414" s="70"/>
      <c r="AW414" s="70"/>
      <c r="AX414" s="70"/>
    </row>
    <row r="415" spans="16:50" s="27" customFormat="1" x14ac:dyDescent="0.25">
      <c r="P415" s="28"/>
      <c r="R415" s="28"/>
      <c r="S415" s="28"/>
      <c r="T415" s="28"/>
      <c r="U415" s="28"/>
      <c r="V415" s="28"/>
      <c r="W415" s="28"/>
      <c r="X415" s="28"/>
      <c r="Y415" s="28"/>
      <c r="Z415" s="28"/>
      <c r="AA415" s="43"/>
      <c r="AB415" s="28"/>
      <c r="AF415" s="29"/>
      <c r="AM415" s="70"/>
      <c r="AN415" s="70"/>
      <c r="AO415" s="70"/>
      <c r="AP415" s="70"/>
      <c r="AQ415" s="70"/>
      <c r="AR415" s="70"/>
      <c r="AS415" s="70"/>
      <c r="AT415" s="70"/>
      <c r="AU415" s="70"/>
      <c r="AV415" s="70"/>
      <c r="AW415" s="70"/>
      <c r="AX415" s="70"/>
    </row>
    <row r="416" spans="16:50" s="27" customFormat="1" x14ac:dyDescent="0.25">
      <c r="P416" s="28"/>
      <c r="R416" s="28"/>
      <c r="S416" s="28"/>
      <c r="T416" s="28"/>
      <c r="U416" s="28"/>
      <c r="V416" s="28"/>
      <c r="W416" s="28"/>
      <c r="X416" s="28"/>
      <c r="Y416" s="28"/>
      <c r="Z416" s="28"/>
      <c r="AA416" s="43"/>
      <c r="AB416" s="28"/>
      <c r="AF416" s="29"/>
      <c r="AM416" s="70"/>
      <c r="AN416" s="70"/>
      <c r="AO416" s="70"/>
      <c r="AP416" s="70"/>
      <c r="AQ416" s="70"/>
      <c r="AR416" s="70"/>
      <c r="AS416" s="70"/>
      <c r="AT416" s="70"/>
      <c r="AU416" s="70"/>
      <c r="AV416" s="70"/>
      <c r="AW416" s="70"/>
      <c r="AX416" s="70"/>
    </row>
    <row r="417" spans="16:50" s="27" customFormat="1" x14ac:dyDescent="0.25">
      <c r="P417" s="28"/>
      <c r="R417" s="28"/>
      <c r="S417" s="28"/>
      <c r="T417" s="28"/>
      <c r="U417" s="28"/>
      <c r="V417" s="28"/>
      <c r="W417" s="28"/>
      <c r="X417" s="28"/>
      <c r="Y417" s="28"/>
      <c r="Z417" s="28"/>
      <c r="AA417" s="43"/>
      <c r="AB417" s="28"/>
      <c r="AF417" s="29"/>
      <c r="AM417" s="70"/>
      <c r="AN417" s="70"/>
      <c r="AO417" s="70"/>
      <c r="AP417" s="70"/>
      <c r="AQ417" s="70"/>
      <c r="AR417" s="70"/>
      <c r="AS417" s="70"/>
      <c r="AT417" s="70"/>
      <c r="AU417" s="70"/>
      <c r="AV417" s="70"/>
      <c r="AW417" s="70"/>
      <c r="AX417" s="70"/>
    </row>
    <row r="418" spans="16:50" s="27" customFormat="1" x14ac:dyDescent="0.25">
      <c r="P418" s="28"/>
      <c r="R418" s="28"/>
      <c r="S418" s="28"/>
      <c r="T418" s="28"/>
      <c r="U418" s="28"/>
      <c r="V418" s="28"/>
      <c r="W418" s="28"/>
      <c r="X418" s="28"/>
      <c r="Y418" s="28"/>
      <c r="Z418" s="28"/>
      <c r="AA418" s="43"/>
      <c r="AB418" s="28"/>
      <c r="AF418" s="29"/>
      <c r="AM418" s="70"/>
      <c r="AN418" s="70"/>
      <c r="AO418" s="70"/>
      <c r="AP418" s="70"/>
      <c r="AQ418" s="70"/>
      <c r="AR418" s="70"/>
      <c r="AS418" s="70"/>
      <c r="AT418" s="70"/>
      <c r="AU418" s="70"/>
      <c r="AV418" s="70"/>
      <c r="AW418" s="70"/>
      <c r="AX418" s="70"/>
    </row>
    <row r="419" spans="16:50" s="27" customFormat="1" x14ac:dyDescent="0.25">
      <c r="P419" s="28"/>
      <c r="R419" s="28"/>
      <c r="S419" s="28"/>
      <c r="T419" s="28"/>
      <c r="U419" s="28"/>
      <c r="V419" s="28"/>
      <c r="W419" s="28"/>
      <c r="X419" s="28"/>
      <c r="Y419" s="28"/>
      <c r="Z419" s="28"/>
      <c r="AA419" s="43"/>
      <c r="AB419" s="28"/>
      <c r="AF419" s="29"/>
      <c r="AM419" s="70"/>
      <c r="AN419" s="70"/>
      <c r="AO419" s="70"/>
      <c r="AP419" s="70"/>
      <c r="AQ419" s="70"/>
      <c r="AR419" s="70"/>
      <c r="AS419" s="70"/>
      <c r="AT419" s="70"/>
      <c r="AU419" s="70"/>
      <c r="AV419" s="70"/>
      <c r="AW419" s="70"/>
      <c r="AX419" s="70"/>
    </row>
    <row r="420" spans="16:50" s="27" customFormat="1" x14ac:dyDescent="0.25">
      <c r="P420" s="28"/>
      <c r="R420" s="28"/>
      <c r="S420" s="28"/>
      <c r="T420" s="28"/>
      <c r="U420" s="28"/>
      <c r="V420" s="28"/>
      <c r="W420" s="28"/>
      <c r="X420" s="28"/>
      <c r="Y420" s="28"/>
      <c r="Z420" s="28"/>
      <c r="AA420" s="43"/>
      <c r="AB420" s="28"/>
      <c r="AF420" s="29"/>
      <c r="AM420" s="70"/>
      <c r="AN420" s="70"/>
      <c r="AO420" s="70"/>
      <c r="AP420" s="70"/>
      <c r="AQ420" s="70"/>
      <c r="AR420" s="70"/>
      <c r="AS420" s="70"/>
      <c r="AT420" s="70"/>
      <c r="AU420" s="70"/>
      <c r="AV420" s="70"/>
      <c r="AW420" s="70"/>
      <c r="AX420" s="70"/>
    </row>
    <row r="421" spans="16:50" s="27" customFormat="1" x14ac:dyDescent="0.25">
      <c r="P421" s="28"/>
      <c r="R421" s="28"/>
      <c r="S421" s="28"/>
      <c r="T421" s="28"/>
      <c r="U421" s="28"/>
      <c r="V421" s="28"/>
      <c r="W421" s="28"/>
      <c r="X421" s="28"/>
      <c r="Y421" s="28"/>
      <c r="Z421" s="28"/>
      <c r="AA421" s="43"/>
      <c r="AB421" s="28"/>
      <c r="AF421" s="29"/>
      <c r="AM421" s="70"/>
      <c r="AN421" s="70"/>
      <c r="AO421" s="70"/>
      <c r="AP421" s="70"/>
      <c r="AQ421" s="70"/>
      <c r="AR421" s="70"/>
      <c r="AS421" s="70"/>
      <c r="AT421" s="70"/>
      <c r="AU421" s="70"/>
      <c r="AV421" s="70"/>
      <c r="AW421" s="70"/>
      <c r="AX421" s="70"/>
    </row>
    <row r="422" spans="16:50" s="27" customFormat="1" x14ac:dyDescent="0.25">
      <c r="P422" s="28"/>
      <c r="R422" s="28"/>
      <c r="S422" s="28"/>
      <c r="T422" s="28"/>
      <c r="U422" s="28"/>
      <c r="V422" s="28"/>
      <c r="W422" s="28"/>
      <c r="X422" s="28"/>
      <c r="Y422" s="28"/>
      <c r="Z422" s="28"/>
      <c r="AA422" s="43"/>
      <c r="AB422" s="28"/>
      <c r="AF422" s="29"/>
      <c r="AM422" s="70"/>
      <c r="AN422" s="70"/>
      <c r="AO422" s="70"/>
      <c r="AP422" s="70"/>
      <c r="AQ422" s="70"/>
      <c r="AR422" s="70"/>
      <c r="AS422" s="70"/>
      <c r="AT422" s="70"/>
      <c r="AU422" s="70"/>
      <c r="AV422" s="70"/>
      <c r="AW422" s="70"/>
      <c r="AX422" s="70"/>
    </row>
    <row r="423" spans="16:50" s="27" customFormat="1" x14ac:dyDescent="0.25">
      <c r="P423" s="28"/>
      <c r="R423" s="28"/>
      <c r="S423" s="28"/>
      <c r="T423" s="28"/>
      <c r="U423" s="28"/>
      <c r="V423" s="28"/>
      <c r="W423" s="28"/>
      <c r="X423" s="28"/>
      <c r="Y423" s="28"/>
      <c r="Z423" s="28"/>
      <c r="AA423" s="43"/>
      <c r="AB423" s="28"/>
      <c r="AF423" s="29"/>
      <c r="AM423" s="70"/>
      <c r="AN423" s="70"/>
      <c r="AO423" s="70"/>
      <c r="AP423" s="70"/>
      <c r="AQ423" s="70"/>
      <c r="AR423" s="70"/>
      <c r="AS423" s="70"/>
      <c r="AT423" s="70"/>
      <c r="AU423" s="70"/>
      <c r="AV423" s="70"/>
      <c r="AW423" s="70"/>
      <c r="AX423" s="70"/>
    </row>
    <row r="424" spans="16:50" s="27" customFormat="1" x14ac:dyDescent="0.25">
      <c r="P424" s="28"/>
      <c r="R424" s="28"/>
      <c r="S424" s="28"/>
      <c r="T424" s="28"/>
      <c r="U424" s="28"/>
      <c r="V424" s="28"/>
      <c r="W424" s="28"/>
      <c r="X424" s="28"/>
      <c r="Y424" s="28"/>
      <c r="Z424" s="28"/>
      <c r="AA424" s="43"/>
      <c r="AB424" s="28"/>
      <c r="AF424" s="29"/>
      <c r="AM424" s="70"/>
      <c r="AN424" s="70"/>
      <c r="AO424" s="70"/>
      <c r="AP424" s="70"/>
      <c r="AQ424" s="70"/>
      <c r="AR424" s="70"/>
      <c r="AS424" s="70"/>
      <c r="AT424" s="70"/>
      <c r="AU424" s="70"/>
      <c r="AV424" s="70"/>
      <c r="AW424" s="70"/>
      <c r="AX424" s="70"/>
    </row>
    <row r="425" spans="16:50" s="27" customFormat="1" x14ac:dyDescent="0.25">
      <c r="P425" s="28"/>
      <c r="R425" s="28"/>
      <c r="S425" s="28"/>
      <c r="T425" s="28"/>
      <c r="U425" s="28"/>
      <c r="V425" s="28"/>
      <c r="W425" s="28"/>
      <c r="X425" s="28"/>
      <c r="Y425" s="28"/>
      <c r="Z425" s="28"/>
      <c r="AA425" s="43"/>
      <c r="AB425" s="28"/>
      <c r="AF425" s="29"/>
      <c r="AM425" s="70"/>
      <c r="AN425" s="70"/>
      <c r="AO425" s="70"/>
      <c r="AP425" s="70"/>
      <c r="AQ425" s="70"/>
      <c r="AR425" s="70"/>
      <c r="AS425" s="70"/>
      <c r="AT425" s="70"/>
      <c r="AU425" s="70"/>
      <c r="AV425" s="70"/>
      <c r="AW425" s="70"/>
      <c r="AX425" s="70"/>
    </row>
    <row r="426" spans="16:50" s="27" customFormat="1" x14ac:dyDescent="0.25">
      <c r="P426" s="28"/>
      <c r="R426" s="28"/>
      <c r="S426" s="28"/>
      <c r="T426" s="28"/>
      <c r="U426" s="28"/>
      <c r="V426" s="28"/>
      <c r="W426" s="28"/>
      <c r="X426" s="28"/>
      <c r="Y426" s="28"/>
      <c r="Z426" s="28"/>
      <c r="AA426" s="43"/>
      <c r="AB426" s="28"/>
      <c r="AF426" s="29"/>
      <c r="AM426" s="70"/>
      <c r="AN426" s="70"/>
      <c r="AO426" s="70"/>
      <c r="AP426" s="70"/>
      <c r="AQ426" s="70"/>
      <c r="AR426" s="70"/>
      <c r="AS426" s="70"/>
      <c r="AT426" s="70"/>
      <c r="AU426" s="70"/>
      <c r="AV426" s="70"/>
      <c r="AW426" s="70"/>
      <c r="AX426" s="70"/>
    </row>
    <row r="427" spans="16:50" s="27" customFormat="1" x14ac:dyDescent="0.25">
      <c r="P427" s="28"/>
      <c r="R427" s="28"/>
      <c r="S427" s="28"/>
      <c r="T427" s="28"/>
      <c r="U427" s="28"/>
      <c r="V427" s="28"/>
      <c r="W427" s="28"/>
      <c r="X427" s="28"/>
      <c r="Y427" s="28"/>
      <c r="Z427" s="28"/>
      <c r="AA427" s="43"/>
      <c r="AB427" s="28"/>
      <c r="AF427" s="29"/>
      <c r="AM427" s="70"/>
      <c r="AN427" s="70"/>
      <c r="AO427" s="70"/>
      <c r="AP427" s="70"/>
      <c r="AQ427" s="70"/>
      <c r="AR427" s="70"/>
      <c r="AS427" s="70"/>
      <c r="AT427" s="70"/>
      <c r="AU427" s="70"/>
      <c r="AV427" s="70"/>
      <c r="AW427" s="70"/>
      <c r="AX427" s="70"/>
    </row>
    <row r="428" spans="16:50" s="27" customFormat="1" x14ac:dyDescent="0.25">
      <c r="P428" s="28"/>
      <c r="R428" s="28"/>
      <c r="S428" s="28"/>
      <c r="T428" s="28"/>
      <c r="U428" s="28"/>
      <c r="V428" s="28"/>
      <c r="W428" s="28"/>
      <c r="X428" s="28"/>
      <c r="Y428" s="28"/>
      <c r="Z428" s="28"/>
      <c r="AA428" s="43"/>
      <c r="AB428" s="28"/>
      <c r="AF428" s="29"/>
      <c r="AM428" s="70"/>
      <c r="AN428" s="70"/>
      <c r="AO428" s="70"/>
      <c r="AP428" s="70"/>
      <c r="AQ428" s="70"/>
      <c r="AR428" s="70"/>
      <c r="AS428" s="70"/>
      <c r="AT428" s="70"/>
      <c r="AU428" s="70"/>
      <c r="AV428" s="70"/>
      <c r="AW428" s="70"/>
      <c r="AX428" s="70"/>
    </row>
    <row r="429" spans="16:50" s="27" customFormat="1" x14ac:dyDescent="0.25">
      <c r="P429" s="28"/>
      <c r="R429" s="28"/>
      <c r="S429" s="28"/>
      <c r="T429" s="28"/>
      <c r="U429" s="28"/>
      <c r="V429" s="28"/>
      <c r="W429" s="28"/>
      <c r="X429" s="28"/>
      <c r="Y429" s="28"/>
      <c r="Z429" s="28"/>
      <c r="AA429" s="43"/>
      <c r="AB429" s="28"/>
      <c r="AF429" s="29"/>
      <c r="AM429" s="70"/>
      <c r="AN429" s="70"/>
      <c r="AO429" s="70"/>
      <c r="AP429" s="70"/>
      <c r="AQ429" s="70"/>
      <c r="AR429" s="70"/>
      <c r="AS429" s="70"/>
      <c r="AT429" s="70"/>
      <c r="AU429" s="70"/>
      <c r="AV429" s="70"/>
      <c r="AW429" s="70"/>
      <c r="AX429" s="70"/>
    </row>
    <row r="430" spans="16:50" s="27" customFormat="1" x14ac:dyDescent="0.25">
      <c r="P430" s="28"/>
      <c r="R430" s="28"/>
      <c r="S430" s="28"/>
      <c r="T430" s="28"/>
      <c r="U430" s="28"/>
      <c r="V430" s="28"/>
      <c r="W430" s="28"/>
      <c r="X430" s="28"/>
      <c r="Y430" s="28"/>
      <c r="Z430" s="28"/>
      <c r="AA430" s="43"/>
      <c r="AB430" s="28"/>
      <c r="AF430" s="29"/>
      <c r="AM430" s="70"/>
      <c r="AN430" s="70"/>
      <c r="AO430" s="70"/>
      <c r="AP430" s="70"/>
      <c r="AQ430" s="70"/>
      <c r="AR430" s="70"/>
      <c r="AS430" s="70"/>
      <c r="AT430" s="70"/>
      <c r="AU430" s="70"/>
      <c r="AV430" s="70"/>
      <c r="AW430" s="70"/>
      <c r="AX430" s="70"/>
    </row>
  </sheetData>
  <sheetProtection algorithmName="SHA-512" hashValue="FPO6wgthMR/AYUX5Vs4xaSOTu0egnx54/8vQkTjkwYsaoRIS2r8fo8dy0HVR27CkENdeVjB0aECZPwlJTS15yA==" saltValue="8aF+fRM6l9aDaDEUkwwHtQ==" spinCount="100000" sheet="1" objects="1" scenarios="1"/>
  <mergeCells count="720">
    <mergeCell ref="R122:R125"/>
    <mergeCell ref="V124:V125"/>
    <mergeCell ref="I122:I125"/>
    <mergeCell ref="O83:O106"/>
    <mergeCell ref="N83:N106"/>
    <mergeCell ref="M83:M106"/>
    <mergeCell ref="L83:L106"/>
    <mergeCell ref="K83:K106"/>
    <mergeCell ref="J83:J106"/>
    <mergeCell ref="I83:I106"/>
    <mergeCell ref="S119:S121"/>
    <mergeCell ref="P113:P115"/>
    <mergeCell ref="Q113:Q115"/>
    <mergeCell ref="Q83:Q85"/>
    <mergeCell ref="Q101:Q103"/>
    <mergeCell ref="Q110:Q112"/>
    <mergeCell ref="Q104:Q106"/>
    <mergeCell ref="S104:S106"/>
    <mergeCell ref="V107:V109"/>
    <mergeCell ref="S107:S109"/>
    <mergeCell ref="S95:S97"/>
    <mergeCell ref="X12:X14"/>
    <mergeCell ref="Y12:Y14"/>
    <mergeCell ref="W2:W14"/>
    <mergeCell ref="W15:W18"/>
    <mergeCell ref="W19:W23"/>
    <mergeCell ref="T19:T23"/>
    <mergeCell ref="U19:U23"/>
    <mergeCell ref="X19:X23"/>
    <mergeCell ref="V2:V3"/>
    <mergeCell ref="V4:V5"/>
    <mergeCell ref="V6:V7"/>
    <mergeCell ref="V17:V18"/>
    <mergeCell ref="V19:V20"/>
    <mergeCell ref="V21:V22"/>
    <mergeCell ref="V24:V25"/>
    <mergeCell ref="V28:V29"/>
    <mergeCell ref="Q34:Q38"/>
    <mergeCell ref="Q39:Q41"/>
    <mergeCell ref="Q42:Q45"/>
    <mergeCell ref="V30:V31"/>
    <mergeCell ref="V32:V33"/>
    <mergeCell ref="Q12:Q14"/>
    <mergeCell ref="R12:R14"/>
    <mergeCell ref="T12:T14"/>
    <mergeCell ref="U12:U14"/>
    <mergeCell ref="T28:T33"/>
    <mergeCell ref="U28:U33"/>
    <mergeCell ref="T34:T38"/>
    <mergeCell ref="U34:U38"/>
    <mergeCell ref="T39:T41"/>
    <mergeCell ref="U39:U41"/>
    <mergeCell ref="T42:T45"/>
    <mergeCell ref="U42:U45"/>
    <mergeCell ref="X42:X45"/>
    <mergeCell ref="Y39:Y41"/>
    <mergeCell ref="W76:W79"/>
    <mergeCell ref="W80:W82"/>
    <mergeCell ref="AA141:AA158"/>
    <mergeCell ref="W149:W150"/>
    <mergeCell ref="Y149:Y150"/>
    <mergeCell ref="Y141:Y148"/>
    <mergeCell ref="Y138:Y140"/>
    <mergeCell ref="Z138:Z140"/>
    <mergeCell ref="Y70:Y72"/>
    <mergeCell ref="AA129:AA140"/>
    <mergeCell ref="AA83:AA128"/>
    <mergeCell ref="X95:X97"/>
    <mergeCell ref="Y95:Y97"/>
    <mergeCell ref="W122:W125"/>
    <mergeCell ref="X122:X125"/>
    <mergeCell ref="Y42:Y45"/>
    <mergeCell ref="X107:X109"/>
    <mergeCell ref="X46:X48"/>
    <mergeCell ref="W24:W51"/>
    <mergeCell ref="AK152:AK153"/>
    <mergeCell ref="AK154:AK155"/>
    <mergeCell ref="AK156:AK158"/>
    <mergeCell ref="AL2:AL14"/>
    <mergeCell ref="AL15:AL23"/>
    <mergeCell ref="AL24:AL51"/>
    <mergeCell ref="AL52:AL72"/>
    <mergeCell ref="AL73:AL82"/>
    <mergeCell ref="AL107:AL128"/>
    <mergeCell ref="AL129:AL130"/>
    <mergeCell ref="AL131:AL137"/>
    <mergeCell ref="AL138:AL140"/>
    <mergeCell ref="AL141:AL151"/>
    <mergeCell ref="AL152:AL153"/>
    <mergeCell ref="AL154:AL155"/>
    <mergeCell ref="AL156:AL158"/>
    <mergeCell ref="AK83:AK106"/>
    <mergeCell ref="AL83:AL106"/>
    <mergeCell ref="S129:S130"/>
    <mergeCell ref="Q149:Q151"/>
    <mergeCell ref="AK2:AK14"/>
    <mergeCell ref="AK15:AK23"/>
    <mergeCell ref="AK24:AK51"/>
    <mergeCell ref="AK52:AK72"/>
    <mergeCell ref="AK73:AK82"/>
    <mergeCell ref="AK107:AK128"/>
    <mergeCell ref="AK129:AK130"/>
    <mergeCell ref="AK131:AK137"/>
    <mergeCell ref="AK138:AK140"/>
    <mergeCell ref="AK141:AK151"/>
    <mergeCell ref="X149:X150"/>
    <mergeCell ref="Y2:Y7"/>
    <mergeCell ref="Y15:Y18"/>
    <mergeCell ref="Q76:Q79"/>
    <mergeCell ref="Y19:Y23"/>
    <mergeCell ref="Y24:Y27"/>
    <mergeCell ref="Y28:Y33"/>
    <mergeCell ref="W52:W72"/>
    <mergeCell ref="W138:W140"/>
    <mergeCell ref="W141:W148"/>
    <mergeCell ref="AA24:AA72"/>
    <mergeCell ref="AA73:AA82"/>
    <mergeCell ref="AI138:AI140"/>
    <mergeCell ref="AJ138:AJ140"/>
    <mergeCell ref="AG107:AG128"/>
    <mergeCell ref="AH107:AH128"/>
    <mergeCell ref="AI107:AI128"/>
    <mergeCell ref="AJ107:AJ128"/>
    <mergeCell ref="AD131:AD137"/>
    <mergeCell ref="AE131:AE137"/>
    <mergeCell ref="AF131:AF137"/>
    <mergeCell ref="AG131:AG137"/>
    <mergeCell ref="AH131:AH137"/>
    <mergeCell ref="AI131:AI137"/>
    <mergeCell ref="AJ131:AJ137"/>
    <mergeCell ref="AI129:AI130"/>
    <mergeCell ref="AJ24:AJ51"/>
    <mergeCell ref="T138:T140"/>
    <mergeCell ref="U138:U140"/>
    <mergeCell ref="AF24:AF72"/>
    <mergeCell ref="AG52:AG72"/>
    <mergeCell ref="AH52:AH72"/>
    <mergeCell ref="AI52:AI72"/>
    <mergeCell ref="AJ52:AJ72"/>
    <mergeCell ref="AD73:AD82"/>
    <mergeCell ref="AE73:AE82"/>
    <mergeCell ref="AF73:AF82"/>
    <mergeCell ref="AG73:AG82"/>
    <mergeCell ref="AH73:AH82"/>
    <mergeCell ref="AI73:AI82"/>
    <mergeCell ref="AJ73:AJ82"/>
    <mergeCell ref="AJ129:AJ130"/>
    <mergeCell ref="AI24:AI51"/>
    <mergeCell ref="AH129:AH130"/>
    <mergeCell ref="AD107:AD128"/>
    <mergeCell ref="AD138:AD140"/>
    <mergeCell ref="AE138:AE140"/>
    <mergeCell ref="AF138:AF140"/>
    <mergeCell ref="AG138:AG140"/>
    <mergeCell ref="AH138:AH140"/>
    <mergeCell ref="AG129:AG130"/>
    <mergeCell ref="AG24:AG51"/>
    <mergeCell ref="AD129:AD130"/>
    <mergeCell ref="AE129:AE130"/>
    <mergeCell ref="T129:T130"/>
    <mergeCell ref="U129:U130"/>
    <mergeCell ref="AD24:AD51"/>
    <mergeCell ref="AE24:AE51"/>
    <mergeCell ref="AD52:AD56"/>
    <mergeCell ref="AD57:AD61"/>
    <mergeCell ref="AD62:AD66"/>
    <mergeCell ref="AD67:AD69"/>
    <mergeCell ref="AD70:AD72"/>
    <mergeCell ref="AE52:AE56"/>
    <mergeCell ref="AE57:AE61"/>
    <mergeCell ref="AE62:AE66"/>
    <mergeCell ref="AE67:AE69"/>
    <mergeCell ref="AE70:AE72"/>
    <mergeCell ref="AE107:AE128"/>
    <mergeCell ref="AF107:AF128"/>
    <mergeCell ref="U52:U56"/>
    <mergeCell ref="Y67:Y69"/>
    <mergeCell ref="Z107:Z128"/>
    <mergeCell ref="Y34:Y38"/>
    <mergeCell ref="X67:X69"/>
    <mergeCell ref="X70:X72"/>
    <mergeCell ref="Y52:Y56"/>
    <mergeCell ref="Y57:Y61"/>
    <mergeCell ref="U141:U148"/>
    <mergeCell ref="T67:T69"/>
    <mergeCell ref="U67:U69"/>
    <mergeCell ref="T70:T72"/>
    <mergeCell ref="U70:U72"/>
    <mergeCell ref="T73:T75"/>
    <mergeCell ref="U73:U75"/>
    <mergeCell ref="T107:T109"/>
    <mergeCell ref="U107:U109"/>
    <mergeCell ref="U119:U121"/>
    <mergeCell ref="T95:T97"/>
    <mergeCell ref="U95:U97"/>
    <mergeCell ref="T76:T79"/>
    <mergeCell ref="U76:U79"/>
    <mergeCell ref="T80:T82"/>
    <mergeCell ref="U80:U82"/>
    <mergeCell ref="T133:T137"/>
    <mergeCell ref="U133:U137"/>
    <mergeCell ref="U104:U106"/>
    <mergeCell ref="U86:U88"/>
    <mergeCell ref="V129:V130"/>
    <mergeCell ref="Y62:Y66"/>
    <mergeCell ref="W107:W121"/>
    <mergeCell ref="W129:W130"/>
    <mergeCell ref="W133:W137"/>
    <mergeCell ref="S15:S18"/>
    <mergeCell ref="S24:S27"/>
    <mergeCell ref="S28:S33"/>
    <mergeCell ref="S34:S38"/>
    <mergeCell ref="S39:S41"/>
    <mergeCell ref="S42:S45"/>
    <mergeCell ref="S52:S56"/>
    <mergeCell ref="S19:S23"/>
    <mergeCell ref="S49:S51"/>
    <mergeCell ref="X24:X27"/>
    <mergeCell ref="X28:X33"/>
    <mergeCell ref="X34:X38"/>
    <mergeCell ref="X39:X41"/>
    <mergeCell ref="X133:X137"/>
    <mergeCell ref="S83:S85"/>
    <mergeCell ref="S101:S103"/>
    <mergeCell ref="S110:S112"/>
    <mergeCell ref="Y107:Y109"/>
    <mergeCell ref="Y76:Y79"/>
    <mergeCell ref="S2:S14"/>
    <mergeCell ref="S57:S61"/>
    <mergeCell ref="S62:S66"/>
    <mergeCell ref="AH2:AH14"/>
    <mergeCell ref="AI2:AI14"/>
    <mergeCell ref="AJ2:AJ14"/>
    <mergeCell ref="AG15:AG23"/>
    <mergeCell ref="AH15:AH23"/>
    <mergeCell ref="AI15:AI23"/>
    <mergeCell ref="AJ15:AJ23"/>
    <mergeCell ref="T15:T18"/>
    <mergeCell ref="U15:U18"/>
    <mergeCell ref="T2:T11"/>
    <mergeCell ref="AF15:AF23"/>
    <mergeCell ref="AF2:AF14"/>
    <mergeCell ref="T24:T27"/>
    <mergeCell ref="U24:U27"/>
    <mergeCell ref="AD2:AD14"/>
    <mergeCell ref="AD15:AD23"/>
    <mergeCell ref="AE2:AE14"/>
    <mergeCell ref="X2:X11"/>
    <mergeCell ref="AE15:AE23"/>
    <mergeCell ref="Y46:Y48"/>
    <mergeCell ref="X52:X56"/>
    <mergeCell ref="Q107:Q109"/>
    <mergeCell ref="R67:R69"/>
    <mergeCell ref="R70:R72"/>
    <mergeCell ref="Q119:Q121"/>
    <mergeCell ref="Q116:Q118"/>
    <mergeCell ref="R116:R118"/>
    <mergeCell ref="R126:R128"/>
    <mergeCell ref="R129:R130"/>
    <mergeCell ref="R34:R38"/>
    <mergeCell ref="R39:R41"/>
    <mergeCell ref="R119:R121"/>
    <mergeCell ref="R113:R115"/>
    <mergeCell ref="R76:R79"/>
    <mergeCell ref="R80:R82"/>
    <mergeCell ref="R83:R85"/>
    <mergeCell ref="R101:R103"/>
    <mergeCell ref="R110:R112"/>
    <mergeCell ref="R104:R106"/>
    <mergeCell ref="R73:R75"/>
    <mergeCell ref="Q129:Q130"/>
    <mergeCell ref="Q46:Q48"/>
    <mergeCell ref="R46:R48"/>
    <mergeCell ref="Q49:Q51"/>
    <mergeCell ref="Q122:Q125"/>
    <mergeCell ref="Q2:Q11"/>
    <mergeCell ref="Q15:Q18"/>
    <mergeCell ref="Q19:Q23"/>
    <mergeCell ref="Q24:Q27"/>
    <mergeCell ref="Q28:Q33"/>
    <mergeCell ref="R2:R11"/>
    <mergeCell ref="R15:R18"/>
    <mergeCell ref="R19:R23"/>
    <mergeCell ref="R24:R27"/>
    <mergeCell ref="R28:R33"/>
    <mergeCell ref="P57:P61"/>
    <mergeCell ref="P62:P66"/>
    <mergeCell ref="P67:P69"/>
    <mergeCell ref="P119:P121"/>
    <mergeCell ref="P116:P118"/>
    <mergeCell ref="P70:P72"/>
    <mergeCell ref="P2:P11"/>
    <mergeCell ref="P15:P18"/>
    <mergeCell ref="P19:P23"/>
    <mergeCell ref="P24:P27"/>
    <mergeCell ref="P28:P33"/>
    <mergeCell ref="P34:P38"/>
    <mergeCell ref="P39:P41"/>
    <mergeCell ref="P42:P45"/>
    <mergeCell ref="P52:P56"/>
    <mergeCell ref="P46:P48"/>
    <mergeCell ref="P12:P14"/>
    <mergeCell ref="P49:P51"/>
    <mergeCell ref="P110:P112"/>
    <mergeCell ref="P104:P106"/>
    <mergeCell ref="P101:P103"/>
    <mergeCell ref="P73:P75"/>
    <mergeCell ref="O2:O14"/>
    <mergeCell ref="O15:O23"/>
    <mergeCell ref="O24:O51"/>
    <mergeCell ref="O52:O72"/>
    <mergeCell ref="O73:O82"/>
    <mergeCell ref="N129:N130"/>
    <mergeCell ref="O107:O128"/>
    <mergeCell ref="O129:O130"/>
    <mergeCell ref="O131:O137"/>
    <mergeCell ref="P129:P130"/>
    <mergeCell ref="P138:P140"/>
    <mergeCell ref="N107:N128"/>
    <mergeCell ref="N131:N137"/>
    <mergeCell ref="O138:O140"/>
    <mergeCell ref="P107:P109"/>
    <mergeCell ref="P133:P137"/>
    <mergeCell ref="P76:P79"/>
    <mergeCell ref="P80:P82"/>
    <mergeCell ref="P122:P125"/>
    <mergeCell ref="N138:N140"/>
    <mergeCell ref="P83:P85"/>
    <mergeCell ref="P95:P97"/>
    <mergeCell ref="M129:M130"/>
    <mergeCell ref="K131:K132"/>
    <mergeCell ref="H129:H130"/>
    <mergeCell ref="K129:K130"/>
    <mergeCell ref="L129:L130"/>
    <mergeCell ref="J73:J75"/>
    <mergeCell ref="L76:L82"/>
    <mergeCell ref="G76:G82"/>
    <mergeCell ref="I76:I82"/>
    <mergeCell ref="E73:E82"/>
    <mergeCell ref="E141:E158"/>
    <mergeCell ref="N2:N14"/>
    <mergeCell ref="N15:N23"/>
    <mergeCell ref="N24:N51"/>
    <mergeCell ref="N52:N72"/>
    <mergeCell ref="N73:N82"/>
    <mergeCell ref="F19:F23"/>
    <mergeCell ref="F107:F121"/>
    <mergeCell ref="F129:F140"/>
    <mergeCell ref="G129:G140"/>
    <mergeCell ref="M149:M150"/>
    <mergeCell ref="L149:L150"/>
    <mergeCell ref="K141:K148"/>
    <mergeCell ref="L141:L148"/>
    <mergeCell ref="M141:M148"/>
    <mergeCell ref="K138:K140"/>
    <mergeCell ref="L138:L140"/>
    <mergeCell ref="M138:M140"/>
    <mergeCell ref="M52:M72"/>
    <mergeCell ref="G52:G72"/>
    <mergeCell ref="H52:H72"/>
    <mergeCell ref="I52:I72"/>
    <mergeCell ref="J52:J72"/>
    <mergeCell ref="E24:E51"/>
    <mergeCell ref="F24:F51"/>
    <mergeCell ref="G24:G51"/>
    <mergeCell ref="L24:L51"/>
    <mergeCell ref="K52:K72"/>
    <mergeCell ref="M73:M75"/>
    <mergeCell ref="E122:E128"/>
    <mergeCell ref="J122:J125"/>
    <mergeCell ref="K122:K125"/>
    <mergeCell ref="L122:L125"/>
    <mergeCell ref="M122:M125"/>
    <mergeCell ref="H107:H128"/>
    <mergeCell ref="I107:I121"/>
    <mergeCell ref="K107:K121"/>
    <mergeCell ref="L107:L121"/>
    <mergeCell ref="M107:M121"/>
    <mergeCell ref="H73:H82"/>
    <mergeCell ref="I73:I75"/>
    <mergeCell ref="G83:G106"/>
    <mergeCell ref="F83:F106"/>
    <mergeCell ref="E107:E121"/>
    <mergeCell ref="G107:G121"/>
    <mergeCell ref="E83:E106"/>
    <mergeCell ref="K73:K75"/>
    <mergeCell ref="M2:M14"/>
    <mergeCell ref="E15:E18"/>
    <mergeCell ref="G15:G18"/>
    <mergeCell ref="H15:H23"/>
    <mergeCell ref="I15:I18"/>
    <mergeCell ref="J15:J18"/>
    <mergeCell ref="G2:G14"/>
    <mergeCell ref="H2:H14"/>
    <mergeCell ref="I2:I14"/>
    <mergeCell ref="L2:L14"/>
    <mergeCell ref="L19:L23"/>
    <mergeCell ref="M19:M23"/>
    <mergeCell ref="K15:K18"/>
    <mergeCell ref="L15:L18"/>
    <mergeCell ref="M15:M18"/>
    <mergeCell ref="E19:E23"/>
    <mergeCell ref="J19:J23"/>
    <mergeCell ref="M24:M51"/>
    <mergeCell ref="L52:L72"/>
    <mergeCell ref="J24:J51"/>
    <mergeCell ref="F15:F18"/>
    <mergeCell ref="G19:G23"/>
    <mergeCell ref="I19:I23"/>
    <mergeCell ref="AG141:AG151"/>
    <mergeCell ref="AH141:AH151"/>
    <mergeCell ref="AI141:AI151"/>
    <mergeCell ref="K149:K151"/>
    <mergeCell ref="AC129:AC130"/>
    <mergeCell ref="AC52:AC56"/>
    <mergeCell ref="AC57:AC61"/>
    <mergeCell ref="AC62:AC66"/>
    <mergeCell ref="F52:F72"/>
    <mergeCell ref="L73:L75"/>
    <mergeCell ref="F73:F82"/>
    <mergeCell ref="G73:G75"/>
    <mergeCell ref="K133:K137"/>
    <mergeCell ref="L133:L137"/>
    <mergeCell ref="M133:M137"/>
    <mergeCell ref="H138:H140"/>
    <mergeCell ref="I138:I140"/>
    <mergeCell ref="H83:H106"/>
    <mergeCell ref="M131:M132"/>
    <mergeCell ref="L131:L132"/>
    <mergeCell ref="AD141:AD151"/>
    <mergeCell ref="AE141:AE151"/>
    <mergeCell ref="AF141:AF151"/>
    <mergeCell ref="P141:P148"/>
    <mergeCell ref="P149:P151"/>
    <mergeCell ref="O141:O158"/>
    <mergeCell ref="L152:L158"/>
    <mergeCell ref="M152:M158"/>
    <mergeCell ref="N141:N158"/>
    <mergeCell ref="R138:R140"/>
    <mergeCell ref="R141:R148"/>
    <mergeCell ref="R149:R151"/>
    <mergeCell ref="S133:S137"/>
    <mergeCell ref="S138:S140"/>
    <mergeCell ref="S141:S148"/>
    <mergeCell ref="S149:S151"/>
    <mergeCell ref="U149:U151"/>
    <mergeCell ref="T141:T148"/>
    <mergeCell ref="R133:R137"/>
    <mergeCell ref="Q133:Q137"/>
    <mergeCell ref="Q138:Q140"/>
    <mergeCell ref="Q141:Q148"/>
    <mergeCell ref="AF156:AF158"/>
    <mergeCell ref="AG156:AG158"/>
    <mergeCell ref="AE156:AE158"/>
    <mergeCell ref="Z152:Z153"/>
    <mergeCell ref="Z154:Z155"/>
    <mergeCell ref="Z156:Z158"/>
    <mergeCell ref="AJ152:AJ153"/>
    <mergeCell ref="AI152:AI153"/>
    <mergeCell ref="AH152:AH153"/>
    <mergeCell ref="AG152:AG153"/>
    <mergeCell ref="AF152:AF153"/>
    <mergeCell ref="AF154:AF155"/>
    <mergeCell ref="AG154:AG155"/>
    <mergeCell ref="AH154:AH155"/>
    <mergeCell ref="AI154:AI155"/>
    <mergeCell ref="AJ154:AJ155"/>
    <mergeCell ref="AB2:AB158"/>
    <mergeCell ref="AJ141:AJ151"/>
    <mergeCell ref="AH156:AH158"/>
    <mergeCell ref="AI156:AI158"/>
    <mergeCell ref="AJ156:AJ158"/>
    <mergeCell ref="AG2:AG14"/>
    <mergeCell ref="AH24:AH51"/>
    <mergeCell ref="AF129:AF130"/>
    <mergeCell ref="D129:D140"/>
    <mergeCell ref="J107:J121"/>
    <mergeCell ref="J2:J14"/>
    <mergeCell ref="D141:D158"/>
    <mergeCell ref="D2:D14"/>
    <mergeCell ref="E2:E14"/>
    <mergeCell ref="F2:F14"/>
    <mergeCell ref="E52:E72"/>
    <mergeCell ref="G122:G128"/>
    <mergeCell ref="F122:F128"/>
    <mergeCell ref="D15:D23"/>
    <mergeCell ref="D24:D72"/>
    <mergeCell ref="D73:D82"/>
    <mergeCell ref="J138:J140"/>
    <mergeCell ref="H131:H137"/>
    <mergeCell ref="J131:J132"/>
    <mergeCell ref="I133:I137"/>
    <mergeCell ref="J133:J137"/>
    <mergeCell ref="I129:I130"/>
    <mergeCell ref="J129:J130"/>
    <mergeCell ref="D83:D128"/>
    <mergeCell ref="I149:I151"/>
    <mergeCell ref="I152:I158"/>
    <mergeCell ref="J149:J151"/>
    <mergeCell ref="J152:J158"/>
    <mergeCell ref="K152:K158"/>
    <mergeCell ref="AD152:AD153"/>
    <mergeCell ref="AE152:AE153"/>
    <mergeCell ref="AD154:AD155"/>
    <mergeCell ref="AE154:AE155"/>
    <mergeCell ref="J76:J82"/>
    <mergeCell ref="K76:K82"/>
    <mergeCell ref="AD156:AD158"/>
    <mergeCell ref="Q152:Q158"/>
    <mergeCell ref="M76:M82"/>
    <mergeCell ref="AC138:AC140"/>
    <mergeCell ref="AC152:AC153"/>
    <mergeCell ref="AC156:AC158"/>
    <mergeCell ref="AC133:AC137"/>
    <mergeCell ref="AC141:AC148"/>
    <mergeCell ref="AC149:AC151"/>
    <mergeCell ref="T119:T121"/>
    <mergeCell ref="X119:X121"/>
    <mergeCell ref="Y119:Y121"/>
    <mergeCell ref="Z131:Z137"/>
    <mergeCell ref="Z141:Z151"/>
    <mergeCell ref="X129:X130"/>
    <mergeCell ref="U152:U158"/>
    <mergeCell ref="AC83:AC85"/>
    <mergeCell ref="AC116:AC118"/>
    <mergeCell ref="T49:T51"/>
    <mergeCell ref="U49:U51"/>
    <mergeCell ref="X49:X51"/>
    <mergeCell ref="Y49:Y51"/>
    <mergeCell ref="T52:T56"/>
    <mergeCell ref="T62:T66"/>
    <mergeCell ref="U62:U66"/>
    <mergeCell ref="Z73:Z82"/>
    <mergeCell ref="T83:T85"/>
    <mergeCell ref="U83:U85"/>
    <mergeCell ref="W83:W106"/>
    <mergeCell ref="T101:T103"/>
    <mergeCell ref="U101:U103"/>
    <mergeCell ref="T110:T112"/>
    <mergeCell ref="U110:U112"/>
    <mergeCell ref="T104:T106"/>
    <mergeCell ref="X73:X75"/>
    <mergeCell ref="X76:X79"/>
    <mergeCell ref="X80:X82"/>
    <mergeCell ref="W73:W75"/>
    <mergeCell ref="Y80:Y82"/>
    <mergeCell ref="Y73:Y75"/>
    <mergeCell ref="AC2:AC14"/>
    <mergeCell ref="AC15:AC23"/>
    <mergeCell ref="AC24:AC27"/>
    <mergeCell ref="AC28:AC33"/>
    <mergeCell ref="AC34:AC38"/>
    <mergeCell ref="AC39:AC41"/>
    <mergeCell ref="AC46:AC48"/>
    <mergeCell ref="AC49:AC51"/>
    <mergeCell ref="T57:T61"/>
    <mergeCell ref="U57:U61"/>
    <mergeCell ref="AA2:AA14"/>
    <mergeCell ref="AA15:AA23"/>
    <mergeCell ref="Z2:Z14"/>
    <mergeCell ref="Z15:Z23"/>
    <mergeCell ref="Z24:Z51"/>
    <mergeCell ref="Z52:Z72"/>
    <mergeCell ref="V62:V63"/>
    <mergeCell ref="V64:V65"/>
    <mergeCell ref="U2:U7"/>
    <mergeCell ref="AC67:AC69"/>
    <mergeCell ref="AC70:AC72"/>
    <mergeCell ref="AC42:AC45"/>
    <mergeCell ref="X57:X61"/>
    <mergeCell ref="X62:X66"/>
    <mergeCell ref="Y133:Y137"/>
    <mergeCell ref="Y129:Y130"/>
    <mergeCell ref="Z129:Z130"/>
    <mergeCell ref="X15:X18"/>
    <mergeCell ref="AH83:AH106"/>
    <mergeCell ref="AI83:AI106"/>
    <mergeCell ref="AJ83:AJ106"/>
    <mergeCell ref="X83:X85"/>
    <mergeCell ref="Y83:Y85"/>
    <mergeCell ref="Z83:Z106"/>
    <mergeCell ref="AD83:AD106"/>
    <mergeCell ref="AE83:AE106"/>
    <mergeCell ref="AF83:AF106"/>
    <mergeCell ref="X101:X103"/>
    <mergeCell ref="Y101:Y103"/>
    <mergeCell ref="AG83:AG106"/>
    <mergeCell ref="X110:X112"/>
    <mergeCell ref="Y110:Y112"/>
    <mergeCell ref="X104:X106"/>
    <mergeCell ref="Y104:Y106"/>
    <mergeCell ref="AC73:AC75"/>
    <mergeCell ref="AC76:AC79"/>
    <mergeCell ref="AC80:AC82"/>
    <mergeCell ref="AC107:AC109"/>
    <mergeCell ref="X86:X88"/>
    <mergeCell ref="Y86:Y88"/>
    <mergeCell ref="P92:P94"/>
    <mergeCell ref="Q92:Q94"/>
    <mergeCell ref="R92:R94"/>
    <mergeCell ref="S92:S94"/>
    <mergeCell ref="T92:T94"/>
    <mergeCell ref="U92:U94"/>
    <mergeCell ref="X92:X94"/>
    <mergeCell ref="Y92:Y94"/>
    <mergeCell ref="P89:P91"/>
    <mergeCell ref="Q89:Q91"/>
    <mergeCell ref="R89:R91"/>
    <mergeCell ref="S89:S91"/>
    <mergeCell ref="T89:T91"/>
    <mergeCell ref="U89:U91"/>
    <mergeCell ref="X89:X91"/>
    <mergeCell ref="Y89:Y91"/>
    <mergeCell ref="Q95:Q97"/>
    <mergeCell ref="R95:R97"/>
    <mergeCell ref="P86:P88"/>
    <mergeCell ref="Q86:Q88"/>
    <mergeCell ref="R86:R88"/>
    <mergeCell ref="S86:S88"/>
    <mergeCell ref="T86:T88"/>
    <mergeCell ref="S67:S69"/>
    <mergeCell ref="S70:S72"/>
    <mergeCell ref="S73:S75"/>
    <mergeCell ref="Q80:Q82"/>
    <mergeCell ref="S76:S79"/>
    <mergeCell ref="S80:S82"/>
    <mergeCell ref="Q67:Q69"/>
    <mergeCell ref="Q70:Q72"/>
    <mergeCell ref="Q73:Q75"/>
    <mergeCell ref="V35:V36"/>
    <mergeCell ref="V37:V38"/>
    <mergeCell ref="V44:V45"/>
    <mergeCell ref="V52:V53"/>
    <mergeCell ref="V54:V55"/>
    <mergeCell ref="V57:V58"/>
    <mergeCell ref="V59:V60"/>
    <mergeCell ref="V76:V77"/>
    <mergeCell ref="Q52:Q56"/>
    <mergeCell ref="Q57:Q61"/>
    <mergeCell ref="Q62:Q66"/>
    <mergeCell ref="R42:R45"/>
    <mergeCell ref="R52:R56"/>
    <mergeCell ref="R57:R61"/>
    <mergeCell ref="R62:R66"/>
    <mergeCell ref="R49:R51"/>
    <mergeCell ref="S46:S48"/>
    <mergeCell ref="T46:T48"/>
    <mergeCell ref="U46:U48"/>
    <mergeCell ref="AC154:AC155"/>
    <mergeCell ref="V133:V137"/>
    <mergeCell ref="V141:V142"/>
    <mergeCell ref="V143:V144"/>
    <mergeCell ref="V145:V148"/>
    <mergeCell ref="V149:V151"/>
    <mergeCell ref="V152:V158"/>
    <mergeCell ref="X116:X118"/>
    <mergeCell ref="P98:P100"/>
    <mergeCell ref="Q98:Q100"/>
    <mergeCell ref="R98:R100"/>
    <mergeCell ref="S98:S100"/>
    <mergeCell ref="T98:T100"/>
    <mergeCell ref="U98:U100"/>
    <mergeCell ref="X98:X100"/>
    <mergeCell ref="Y98:Y100"/>
    <mergeCell ref="S113:S115"/>
    <mergeCell ref="T113:T115"/>
    <mergeCell ref="U113:U115"/>
    <mergeCell ref="X113:X115"/>
    <mergeCell ref="Y113:Y115"/>
    <mergeCell ref="R107:R109"/>
    <mergeCell ref="X138:X140"/>
    <mergeCell ref="X141:X148"/>
    <mergeCell ref="AC113:AC115"/>
    <mergeCell ref="AC110:AC112"/>
    <mergeCell ref="AC86:AC88"/>
    <mergeCell ref="AC89:AC91"/>
    <mergeCell ref="AC92:AC94"/>
    <mergeCell ref="AC95:AC97"/>
    <mergeCell ref="AC98:AC100"/>
    <mergeCell ref="AC101:AC103"/>
    <mergeCell ref="AC104:AC106"/>
    <mergeCell ref="X126:X128"/>
    <mergeCell ref="Y122:Y125"/>
    <mergeCell ref="U122:U125"/>
    <mergeCell ref="U126:U128"/>
    <mergeCell ref="T126:T128"/>
    <mergeCell ref="S126:S128"/>
    <mergeCell ref="Y126:Y128"/>
    <mergeCell ref="AC119:AC121"/>
    <mergeCell ref="S116:S118"/>
    <mergeCell ref="T116:T118"/>
    <mergeCell ref="U116:U118"/>
    <mergeCell ref="Y116:Y118"/>
    <mergeCell ref="AC122:AC127"/>
    <mergeCell ref="S122:S125"/>
    <mergeCell ref="T122:T125"/>
    <mergeCell ref="A160:I160"/>
    <mergeCell ref="Q126:Q128"/>
    <mergeCell ref="P126:P128"/>
    <mergeCell ref="M126:M128"/>
    <mergeCell ref="L126:L128"/>
    <mergeCell ref="K126:K128"/>
    <mergeCell ref="J126:J128"/>
    <mergeCell ref="I126:I128"/>
    <mergeCell ref="W126:W128"/>
    <mergeCell ref="T149:T150"/>
    <mergeCell ref="C2:C158"/>
    <mergeCell ref="B2:B158"/>
    <mergeCell ref="A2:A158"/>
    <mergeCell ref="F141:F158"/>
    <mergeCell ref="G141:G158"/>
    <mergeCell ref="H141:H158"/>
    <mergeCell ref="K2:K14"/>
    <mergeCell ref="K19:K23"/>
    <mergeCell ref="K24:K51"/>
    <mergeCell ref="H24:H51"/>
    <mergeCell ref="I24:I51"/>
    <mergeCell ref="E129:E140"/>
    <mergeCell ref="I141:I148"/>
    <mergeCell ref="J141:J14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MARZO 2019</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Marlene Andrade Hong</dc:creator>
  <cp:lastModifiedBy>RAMON_2019</cp:lastModifiedBy>
  <dcterms:created xsi:type="dcterms:W3CDTF">2019-01-11T19:04:00Z</dcterms:created>
  <dcterms:modified xsi:type="dcterms:W3CDTF">2020-01-29T15:42:17Z</dcterms:modified>
</cp:coreProperties>
</file>