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MON_2019\Documents\IDER2020\"/>
    </mc:Choice>
  </mc:AlternateContent>
  <bookViews>
    <workbookView xWindow="0" yWindow="0" windowWidth="20490" windowHeight="7755"/>
  </bookViews>
  <sheets>
    <sheet name="FINAL 2019" sheetId="1" r:id="rId1"/>
  </sheets>
  <calcPr calcId="152511" iterate="1" iterateCount="1000"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155" i="1" l="1"/>
  <c r="AG155" i="1" s="1"/>
  <c r="AF151" i="1"/>
  <c r="AG151" i="1" s="1"/>
  <c r="AG138" i="1"/>
  <c r="AG139" i="1" s="1"/>
  <c r="AH129" i="1" s="1"/>
  <c r="AG126" i="1"/>
  <c r="AF152" i="1"/>
  <c r="AG152" i="1" s="1"/>
  <c r="AH73" i="1" l="1"/>
  <c r="AE76" i="1"/>
  <c r="Y80" i="1"/>
  <c r="AG62" i="1"/>
  <c r="AG49" i="1"/>
  <c r="AG12" i="1"/>
  <c r="AF158" i="1"/>
  <c r="AG158" i="1" s="1"/>
  <c r="AF157" i="1"/>
  <c r="AG157" i="1" s="1"/>
  <c r="AF156" i="1"/>
  <c r="AG156" i="1" s="1"/>
  <c r="AF153" i="1"/>
  <c r="AG153" i="1" s="1"/>
  <c r="AF149" i="1"/>
  <c r="AG149" i="1" s="1"/>
  <c r="AF141" i="1"/>
  <c r="AF138" i="1"/>
  <c r="AF133" i="1"/>
  <c r="AF131" i="1"/>
  <c r="AF129" i="1"/>
  <c r="AF122" i="1"/>
  <c r="AG122" i="1" s="1"/>
  <c r="AF107" i="1"/>
  <c r="AG107" i="1" s="1"/>
  <c r="AF110" i="1"/>
  <c r="AF113" i="1"/>
  <c r="AG113" i="1" s="1"/>
  <c r="AF116" i="1"/>
  <c r="AF119" i="1"/>
  <c r="AG119" i="1" s="1"/>
  <c r="AF86" i="1"/>
  <c r="AF89" i="1"/>
  <c r="AG89" i="1" s="1"/>
  <c r="AF92" i="1"/>
  <c r="AG92" i="1" s="1"/>
  <c r="AF95" i="1"/>
  <c r="AG95" i="1" s="1"/>
  <c r="AF98" i="1"/>
  <c r="AG98" i="1" s="1"/>
  <c r="AF101" i="1"/>
  <c r="AG101" i="1" s="1"/>
  <c r="AF104" i="1"/>
  <c r="AG104" i="1" s="1"/>
  <c r="AF83" i="1"/>
  <c r="AG83" i="1" s="1"/>
  <c r="AF80" i="1"/>
  <c r="AF76" i="1"/>
  <c r="AF73" i="1"/>
  <c r="AF70" i="1"/>
  <c r="AG70" i="1" s="1"/>
  <c r="AF67" i="1"/>
  <c r="AG67" i="1" s="1"/>
  <c r="AF62" i="1"/>
  <c r="AF57" i="1"/>
  <c r="AG57" i="1" s="1"/>
  <c r="AF52" i="1"/>
  <c r="AG52" i="1" s="1"/>
  <c r="AF49" i="1"/>
  <c r="AF42" i="1"/>
  <c r="AF39" i="1"/>
  <c r="AF34" i="1"/>
  <c r="AG34" i="1" s="1"/>
  <c r="AF28" i="1"/>
  <c r="AG28" i="1" s="1"/>
  <c r="AF24" i="1"/>
  <c r="AG24" i="1" s="1"/>
  <c r="AF19" i="1"/>
  <c r="AG19" i="1" s="1"/>
  <c r="AF12" i="1"/>
  <c r="AF15" i="1"/>
  <c r="AG15" i="1" s="1"/>
  <c r="AH15" i="1" s="1"/>
  <c r="AF2" i="1"/>
  <c r="AG2" i="1" s="1"/>
  <c r="AH2" i="1" s="1"/>
  <c r="AG72" i="1" l="1"/>
  <c r="AG51" i="1"/>
  <c r="AG106" i="1"/>
  <c r="AE15" i="1"/>
  <c r="R73" i="1"/>
  <c r="AY154" i="1"/>
  <c r="AH24" i="1" l="1"/>
  <c r="AE141" i="1"/>
  <c r="AE149" i="1"/>
  <c r="AE151" i="1"/>
  <c r="AE126" i="1"/>
  <c r="AE132" i="1"/>
  <c r="U73" i="1" l="1"/>
  <c r="Y126" i="1"/>
  <c r="T110" i="1" l="1"/>
  <c r="AG110" i="1" s="1"/>
  <c r="T116" i="1"/>
  <c r="AG116" i="1" s="1"/>
  <c r="AY156" i="1"/>
  <c r="AY152" i="1"/>
  <c r="AY141" i="1"/>
  <c r="AY138" i="1"/>
  <c r="AY131" i="1"/>
  <c r="AY129" i="1"/>
  <c r="AY107" i="1"/>
  <c r="AY83" i="1"/>
  <c r="AY73" i="1"/>
  <c r="AY52" i="1"/>
  <c r="AY24" i="1"/>
  <c r="AY15" i="1"/>
  <c r="AY2" i="1"/>
  <c r="AG128" i="1" l="1"/>
  <c r="AH83" i="1" s="1"/>
  <c r="AE152" i="1"/>
  <c r="AE153" i="1"/>
  <c r="AE155" i="1"/>
  <c r="AE157" i="1"/>
  <c r="AE156" i="1"/>
  <c r="AE158" i="1"/>
  <c r="AE83" i="1" l="1"/>
  <c r="AE104" i="1"/>
  <c r="AE101" i="1"/>
  <c r="AE98" i="1"/>
  <c r="AE95" i="1"/>
  <c r="AE92" i="1"/>
  <c r="AE138" i="1"/>
  <c r="AE133" i="1"/>
  <c r="AE131" i="1"/>
  <c r="AE122" i="1"/>
  <c r="AE119" i="1"/>
  <c r="AE116" i="1"/>
  <c r="AE113" i="1"/>
  <c r="AE107" i="1"/>
  <c r="AE110" i="1"/>
  <c r="AE39" i="1"/>
  <c r="AE19" i="1"/>
  <c r="AE12" i="1"/>
  <c r="AE2" i="1"/>
  <c r="AE80" i="1"/>
  <c r="AD46" i="1"/>
  <c r="AF46" i="1" s="1"/>
  <c r="AE70" i="1"/>
  <c r="AE67" i="1"/>
  <c r="AE62" i="1"/>
  <c r="AE57" i="1"/>
  <c r="AE49" i="1"/>
  <c r="AE42" i="1"/>
  <c r="AE34" i="1"/>
  <c r="AE24" i="1"/>
  <c r="AE28" i="1"/>
  <c r="AC107" i="1"/>
  <c r="AC83" i="1"/>
  <c r="AC52" i="1"/>
  <c r="AC2" i="1"/>
  <c r="AC24" i="1" l="1"/>
  <c r="AV2" i="1"/>
  <c r="AU156" i="1"/>
  <c r="AT156" i="1"/>
  <c r="AQ156" i="1"/>
  <c r="AV154" i="1"/>
  <c r="AV152" i="1"/>
  <c r="AV156" i="1" l="1"/>
  <c r="Z138" i="1"/>
  <c r="Y158" i="1" l="1"/>
  <c r="Y157" i="1"/>
  <c r="Y156" i="1"/>
  <c r="Y155" i="1"/>
  <c r="Y154" i="1"/>
  <c r="Y153" i="1"/>
  <c r="Y152" i="1"/>
  <c r="Y151" i="1"/>
  <c r="Y149" i="1"/>
  <c r="Y141" i="1"/>
  <c r="Y138" i="1"/>
  <c r="Y133" i="1"/>
  <c r="Z152" i="1" l="1"/>
  <c r="Z156" i="1"/>
  <c r="Z141" i="1"/>
  <c r="Z154" i="1"/>
  <c r="AE154" i="1" s="1"/>
  <c r="AF154" i="1" s="1"/>
  <c r="AG154" i="1" s="1"/>
  <c r="AG159" i="1" s="1"/>
  <c r="AH141" i="1" s="1"/>
  <c r="AI2" i="1" s="1"/>
  <c r="Y132" i="1"/>
  <c r="Z131" i="1" s="1"/>
  <c r="Y129" i="1"/>
  <c r="Z129" i="1" s="1"/>
  <c r="Y122" i="1"/>
  <c r="Y119" i="1"/>
  <c r="Y116" i="1"/>
  <c r="Y113" i="1"/>
  <c r="Y107" i="1"/>
  <c r="Y104" i="1"/>
  <c r="Y101" i="1"/>
  <c r="Y98" i="1"/>
  <c r="Y95" i="1"/>
  <c r="Y92" i="1"/>
  <c r="Y89" i="1"/>
  <c r="Y86" i="1"/>
  <c r="Y83" i="1"/>
  <c r="Y76" i="1"/>
  <c r="Y70" i="1"/>
  <c r="Y67" i="1"/>
  <c r="Y62" i="1"/>
  <c r="Y57" i="1"/>
  <c r="Y52" i="1"/>
  <c r="Y49" i="1"/>
  <c r="Y42" i="1"/>
  <c r="Y34" i="1"/>
  <c r="Y28" i="1"/>
  <c r="Y24" i="1"/>
  <c r="Y19" i="1"/>
  <c r="Y15" i="1"/>
  <c r="Y12" i="1"/>
  <c r="Y2" i="1"/>
  <c r="W107" i="1"/>
  <c r="W83" i="1"/>
  <c r="W52" i="1"/>
  <c r="W24" i="1"/>
  <c r="W2" i="1"/>
  <c r="Z107" i="1" l="1"/>
  <c r="AA129" i="1"/>
  <c r="AA141" i="1"/>
  <c r="Z83" i="1"/>
  <c r="Z52" i="1"/>
  <c r="AE52" i="1" s="1"/>
  <c r="Z73" i="1"/>
  <c r="AA73" i="1"/>
  <c r="Z24" i="1"/>
  <c r="AA15" i="1"/>
  <c r="Z15" i="1"/>
  <c r="AA2" i="1"/>
  <c r="Z2" i="1"/>
  <c r="AV141" i="1"/>
  <c r="AV138" i="1"/>
  <c r="AV131" i="1"/>
  <c r="AV129" i="1"/>
  <c r="AV107" i="1"/>
  <c r="AV83" i="1"/>
  <c r="AV73" i="1"/>
  <c r="AV52" i="1"/>
  <c r="AV24" i="1"/>
  <c r="AV15" i="1"/>
  <c r="AA83" i="1" l="1"/>
  <c r="AA24" i="1"/>
  <c r="R70" i="1"/>
  <c r="AB2" i="1" l="1"/>
  <c r="L151" i="1"/>
  <c r="L149" i="1"/>
  <c r="L141" i="1"/>
  <c r="L138" i="1"/>
  <c r="L133" i="1"/>
  <c r="L131" i="1"/>
  <c r="L129" i="1"/>
  <c r="L122" i="1"/>
  <c r="L107" i="1"/>
  <c r="L83" i="1"/>
  <c r="L73" i="1"/>
  <c r="L52" i="1"/>
  <c r="L24" i="1"/>
  <c r="L19" i="1"/>
</calcChain>
</file>

<file path=xl/sharedStrings.xml><?xml version="1.0" encoding="utf-8"?>
<sst xmlns="http://schemas.openxmlformats.org/spreadsheetml/2006/main" count="400" uniqueCount="329">
  <si>
    <t>OBJETIVO ESTRATEGICO</t>
  </si>
  <si>
    <t xml:space="preserve">EJE ESTRATEGICO </t>
  </si>
  <si>
    <t xml:space="preserve">LINEA ESTRATEGICA </t>
  </si>
  <si>
    <t>PROGRAMA</t>
  </si>
  <si>
    <t>META DE RESULTADO</t>
  </si>
  <si>
    <t>SUBPROGRAMA</t>
  </si>
  <si>
    <t>META PRODUCTO A 2019</t>
  </si>
  <si>
    <t>NOMBRE DEL PROYECTO INSCRITO EN EL BANCO DE PROYECTO</t>
  </si>
  <si>
    <t xml:space="preserve">UNIDAD DE MEDIDA </t>
  </si>
  <si>
    <t xml:space="preserve">CANTIDAD </t>
  </si>
  <si>
    <t>VALOR  A  2019</t>
  </si>
  <si>
    <t>RESPONSABLE</t>
  </si>
  <si>
    <t>RUBRO</t>
  </si>
  <si>
    <t>FUENTE</t>
  </si>
  <si>
    <t>INDICADOR META DE RESULTADO</t>
  </si>
  <si>
    <t>LINEA BASE META DE RESULTADO A 2015</t>
  </si>
  <si>
    <t xml:space="preserve">META PRODUCTO  PLAN DE DESARROLLO (VALOR ABSOLUTO) </t>
  </si>
  <si>
    <t>LINEA BASE META PRODUCTO A 2015</t>
  </si>
  <si>
    <t xml:space="preserve">INDICADOR META PRODUCTO  PLAN DE DESARROLLO </t>
  </si>
  <si>
    <t>AVANCE ACUMULADO  META PRODUCTO 2016-2018</t>
  </si>
  <si>
    <t>CODIGO BPIN (CODIGO ACTUALIZADO EN MGA WEB)</t>
  </si>
  <si>
    <t>ACTIVIDADES DEL PROYECTO (ACTIVIDADES QUE SE INCORPORARON EN LA GUIA DE ACTUALIZACIÓN)</t>
  </si>
  <si>
    <t>NOMBRE INDICADOR (DE LA ACTIVIDAD DEL PROYECTO)</t>
  </si>
  <si>
    <t>APROPIACION INICIAL 2019</t>
  </si>
  <si>
    <t xml:space="preserve">Fecha de inicio </t>
  </si>
  <si>
    <t xml:space="preserve">Fecha de Terminación </t>
  </si>
  <si>
    <t>POBLACION BENEFICIADA POR LOCALIDAD</t>
  </si>
  <si>
    <t xml:space="preserve">CARTAGENA INCLUYENTE </t>
  </si>
  <si>
    <t xml:space="preserve">CIUDAD Y DEPORTE </t>
  </si>
  <si>
    <t>ESCUELA DE INICIACIÓN Y FORMACIÓN DEPORTIVA "ESCUELA DEPORTE"</t>
  </si>
  <si>
    <t xml:space="preserve">Incrementar a un 50% la participación de niños, niñas y  adolescentes en la Escuela de Iniciación y Formación Deportiva </t>
  </si>
  <si>
    <t>Número de niñas, niños y adolescentes entre 6 y 17 años vinculados a la Escuela de Iniciación y formación Deportiva en zona rural y urbana</t>
  </si>
  <si>
    <t xml:space="preserve">Se creará 3  nuevos núcleos , el cual beneficiará a 480 niñas , niños y adolescentes </t>
  </si>
  <si>
    <t>DEPORTE ESTUDIANTIL</t>
  </si>
  <si>
    <t>Incrementar a 28,8% los niños, niñas , adolescentes y Jóvenes entre 6 y 7 años,  vinculados al programa Supérate-Intercolegiados</t>
  </si>
  <si>
    <t xml:space="preserve">Número de niñas, niños, adolescentes y jovenes entre 6 y 17 años, vicunlados al programa Supérate-Intercolegiados </t>
  </si>
  <si>
    <t xml:space="preserve">Incrementar a 54% las instituciones educativas vinculadas al programa Supérate-Intercolegiados </t>
  </si>
  <si>
    <t xml:space="preserve">Número de IE vinculadas a los Juegos Supérate-intercolegiados </t>
  </si>
  <si>
    <t xml:space="preserve">Se vincularán  14 nuevas Instituciones Educativas </t>
  </si>
  <si>
    <t>HABITOS Y ESTILOS DE VIDA SALUDABLE</t>
  </si>
  <si>
    <t xml:space="preserve">Incrementar al 33% la población que realiza una actividad física </t>
  </si>
  <si>
    <t>PROMOCIÓN MASIVA DE UNA VIDA ACTIVA "ACTIVATE POR TU SALUD"</t>
  </si>
  <si>
    <t xml:space="preserve">Incrementar a 65% la población participantes  de eventos recreativos  comunitarios </t>
  </si>
  <si>
    <t>EVENTOS RECREATIVOS  COMUNITARIOS " RECREANDO LA GENTE"</t>
  </si>
  <si>
    <t>Número de
participantes
vinculados a los
Eventos Recreativos
Comunitarios</t>
  </si>
  <si>
    <t xml:space="preserve"> Se realizarán 10   Eventos de Vacaciones Recreativas , en los cuales  brindaremos a las niñas y niños diferentes actividades recreo-deportivas que adelantaremos en el parque ecológico </t>
  </si>
  <si>
    <t>Se realizarán 110 Vías Recreativas y Vías Saludables, se  beneficiaran 25.000 personas ,  esta actividad esta encaminada a generar espacios físicos transitorios dentro del distrito para que la comunidad goce del aprovechamiento del tiempo libre</t>
  </si>
  <si>
    <t xml:space="preserve">Se realizarán 3 Eventos Masivos  de  Recreación y  apoyo a otras  actividades recreativas  </t>
  </si>
  <si>
    <t>INFRAESTRUCTURA DEPORTIVA</t>
  </si>
  <si>
    <t>Mejorar el 50% de los escenarios deportivos e incrementar en 1.5% los escenarios nuevos con enfoque de territorialidad</t>
  </si>
  <si>
    <t>CONSTRUCCIÓN ,ADECUACIÓN, MEJORAMIENTO Y MANTENIMIENTO DE LOS ESCENARIOS DEPORTIVOS "MÁS GENTE INTEGRADA"</t>
  </si>
  <si>
    <t>Número de escenarios existentes mantenidos, adecuados y mejorados</t>
  </si>
  <si>
    <t xml:space="preserve">Número de escenarios deportivos construidos y reconstruidos </t>
  </si>
  <si>
    <t xml:space="preserve">DEPORTE SOCIAL Y COMUNITARIO </t>
  </si>
  <si>
    <t xml:space="preserve">Incrementar a 9% los participantes en las actividades deportivas y recreativas con inclusión social </t>
  </si>
  <si>
    <t>DEPORTE Y RECREACIÓN CON INCLUSION SOCIAL "GENTE DIVERSA"</t>
  </si>
  <si>
    <t xml:space="preserve">Número de población vulnerable participantes en actividades de deporte y recreación con inclusión social y enfoque diferencial </t>
  </si>
  <si>
    <t xml:space="preserve">Se realizará un evento para la población de  Primera Infancia , se espera beneficiar a 100 infantes </t>
  </si>
  <si>
    <t xml:space="preserve">Se realizará 1 Eventos a los  Jovenes en Riesgo , con el que se pretende beneficiar a 100 jovenes </t>
  </si>
  <si>
    <t>Se realizará 1 Evento depotivo a la  Población Afro , en el cual se atenderán a 200 personas</t>
  </si>
  <si>
    <t>Se realizará 1 Evento depotivo a la  Población Indigenas , en el cual se atenderán a 200 personas</t>
  </si>
  <si>
    <t xml:space="preserve">Se realizará un evento deportivo para las victimas  en el cual participarán 1.255 personas </t>
  </si>
  <si>
    <t xml:space="preserve">Incrementar a 55% los participantes en los Juegos Corregimientales, comunales, carcelarios y torneos de integración comunitaria </t>
  </si>
  <si>
    <t>DEPORTE SOCIAL Y COMUNITARIO" PRIMERO LA GENTE, PRIMERO EL DEPORTE"</t>
  </si>
  <si>
    <t xml:space="preserve">Número de Participantes en los Juegos Corregimentales, Comunales, Carcelarios y Torneos de Integración Comunitaria </t>
  </si>
  <si>
    <t xml:space="preserve">Se realizarán los Juegos Corregimentales con la particípación de 4.300 personas y 24 corregimientos aproximadamente  </t>
  </si>
  <si>
    <t>Mantener en un 100% las iniciativas presentadas por la comunidad atendidas</t>
  </si>
  <si>
    <t>Número de Iniciativas presentadas por la comunidad atendidas</t>
  </si>
  <si>
    <t xml:space="preserve">Apoyarán 100   iniciativas presentadas por las comunidades del Distrito de Cartagena de Indias </t>
  </si>
  <si>
    <t xml:space="preserve">DEPORTE ASOCIADO </t>
  </si>
  <si>
    <t xml:space="preserve">Incrementar al 100% los deportistas de altos logros y futuras estrellas del deporte apoyados </t>
  </si>
  <si>
    <t xml:space="preserve">CARTAGENA DE INDIAS, SIN FRONTERAS AL DEPORTE Y LA RECREACIÓN </t>
  </si>
  <si>
    <t>Número de eventos
de carácter nacional o
internacional con
sede en Cartagena
de Indias</t>
  </si>
  <si>
    <t xml:space="preserve">Se apoyarán 2 eventos deportivos y recreativos de carácter nacional e internacional a realizarse en el Distrito de Cartagena de Indias </t>
  </si>
  <si>
    <t>DEPORTE ASOCIADO "PRIMERO EL TALENTO DEPORTIVO"</t>
  </si>
  <si>
    <t>Número  de deportitas  apoyados para los Juegos  Deportivos Nacionales  2019</t>
  </si>
  <si>
    <t>Con miras  al cumplimiento institucional del IDER, se apoyarán a deportistas  que se preparan para participar en los próximos JJNN 2019 en representación del Distrito de Cartagena de Indias.</t>
  </si>
  <si>
    <t>Número de
deportistas de altos
logros y futuros
estrellas del
deporte apoyados</t>
  </si>
  <si>
    <t xml:space="preserve">Se apoyaran 21  atletas de altos logros, futuras estrellas del deporte y viejas glorias del deporte </t>
  </si>
  <si>
    <t>Número de
iniciativas
apoyadas o ligas,
clubes y otras
organizaciones
deportivas.</t>
  </si>
  <si>
    <t>Se apoyaran 25   inicitivas presentadas por la ligas, clubes y otras organizaciones deportivas</t>
  </si>
  <si>
    <t xml:space="preserve">JUEGOS DEPORTIVOS NACIONALES </t>
  </si>
  <si>
    <t>ND</t>
  </si>
  <si>
    <t>Plan formulado y
ejecutado</t>
  </si>
  <si>
    <t xml:space="preserve"> Se realizara un  Plan de Intervenciones de la infraestructura deportiva  y organización de los Juegos Deportivos Nacionales 2019  dentro de los cuales se llevara a cabo los siguientes actividades  evaluación de capacidad instalada, selección de instalaciones deportivas para competencia,planeación y programación generalde las etapas del plan,caracterizacion de los escenarios deportivos entre otras. </t>
  </si>
  <si>
    <t xml:space="preserve">OBSERVATORIO DE CIENCIAS APLICADAS AL DEPORTE DE CARTAGENA DE INDIAS </t>
  </si>
  <si>
    <t>Aumentar a 100% las acciones estratégicas de  promoción y fomento de acividades deportivas y recreativas mediante la formulación de la Politca Pública y Plan Estratégico Distrital para la Recreación y el Deporte.</t>
  </si>
  <si>
    <t>SUPERAR LA DESIGUALDAD</t>
  </si>
  <si>
    <t>porcentaje de niños, niñas y adolescentes vinculados en los superate - intercolegiados</t>
  </si>
  <si>
    <t>portcentaje de instituciones educativas nuevas vinculadas a los superate - intercolegiados</t>
  </si>
  <si>
    <t>porcentaje de niños, niñas y adolescentes vinculados en la escuela</t>
  </si>
  <si>
    <t>porcentaje de población vinculada a los programas de actividad física</t>
  </si>
  <si>
    <t>porcentaje de población vinculada a los eventos recreativos comunitarios</t>
  </si>
  <si>
    <t>Porcentaje de escenarios deportivos mantenidos y construidos</t>
  </si>
  <si>
    <t>Porcentaje de nuevos participantes en las actividades deportivas y recreativas</t>
  </si>
  <si>
    <t>Porcentaje de nuevos participantes en los Juegos corregimentales, comunales, carcelarios y torneos de integración comunitaria</t>
  </si>
  <si>
    <t>Porcentaje de atención de iniciativas al 100%</t>
  </si>
  <si>
    <t>Porcentaje de nuevos deportistas de altos logros y futuras glorias apoyados</t>
  </si>
  <si>
    <t>9.7%</t>
  </si>
  <si>
    <t>38.8%</t>
  </si>
  <si>
    <t>2018-13001-0148</t>
  </si>
  <si>
    <t>2017-13001-0075</t>
  </si>
  <si>
    <t>2018-13001-0145</t>
  </si>
  <si>
    <t>2018-13001-0149</t>
  </si>
  <si>
    <t>2018-13001-0146</t>
  </si>
  <si>
    <t>2018-13001-0144</t>
  </si>
  <si>
    <t>2017-13001-0077</t>
  </si>
  <si>
    <t>2017-13001-0076</t>
  </si>
  <si>
    <t>Clases realizadas en los diferentes niveles</t>
  </si>
  <si>
    <t xml:space="preserve"> Números de Personas beneficiadas en el programa vias recreativas y vias saludables</t>
  </si>
  <si>
    <t>Festival realizado</t>
  </si>
  <si>
    <t>número de eventos deportivos nacionales e internacionales apoyados</t>
  </si>
  <si>
    <t>Número de deportistas apoyados</t>
  </si>
  <si>
    <t>número</t>
  </si>
  <si>
    <t>personas</t>
  </si>
  <si>
    <t>unidad</t>
  </si>
  <si>
    <t>ICAT (3%)</t>
  </si>
  <si>
    <t>SOBRETASA  DEPORTIVA</t>
  </si>
  <si>
    <t>ICLD</t>
  </si>
  <si>
    <t>02-001-06-60-01-04-01-01               02-027-06-60-01-04-01-01               02-059-06-60-01-04-01-01              02-097-06-60-01-04-01-01</t>
  </si>
  <si>
    <t>02-025-06-60-01-04--03-01 02-027-06-60-01-04-03-01 02-059-06-60-01-04-03-01 02-097-06-60-01-04-03-01</t>
  </si>
  <si>
    <t>02-025-06-60-01-04-03-02 02-059-06-60-01-04-03-02 02-024-06-60-01-04-03-02</t>
  </si>
  <si>
    <t>02-027-06-60-01-04-04-01 02-059-06-60-01-04-04-01 02-097-06-60-01-04-04-01</t>
  </si>
  <si>
    <t>02-025-06-60-01-04-05-01</t>
  </si>
  <si>
    <t xml:space="preserve">02-001-06-60-01-04-05-02 02-025-06-60-01-04-05-02 02-059-06-60-01-04-05-01 02-097-06-60-01-04-05-01 02-124-06-60-01-04-05-01 </t>
  </si>
  <si>
    <t>02-001-06-60-01-04-06-02</t>
  </si>
  <si>
    <t>02-025-06-60-01-04-06-01 02-059-06-60-01-04-06-01 02-097-06-60-01-04-06-01</t>
  </si>
  <si>
    <t>02-097-06-60-01-04-06-02</t>
  </si>
  <si>
    <t>02-011-06-60-01-04-07-03 02-012-06-60-01-04-07-03 02-024-06-60-01-04-07-03 02-025-06-60-01-04-07-03 02-027-06-60-01-04-07-03 02-097-06-60-01-04-07-03</t>
  </si>
  <si>
    <t xml:space="preserve">Gustavo Gonzalez Tarra - Alberto Osorio Leal </t>
  </si>
  <si>
    <t xml:space="preserve">Gustavo Gonzalez  Tarra </t>
  </si>
  <si>
    <t>Gustavo Gonzalez Tarra</t>
  </si>
  <si>
    <t xml:space="preserve">Alberto Osorio Leal </t>
  </si>
  <si>
    <t>Carlos Rapalino Pedrozo</t>
  </si>
  <si>
    <t xml:space="preserve">Gustavo Gonzalez Tarra </t>
  </si>
  <si>
    <t>Número de nuevas instituciones educativas vinculadas</t>
  </si>
  <si>
    <t>Número de núcleos creados</t>
  </si>
  <si>
    <t>Número de reclusos y reclusas atendidos</t>
  </si>
  <si>
    <t>Número de personas beneficiadas en asesorias y charlas de habitos y estilos de vida saludable</t>
  </si>
  <si>
    <t>Número de deportistas beneficiados en asesoramiento y acompañamiento</t>
  </si>
  <si>
    <t>Número de actividades y estrategias realizadas</t>
  </si>
  <si>
    <t xml:space="preserve">Rony Cabarcas </t>
  </si>
  <si>
    <t xml:space="preserve">Olga Nieves Oyola </t>
  </si>
  <si>
    <t xml:space="preserve">Ricardo Martinez </t>
  </si>
  <si>
    <t>ICLD, ARRENDAMIENTO DE ESCENARIOS, SGP-PROPÓSITO GENERAL - DEPORTE, ICAT (3%)</t>
  </si>
  <si>
    <t>SOBRETASA DEPORTIVA, ARRENDAMIENTO ESCENARIOS DEPORTIVOS, SGP-PROPÓSITO GENERAL - DEPORTE, ICAT (3%)</t>
  </si>
  <si>
    <t>SOBRETASA DEPORTIVA, SGP -PROPÓSITO GENERAL - DEPORTE, ESPECTÁCULOS PÚBLICOS</t>
  </si>
  <si>
    <t>ARRENDAMIENTO ESCENARIOS DEPORTIVOS, SGP- PROPÓSITO GENERAL - DEPORTES, ICAT (3%)</t>
  </si>
  <si>
    <t>ICLD, SOBRETASA DEPORTIVA, SGP-PROPÓSITO GENERAL - DEPORTE, ICAT (3%), IMPUESTO TRANSPORTE POR OLEODUCTO Y GASODUCTO</t>
  </si>
  <si>
    <t>SOBRETASA DEPORTIVA, SGP -PROPÓSITO GENERAL - DEPORTES, ICAT (3%)</t>
  </si>
  <si>
    <t>RENDIMIENTOS FINANCIEROS, VENTA DE SERVICIOS, IMPUESTO ESPECTÁCULOS PÚBLICOS, SOBRETASA DEPORTIVA, ARRENDAMIENTO ESCENARIOS DEPORTIVOS, ICAT (3%)</t>
  </si>
  <si>
    <t>Se llevarán a cabo 45 capacitaciones donde se espera beneficiar a 1.899  dirigentes , entrenadores,  deportitas entre otros .</t>
  </si>
  <si>
    <t xml:space="preserve">número </t>
  </si>
  <si>
    <t>02-097-06-60-01-04-02-02</t>
  </si>
  <si>
    <t xml:space="preserve">Se realizarán la construcción de 2 escenarios  deportivos </t>
  </si>
  <si>
    <t xml:space="preserve">Número de escenarios construidos </t>
  </si>
  <si>
    <t>Número de escenarios reconstruidos</t>
  </si>
  <si>
    <t>Número de intervenciones  realizadas</t>
  </si>
  <si>
    <t xml:space="preserve">Se realizarán la reconstrucción  de 14  escenarios  deportivos </t>
  </si>
  <si>
    <t>La actividad "Caminante Saludable" , se desarrollará sobre rutas ya establecidas  , en el se desarrolla la práctica el ejecicio físico y se enseña técnicas adecuadas de marcha y trote , se beneficiarán a 180 personas</t>
  </si>
  <si>
    <t>2018-13001-0190</t>
  </si>
  <si>
    <t>2018-13001-0147</t>
  </si>
  <si>
    <t>2018-13001-0189</t>
  </si>
  <si>
    <t xml:space="preserve">IMPLEMENTACIÓN DEL PROYECTO  XXI JUEGOS DEPORTIVOS NACIONALES 2019 EN LA CIUDAD CARTAGENA </t>
  </si>
  <si>
    <t xml:space="preserve">IMPLEMENTACIÓN DEL OBSERVATORIO DE CIENCIAS APLICADAS AL DEPORTE DE CARTAGENA DE INDIAS </t>
  </si>
  <si>
    <t xml:space="preserve">FORMACIÓN  PROYECTO ESCUELA DE INICIACIÓN Y FORMACIÓN DEPORTIVA "ESCUELA DEPORTE" </t>
  </si>
  <si>
    <t xml:space="preserve">APOYO AL PORYECTO DEPORTE ESTUDIANTIL </t>
  </si>
  <si>
    <t xml:space="preserve">APOYO PROMOCIÓN MASIVA DE UNA VIDA ACTIVA </t>
  </si>
  <si>
    <t xml:space="preserve">IMPLEMENTACIÓN  PROYECTO EVENTOS RECREATIVOS  COMUNITARIOS " RECREANDO LA GENTE" </t>
  </si>
  <si>
    <t xml:space="preserve">CONSTRUCCIÓN ,ADECUACIÓN, MEJORAMIENTO Y MANTENIMIENTO DE LOS ESCENARIOS DEPORTIVOS "MÁS GENTE INTEGRADA" </t>
  </si>
  <si>
    <t xml:space="preserve"> IMPLEMENTACIÓN DEPORTE Y RECREACIÓN CON INCLUSION SOCIAL </t>
  </si>
  <si>
    <t xml:space="preserve">CONSOLIDACIÓN DEL DEPORTE SOCIAL Y COMUNITARIO" PRIMERO LA GENTE, PRIMERO EL DEPORTE" </t>
  </si>
  <si>
    <t xml:space="preserve"> FORMACIÓN AL PROYECTO CARTAGENA DE INDIAS, SIN FRONTERAS AL DEPORTE Y LA RECREACIÓN </t>
  </si>
  <si>
    <t>APOYO AL DEPORTE ASOCIADO "PRIMERO EL TALENTO DEPORTIVO"</t>
  </si>
  <si>
    <t>Número de
participantes
vinculados a  la
actividad física</t>
  </si>
  <si>
    <t>Juegos  Súperate-Intercolegidos  realizados</t>
  </si>
  <si>
    <t xml:space="preserve">Se desarrolllarán  el Plan Estratégico Distrital  para la  Recreación y el Deporte a 2015 y la Politica de Promoción, fomento y desarrollo de las actividades recreativas y deportivas diseñado, formulado , implementado y ejecutado </t>
  </si>
  <si>
    <t xml:space="preserve"> Integración de los planes institucionales y estratégicos al Plan de Acción. (Decreto No. 612 del  2018)   </t>
  </si>
  <si>
    <t xml:space="preserve">REMUNERACIÓN SERVICIOS TÉCNICOS </t>
  </si>
  <si>
    <t xml:space="preserve">02-025-01-20-01 </t>
  </si>
  <si>
    <t>02-025-02-20-01              02-025-01-20-01</t>
  </si>
  <si>
    <t xml:space="preserve">2. INSPECCIÓN , VIGILANCIA Y CONTROL </t>
  </si>
  <si>
    <r>
      <rPr>
        <b/>
        <sz val="10"/>
        <color theme="1"/>
        <rFont val="Calibri"/>
        <family val="2"/>
        <scheme val="minor"/>
      </rPr>
      <t>TALENTO HUMANO:</t>
    </r>
    <r>
      <rPr>
        <sz val="10"/>
        <color theme="1"/>
        <rFont val="Calibri"/>
        <family val="2"/>
        <scheme val="minor"/>
      </rPr>
      <t xml:space="preserve"> Se realizaron las siguientes actividades dentro del Plan de Trabajo Anual de Seguridad y Salud en el trabajo: 
1. SEGUIMIENTO Y PLAN DE MEJORA </t>
    </r>
  </si>
  <si>
    <t>4. PROGRAMA DE GESTIÓN DOCUMENTAL -PGD</t>
  </si>
  <si>
    <r>
      <rPr>
        <b/>
        <sz val="10"/>
        <color theme="1"/>
        <rFont val="Calibri"/>
        <family val="2"/>
        <scheme val="minor"/>
      </rPr>
      <t>PINAR:</t>
    </r>
    <r>
      <rPr>
        <sz val="10"/>
        <color theme="1"/>
        <rFont val="Calibri"/>
        <family val="2"/>
        <scheme val="minor"/>
      </rPr>
      <t xml:space="preserve"> Se realizaran las siguientes actividades dentro de este plan institucional :
 3. APROBACIÓN, CONVALIDACIÓN E IMPLEMENTACIÓN DE TABLA DE RETENCIÓN DOCUMENTAL-TRD
</t>
    </r>
  </si>
  <si>
    <r>
      <rPr>
        <b/>
        <sz val="11"/>
        <color theme="1"/>
        <rFont val="Calibri"/>
        <family val="2"/>
        <scheme val="minor"/>
      </rPr>
      <t>INFORMACIÓN Y COMUNICACIONES: PETI :</t>
    </r>
    <r>
      <rPr>
        <sz val="11"/>
        <color theme="1"/>
        <rFont val="Calibri"/>
        <family val="2"/>
        <scheme val="minor"/>
      </rPr>
      <t xml:space="preserve">
 5. PETI: MAPA DE RIESGO -ACTUALIZACIÓN 
</t>
    </r>
  </si>
  <si>
    <t xml:space="preserve">7. PLAN DE SEGURIDAD Y PRIVACIDAD DE LA INFORMACIÓN : 3 ETAPA- CONTROL DE CAMBIOS Y  4 ETAPA -COPIAS DE SEGURIDAD </t>
  </si>
  <si>
    <t xml:space="preserve">6. PLAN DE TRATAMIENTO DE RIESGO DE SEGURIDAD Y PRIVACIDAD DE LA INFORMACIÓN : 1 ETAPA -DIAGNÓSTICO </t>
  </si>
  <si>
    <t xml:space="preserve">Número de personas atendidas en los puntos de actividad fisica </t>
  </si>
  <si>
    <t xml:space="preserve">Número de personas beneficiadas en el Caminate Saludable </t>
  </si>
  <si>
    <t>Número de personas atendidas en Jóvenes Saludables</t>
  </si>
  <si>
    <t xml:space="preserve">Número de personas beneficiadas en los eventos  Cartagena es de los Niños y Cartagena es de Todos </t>
  </si>
  <si>
    <t xml:space="preserve">Número de personas participantes en los eventos  masivos de recreación comunitaria </t>
  </si>
  <si>
    <t xml:space="preserve">Número de personas atendidas en Vacaciones recreativas </t>
  </si>
  <si>
    <t xml:space="preserve">Se llevarán a cabo los  juegos Paralimpicos y diversas clases de  eventos recreo-deportivos que beneficiaron a 600 personas  </t>
  </si>
  <si>
    <t xml:space="preserve">Número de Indigenas partipantes  </t>
  </si>
  <si>
    <t xml:space="preserve">Número de infantes participantes </t>
  </si>
  <si>
    <t xml:space="preserve">Número de Jóvenes en Riesgo participantes </t>
  </si>
  <si>
    <t xml:space="preserve">Número de  personas participantes  en los Juegos paralimpicos y eventos recreo deportivos </t>
  </si>
  <si>
    <t xml:space="preserve">Número de personas afros participantes </t>
  </si>
  <si>
    <t xml:space="preserve">Número de victimas participantes </t>
  </si>
  <si>
    <t xml:space="preserve">Número de Mujeres participantes </t>
  </si>
  <si>
    <t xml:space="preserve">Número de participantes en los Juegos Corregimentales </t>
  </si>
  <si>
    <t xml:space="preserve">Número de participantes en los Torneos de Integración Comunitaria </t>
  </si>
  <si>
    <t xml:space="preserve">Número de participantes en los Juegos Comunales </t>
  </si>
  <si>
    <t xml:space="preserve">Número de participantes en los Juegos Carcelarios </t>
  </si>
  <si>
    <t>Número de Iniciativas de las comunidades apoyadas</t>
  </si>
  <si>
    <t xml:space="preserve">Número de participantes en  Juegaté y Disfruta los Juegos </t>
  </si>
  <si>
    <t>Número de atletas de altos logros, Futuras estrellas, viejas  glorias apoyados</t>
  </si>
  <si>
    <t>Número de iniciativas de ligas, clubes y otras organizaciones apoyadas</t>
  </si>
  <si>
    <t xml:space="preserve">Número de participantes capacitaciones </t>
  </si>
  <si>
    <t>Número de
entrenadores,
lideres
comunitarios,
administradores
de
organizaciones
deportivas,
jueces, dirigentes
deportivos
capacitados</t>
  </si>
  <si>
    <t>Porcentaje de consecución y desarrollo de estrategias en 100%</t>
  </si>
  <si>
    <t xml:space="preserve">Las Actividades Pre-deportivas y  Juegos Tradicionales y de la calle, como Catalizadores del proceso; aprovechando la condición de aceptación, que dichas actividades tienen en la ciudadanía cartagenera. </t>
  </si>
  <si>
    <t xml:space="preserve"> Se impartirán clases en las diferentes disciplinas deportivas a los 1.830 niñas, niños, adolescentes en los diversos niveles de iniciación y formación</t>
  </si>
  <si>
    <t>Se realizarán los Juego Superate- Intercolegiados, los cuales beneficiarán a 2.545 deportistas</t>
  </si>
  <si>
    <t xml:space="preserve">Se crearán 3 nuevos puntos de atención  de actividad física comunitaria que beneficiarán a 153 personas </t>
  </si>
  <si>
    <t xml:space="preserve">Se llevarán a cabo actividad física en los Centros Penitenciarios y Carcelarios del Distrito de Cartagena de Indias  donde se atenderán a 2.337   reclusas y reclusos  </t>
  </si>
  <si>
    <t>Se crearán 4 puntos de atención de Jóvenes Saludables, el cual  busca promover Hábitos y Estilos de Vida Saludable e inculcar valores a través de la actividad física musicalizada en la modalidad de baile , beneficiando a 250  jóvenes.</t>
  </si>
  <si>
    <t>Se prestará  asesoramiento y acompañamiento técnico  a los deportistas que asisten  al  Centro de Acondicionamiento Físico , se espera beneficiar a 800  personas</t>
  </si>
  <si>
    <t xml:space="preserve">Se llevarán a cabo 7  Eventos Masivos de Actividad Física que beneficiarán  a 8.400  personas    </t>
  </si>
  <si>
    <t>Número de  personas beneficiadas en  eventos masivos de  actividad fisica</t>
  </si>
  <si>
    <t>Se adelantarán en las empresas  asesorías y charlas de Hábitos y Estilos de  Vida Saludable , las cuales terminarán en una jornada de actividad física y aproximadamente se espera benenficiar a 22.867  personas</t>
  </si>
  <si>
    <t>Plan Estratégico
Distrital para la
Recreación y el
Deporte a 2025  y La Política de
Promoción,
fomento y
desarrollo de la
actividades
recreativas y
deportivas,
realizados  e
implementodos</t>
  </si>
  <si>
    <t>Plan Estratégico  Distrital Para la recreación y el Deporte a 2.025 y la Política de Promoción, Fomento y Desarrollo de las Actividades Recreativas y deportivas realizados e implementados</t>
  </si>
  <si>
    <t xml:space="preserve">Se realizará un Festival Internacional de la Cometa ,en el cual asisten cometeros nacionales e internacionales mostrando diferentes modalidades de cometas y la comunidad del Distrito de Cartagena de Indias , se beneficiarán  a 7.000  personas </t>
  </si>
  <si>
    <t xml:space="preserve">Se realizaran 30 eventos entre "Cartagena es de los Niños y "Cartagena es de Todos" :  15 eventos  para Cartagena es de los Niños que va dirigiada a población infantil del Distrito de Cartagena de Indias brindándoles un día recreativo y visitas a sitios de interés de nuestra bella ciudad ; 15 para Caratgena es de Todos que va dirigida a los adultos mayores de 60 años brindándoles un día recreativo y visitas a sitios de interés de nuestra bella ciudad , se beneficiarán 3.000 personas </t>
  </si>
  <si>
    <t xml:space="preserve">En este año, se realizarán 7 mantenimientos, adecuaciones  , internvenciones y  mejoramientos de los escenarios deportivos </t>
  </si>
  <si>
    <t xml:space="preserve">Se atenderá a 132  Mujeres a través de un evento deportivo </t>
  </si>
  <si>
    <t xml:space="preserve">Se desarrollarán   los Juegos Carcelarios  (San Diego,  Ternera y Asomenores ) y actividades recreo-deportivas , los cuales beneficiarán a 1.043 reclusas y reclusos </t>
  </si>
  <si>
    <t xml:space="preserve"> Se apoyarán los Juegos Comunales ,  que se realizarán en las localidades del Distrito de Cartagena de  Indias y tendrán una participación de 1.000 personas </t>
  </si>
  <si>
    <t xml:space="preserve">Se desarrollarán  Torneos Deportivos  de Integración Comunitaria en 170 barrios del Distrito de Cartagena de Indias, en donde se beneficiaran 1.000 personas  </t>
  </si>
  <si>
    <t xml:space="preserve">Número de personas  LGTBI  participantes </t>
  </si>
  <si>
    <t xml:space="preserve">Se llevará a cabo 1 Evento a la población  L.G.T.B.I., con el objetivo de beneficiar aproximadamente 100 personas </t>
  </si>
  <si>
    <t>Se desarrollaron asesorías y charlas de Hábitos y Estilos de  Vida Saludable en diferentes empresas del Distrito de Cartagena de Indias, que beneficiaron a  560  personas, para un total de 9 actividades en diferentes empresas del Distrito de Cartagena de Indias.</t>
  </si>
  <si>
    <t xml:space="preserve"> El programa "El Caminante Saludable",  beneficio un  total de 323 beneficiados aproximadamente  desde el mes de enero a  marzo  de la cursante anualidad. </t>
  </si>
  <si>
    <t>Se realizaron jornadas de asesoría y acompañamiento técnico durante enero a  marzo del año 2019 de las cuales se beneficiaron  a 618  deportistas  que asisten al Centro de Acondicionamiento Físico.</t>
  </si>
  <si>
    <t>El Festival Internacional de la Cometa  se realizará durante el mes de agosto y dura aproximadamente 4 días.</t>
  </si>
  <si>
    <t>Dentro de este item  también sumamos las personas beneficiadas en  el  apoyo  a otras actividades recreativas , durante este  primer trimestre  del año 2019  participaron 1.424 personas , se realizaron 7 actividades recreativas aproximadamente .</t>
  </si>
  <si>
    <t>Durante este primer trimetre  se realizaron 4 vías recreativas, con un total de  1.837 personas  beneficiadas.</t>
  </si>
  <si>
    <t xml:space="preserve">Se espera en el segundo trimestre del año 2019  realizar construcción de escenarios deportivos del distrito de Cartagena de Indias </t>
  </si>
  <si>
    <t xml:space="preserve">Se espera en el segundo trimestre del año 2019  realizar reconstrucción de los  escenarios deportivos del distrito de Cartagena de Indias </t>
  </si>
  <si>
    <t xml:space="preserve">Se  realizarón los Juegos Deportivos por La Paz, en donde se desarrollaron  disciplinas deportivas como:  Béisbol, Softbol, Futsala, Domino, Kitbol, Golito, con la participación de 1.200 deportitas </t>
  </si>
  <si>
    <t>Durante este primer trimestre se atendieron a  5 viejas glorias: Mercedes Belford  Suárez- Softbol, Rafael Zúñiga Medrano-Boxeo , Carlos  Mejía Valencia-Boxeo, José Domingo Molinares Almansa-Fútbol , Mario Nicolás Rossito Mercado.</t>
  </si>
  <si>
    <t>Durante este primer trimestre del año 2019 , se empezó a trabajar en la actualización del Mapa de Riesgo del PETI , se esta adelantando el diagnóstico del Plan de Tratamiento de Riesgo de Seguridad  y Privacidad de la Información y con respecto a este tema los funcionarios del IDER cuentan con contraseña de acceso a la información almacenado en los equipos de computo , existe también un dominio de acceso para el sistema integral de contabilidad y presupuesto que se llama "IDER.lOCAL", tenemos software antivirus para evitar y contrarestar el acceso de aplicaciones maliciosas ,en  lo concerniente al Plan de Seguirdad y Privacidad de la información  disponemos de copias de seguridad en forma manual y revisiones periodicas para cambio de claves de acceso de acuerdo a la rotación del personal del IDER, en cuanto a la parte fisica contamos con un centro de computo dedidamente protegido  y en condicones climaticas adecuadas y personal de soporte para evaluar los equipo y los imprevistos .   El PETI, se aprobó mediante resolución No. 303  del 15 de septiembre  del año 2017 .</t>
  </si>
  <si>
    <t>.</t>
  </si>
  <si>
    <r>
      <t xml:space="preserve"> Se atendieron</t>
    </r>
    <r>
      <rPr>
        <sz val="11"/>
        <rFont val="Calibri"/>
        <family val="2"/>
        <scheme val="minor"/>
      </rPr>
      <t xml:space="preserve"> 5</t>
    </r>
    <r>
      <rPr>
        <sz val="11"/>
        <color rgb="FFFF0000"/>
        <rFont val="Calibri"/>
        <family val="2"/>
        <scheme val="minor"/>
      </rPr>
      <t xml:space="preserve"> </t>
    </r>
    <r>
      <rPr>
        <sz val="11"/>
        <color theme="1"/>
        <rFont val="Calibri"/>
        <family val="2"/>
        <scheme val="minor"/>
      </rPr>
      <t xml:space="preserve"> iniciativas presentadas por la comunidad durante los meses de enero a  marzo del 2019 </t>
    </r>
  </si>
  <si>
    <t xml:space="preserve"> Éste evento deportivo se encuentra en etapa de inscripciones, se han adelantado reuniones informativas, las disciplinas que estarán en competencias son las siguientes: Beisbol, Fútbol, Futsalón, Softbol, Atletismo , se contará con la participación de 26 corregimientos (Barú, Bocachcica, Caño del oro, Punta Arena, Santa Ana, Ararca, Tierra Bomba, Isla Fuerte, Islote, Arroyo Grande, La Europa, Arroyo de Piedra, Arroyo de Las Canoas, Nayunca, Boquilla, Manzanillo del Mar, Marlinda, tierra Baja, Pontezuela, Punta Canoa, Villa  Gloria , Pasacaballos, Membrillal, Leticia, Recreao, Bajo El Tigre).</t>
  </si>
  <si>
    <t>Se encuentra en etapa de planificación y organización.</t>
  </si>
  <si>
    <t xml:space="preserve">Se encuentra en etapa de planificación y organización </t>
  </si>
  <si>
    <t>Se espera en este segundo trimestre del año 2019 apoyar y llevar a cabo eventos de talla nacional e internacional  en Cartagena de Indias.</t>
  </si>
  <si>
    <t>Se encuentra en etapa de planificación y organización</t>
  </si>
  <si>
    <t>Las vacaciones recreativas  se realizaran a mitad del año 2019   y de acuerdo con el candelario  de las instituciones educativas del Distrito de Cartagena de Indias.</t>
  </si>
  <si>
    <t xml:space="preserve"> A la fecha,  de enero a marzo del año 2019  se han creado  dos  nuevos  núcleos: La Candelaria y San Fernando Sector -La Florida para un total de 48 núcleos en diferentes barrios y corregimientos del Distrito de Cartagena de Indias .    Contamos con núcleos en la insular como son:  Bocachica,  Barú, Santa Ana , Ararca.  Se beneficiaron a  4.539 niñas , niños y adolescentes,   de esta población 2.070 son nuevos .  </t>
  </si>
  <si>
    <t>Se han inscritos 600  personas  en los Juegos Superaté -Intercolegiados hasta el momento contamos con 6 instituciones educativas nuevas .</t>
  </si>
  <si>
    <t>Durante este primer trimestre del año 2019 , se realizaron Actividades Físicas en los  Centros Penitenciarios y Carcelarios de Ternera, San Diego y Asomenores,  en los cuales se atendieron  un total de 485 personas (entre reclusos y reclusas).</t>
  </si>
  <si>
    <t xml:space="preserve"> Se beneficiaron a 247  de enero a marzo del año 2019, contamos con 9 puntos de atención.
 </t>
  </si>
  <si>
    <r>
      <t xml:space="preserve">Durante este primer tirmestre del año 2019 , contamos  con  </t>
    </r>
    <r>
      <rPr>
        <sz val="11"/>
        <rFont val="Calibri"/>
        <family val="2"/>
        <scheme val="minor"/>
      </rPr>
      <t>121</t>
    </r>
    <r>
      <rPr>
        <sz val="11"/>
        <color theme="1"/>
        <rFont val="Calibri"/>
        <family val="2"/>
        <scheme val="minor"/>
      </rPr>
      <t xml:space="preserve"> puntos de actividad fisica  entre los cuales tenemos  9 de Joven  Saludable, 3 en Centros Penitenciarios y Carcelarios,  6 en  caminate saludable , 1 en CAF, 47 en Madrúgale a las Salud, 46 en  Noches Saludables   y 9 en  Empresas Saludables . Diariamente se benefician a  5.219 personas aproximadamente en subprogramas de Madrugále a la Salud y Noches saludables.</t>
    </r>
  </si>
  <si>
    <t xml:space="preserve">APROPIACIÓN DEFINITIVA 2019 </t>
  </si>
  <si>
    <t xml:space="preserve">EJECUCIÓN DE ENERO A MARZO DEL 2019 </t>
  </si>
  <si>
    <t xml:space="preserve">%EJECUCIÓN DE ENERO A MARZO DEL 2019 </t>
  </si>
  <si>
    <t xml:space="preserve">% DE AVANCE DE LOS PROGRAMAS DE ENERO A MARZO DEL 2019  SEGÚN PLANEACIÓN </t>
  </si>
  <si>
    <t xml:space="preserve">% DE AVANCE DEL PROGRAMA DE  ENERO A MARZO DEL AÑO 2019   </t>
  </si>
  <si>
    <t xml:space="preserve">% DE AVANCE DE LA LINEA ESTRATEGICA DE ENERO A MARZO DEL 2019   </t>
  </si>
  <si>
    <t>% DE AVANCE DE LA LINEA ESTRATEGICA DE ENERO A MARZO DEL 2019</t>
  </si>
  <si>
    <t>El Plan de Intervenciones realizado.</t>
  </si>
  <si>
    <t>Se llevaron a cabo 25 visitas técnicas de enero a marzo , se  realizaron  intervenciones menores a los escenarios deportivos como el pago de los servicios públicos de : Coliseo Chicho de Hierro, Estadio de Beisbol 11 de Noviembre , Unidad Deportiva El Campestre, Estadio de Softbol de Chiquinquirá, Estadio de softbol Los Cerros, Complejo Acuático, Estadio de Atletismo, Coliseo de Combate, Coliseo  Voleibol Norton Madrid, Estadio de Futbol de San Fernando, Estadio de Softbol de las Gaviotas, Estadio de Softbol Nuevo Bosque, Estadio de Beisbol Mono Judas, Estadio de Softbol de los Caracoles, Campo de Softbol (Socorro Mza. 68A), Cancha de Microfutbol (Alto Bosque), Complejo de Raquetas, Cancha de Microfútbol Martínez Martelo, Cancha de Futbol Alameda La Victoria, Polideportivo  Juan  . Arango, Cancha múltiple Los Cerezos, Cancha Múltiple de Ceballos, Estadios de Beisbol Infantil Daniel Lemaitre.</t>
  </si>
  <si>
    <t xml:space="preserve">Durante este primer timestre  del año 2019, se adelantó lo siguiente:                                                                                                                                                                                                                         ▪ Se encuentra actualmente en un 50% de ejecución, el proceso de
actualización del Manual de Gestión Documental del IDER.
▪ Actualización de procedimiento de control de documento y registro,
Registro fotográfico -
Gestión Archivística 
armonizado con los procesos de mejora continua en la implementación del
sistema de gestión de Calidad del Instituto y el Modelo Estándar de Control
Interno -MECI-.
▪ Se encuentra en etapa de formulación, nuestro Plan Institucional de Archivo
-PINAR-.
▪ Creación, consolidación y/o activación del Comité de Gestión Documental
del Instituto, vía resolución para la puesta en marcha del proceso de
creación y formulación participativa de los instrumentos técnicos que
formalizan la función archivística, como la elaboración e implementación de
las TRD y TVD principalmente.
▪ Capacitación a cada una de las oficinas productoras (archivos de gestión),
para la optimización del proceso de transferencia hacia el Archivo Central
del IDER y descongestión de los archivos de gestión.
</t>
  </si>
  <si>
    <t xml:space="preserve">OBSERVACIONES DE ENERO A MARZO DEL 2019 </t>
  </si>
  <si>
    <t>Se adoptó el Plan Estrategico de Talento Humano 2019 mediante resolución No. 004 del 30 de enero del 2019, se adoptó el Plan Anual de Trabajo del Sistema de Gestión de la seguridad y salud en el Trabajo 2019 mediante resolución 005 del 30 de enero del 2019 , se adopta el Plan Anual de Previsión 2019 mediante resolución 006 del  30 de Enero del 2019 , se adopta el Plan Anual de Vacantes  2019 mediante resolución 007 del 30 de enero del 2019,  Mediante resolución 008 del 30 de enero del 2019 se aprueba el Programa de Bienestar Social e incentivos para los Servidores Públicos del IDER. La  Oficina Asesora de Planeación elaboró el Plan Anticorrupción y de Atención al Ciudadano el cual fue aprobado por Resolucíón No. 002 del 30 de enero del 2019 , se realizó el primer reporte FURAG II y se aprobó mediante la resolución No. 003 del 30 de enero del 2019  la actualización de los comites sectoriales y se conforman el comité Institucional de gestión y desempeño del Instituto .</t>
  </si>
  <si>
    <t xml:space="preserve">Se espera en el segundo trimestre del año 2019, realizar un evento masico como lo es el   Día  Mundial de la Actividad  Fisica . </t>
  </si>
  <si>
    <t xml:space="preserve">POBLACION BENEFICIADA POR LOCALIDAD  </t>
  </si>
  <si>
    <t>Durante este primer trimestre se realizaron 11 capacitaciones que beneficiaron a 535 personas en temas como:  Presentación del proyecto Centro de Pensamiento, Carrera Técnica de Eventos Recreo-deportivos, carrera técnologa de actividad fisica I , carrera técnologa de actividad fisica II, Curso Voluntariado Deportivo, Taller  sobre  Recreación, Curso de Entrenamiento  Deportivo, Curso Actividad Adulto Mayor , Inducción y reinducción programas misionales de la sección de recreación, protocolos de Promoción Masiva de una vida activa -HESVS, taller de actividades recreativas y Juegos Predeportivos.</t>
  </si>
  <si>
    <t xml:space="preserve">OBSERVACIONES DE ENERO A JUNIO DEL 2019 </t>
  </si>
  <si>
    <t xml:space="preserve"> Éste evento deportivo se encuentra en etapa de inscripciones, se han adelantado reuniones informativas, las disciplinas que estarán en competencias son las siguientes: Beisbol, Fútbol, Futsalón, Softbol, Atletismo , se contará con la participación de 26 corregimientos (Barú, Bocachica, Caño del oro, Punta Arena, Santa Ana, Ararca, Tierra Bomba, Isla Fuerte, Islote, Arroyo Grande, La Europa, Arroyo de Piedra, Arroyo de Las Canoas, Nayunca, Boquilla, Manzanillo del Mar, Marlinda, tierra Baja, Pontezuela, Punta Canoa, Villa  Gloria , Pasacaballos, Membrillal, Leticia, Recreao, Bajo El Tigre).</t>
  </si>
  <si>
    <t>Durante este primer semestre del año 2019 , se realizaron Actividades Físicas en los  Centros Penitenciarios y Carcelarios de Ternera, San Diego y Asomenores,  en los cuales se atendieron  un total de 648 personas (entre reclusos y reclusas).</t>
  </si>
  <si>
    <t>Se desarrollaron asesorías y charlas de Hábitos y Estilos de  Vida Saludable en diferentes empresas del Distrito de Cartagena de Indias, que beneficiaron a  6.174  personas, para un total de 60 actividades en diferentes empresas del Distrito de Cartagena de Indias.</t>
  </si>
  <si>
    <t xml:space="preserve"> Se beneficiaron a 300  de enero a junio del año 2019, contamos con 9 puntos de atención.
 </t>
  </si>
  <si>
    <t>Se realizaron jornadas de asesoría y acompañamiento técnico durante enero a  marzo del año 2019 de las cuales se beneficiaron  a 5.218  deportistas  que asisten al Centro de Acondicionamiento Físico.</t>
  </si>
  <si>
    <t>Durante este primer trimetre  se realizaron 23 vías recreativas, con un total de  5.989 personas  beneficiadas.</t>
  </si>
  <si>
    <t>Durante cada sábado,  se realizan encuentros del Campamento Juvenil del Distrito (con el acompañamiento de Coldeportes) en el barrio Huellas Alberto Uribe Uribe, este programa va dirigido a Jóvenes víctimas del conflicto armado colombiano, así como a desplazados por la violencia. Los beneficiados cuenta con edades que oscilan entre los 13 y 17 años. El programa maneja 5 ejes temáticos especiales para rehabilitación, inclusión y protección de la población víctima, durante este primer semestre  se han beneficiado a un total de 256  jóvenes .</t>
  </si>
  <si>
    <t>Durante este primer semestre  se atendieron a  5 viejas glorias: Mercedes Belford  Suárez- Softbol, Rafael Zúñiga Medrano-Boxeo , Carlos  Mejía Valencia-Boxeo, José Domingo Molinares Almansa-Fútbol , Mario Nicolás Rossito Mercado y  4 futuras estrellas del deporte: David Caballero Marrugo- Beisbol,Camila Torres Puentes-Ajedrez, Isabella Britto Carrascal-Ajedrez, Rosana Hoyos Garces-Ajedrez, para un total de 9 deportistas apoyados.</t>
  </si>
  <si>
    <t>Se apoyarón 5 iniciativas presentadas por las ligas, clubes y otras organizaciones deportivas por un valor aproximado de : $596.230.000 .</t>
  </si>
  <si>
    <r>
      <t xml:space="preserve">
Durante este primer trimestre se apoyaron a  63  deportitas :  </t>
    </r>
    <r>
      <rPr>
        <b/>
        <sz val="11"/>
        <color theme="1"/>
        <rFont val="Calibri"/>
        <family val="2"/>
        <scheme val="minor"/>
      </rPr>
      <t>Deportistas Convencionales</t>
    </r>
    <r>
      <rPr>
        <sz val="11"/>
        <color theme="1"/>
        <rFont val="Calibri"/>
        <family val="2"/>
        <scheme val="minor"/>
      </rPr>
      <t xml:space="preserve">:  María  José Rosado Pérez- Ajedrez, Gregaria  Gómez -Atletismo, Kevin Espinoza- Atletismo, Libia de la Rosa  Saldariaga-Baloncesto,Lázaro Cáceres- Boxeo,Delkis randa- Boxeo,Edward Yepez Paternina- Ciclismo,Germán Santoya Acevedo -Ciclismo, Ana Hernández -Gimnasia,Gianella González- Gimnasia,Rafael Cerro- Pesas,Rosa Quejada -pesas,Kelly Gómez- pesas, María José Porto Pérez- Patinaje,Angilly  Pérez Moreno- Patinaje, Elvira Pérez Zúñiga- Patinaje, Josué Garcés- Taekwondo, Stephania Hurtado Malagón- Patinaje, Nicole Gómez- T. Campo, María Dorado -Taekwondo, Alba Taborda-Taekwondo,Isamar Blanco- Taekwondo,Dora De Deulofutt Tovar -Taekwondo, Yurani Martinez Causado-Pesas. </t>
    </r>
    <r>
      <rPr>
        <b/>
        <sz val="11"/>
        <color theme="1"/>
        <rFont val="Calibri"/>
        <family val="2"/>
        <scheme val="minor"/>
      </rPr>
      <t xml:space="preserve">Deportistas No Convecionales: </t>
    </r>
    <r>
      <rPr>
        <sz val="10"/>
        <color theme="1"/>
        <rFont val="Calibri"/>
        <family val="2"/>
        <scheme val="minor"/>
      </rPr>
      <t xml:space="preserve">ALFREDO CORREA ORTEGA -ATLETISMO - AUDITIVA, </t>
    </r>
    <r>
      <rPr>
        <sz val="9"/>
        <color theme="1"/>
        <rFont val="Calibri"/>
        <family val="2"/>
        <scheme val="minor"/>
      </rPr>
      <t>YINETH JULIO BELLO -ATLETISMO- AUDITIVA, JOSE JIMENEZ -ATLETISMO -AUDITIVA,DEIMER ZABALETA -ATLETISMO -AUDITIVA,ENOC LLAMAS NUÑEZ -BALONCESTO- AUDITIVA,CARLOS OSPINO CARVAJAL- BALONCESTO- AUDITIVA,DAIRO HERNANDEZ ALEMAN- BALONCESTO -AUDITIVA,EDUAR RUIZ MELENDEZ- FUTBOL- AUDITIVA, JHON FREDYS VALENCIA PEREA- FUTBOL -AUDITIVA,KEIDER GARCES CHIMA- FUTBOL- AUDITIVA, RICHARD ESPINOSA MARTINEZ- FUTBOL- AUDITIVA,EVER ANTONIO ESCORCIA- FUTBOL- AUDITIVA,ROSA INES TEHERAN GONZALEZ -FUTBOL SALA -AUDITIVO,LILIBETH GALAN SANMARTIN- FUTBOL SALA- AUDITIVO,MAYERLIS NUÑEZ FLOREZ- FUTBOL SALA -AUDITIVO,ELIZABETH BELLO PADILLA -FUTBOL SALA- AUDITIVO,MANUELA GUILLEN PINTO -FUTBOL SALA- AUDITIVO,DARCELIS ORTEGA GUERRERO- FUTBOL SALA- AUDITIVO, YURLEIDIS CARREAZO VALOYES- FUTBOL SALA- AUDITIVO,IVONNES MARIA CASTILLO JULIO- FUTBOL SALA- AUDITIVO, CRUZ MANUEL DIAZ JIMENEZ- NATACION -AUDITIVO,DORIAN CANTILLO ALVAREZ -ATLETISMO- COGNITIVO, JESSITH MEDRANO LEON- ATLETISMO- COGNITIVO,WILMER FONSECA MONTALVO- ATLETISMO -COGNITIVO,OSNAYDER ARELLANO OROZCO -ATLETISMO -COGNITIVO, RAUL CESAREN -BALONCESTO EN SILLAS DE RUEDAS- FISICA,DIMAS OZUNA-  BALONCESTO EN SILLAS DE RUEDAS- FISICA,MAURICIO MORENO- BALONCESTO EN SILLAS DE RUEDAS- FISICA,PABLO  MONTERO- BALONCESTO EN SILLAS DE RUEDAS- FISICA,JHON MENDOZA- VOLEIBOL SENTADO -FISICA,AMETH OSPINO- VOLEIBOL SENTADO- FISICA, EDUARDO TOVAR- VOLEIBOL SENTADO -FISICA, EDWIN HERRERA- VOLEIBOL SENTADO- FISICA,ANDRES AVILA FARIA- ATLETISMO -PARALISIS CEREBRAL,ALEXANDER BATISTA- ATLETISMO- VISUAL,MARIELA CIFUENTES FONSECA -BOLOS -VISUAL,ALONSO VARGAS CASTILLO- BOLOS- VISUAL, MARIA TERESA BARBOSA CUETO -BOLOS -VISUAL,  EDWIN BELEÑO VASQUEZ -BOLOS -VISUAL.</t>
    </r>
  </si>
  <si>
    <t>Se apoyaron  los clasificatorios a Juegos Paranacionales en Atletismo, Natación y Boccia , asi como el clasificatorio de Voleibol Sentado un total de 150 personas.</t>
  </si>
  <si>
    <t xml:space="preserve">EJECUCIÓN DE ABRIL A JUNIO2019 </t>
  </si>
  <si>
    <t xml:space="preserve">EJECUCIÓN DE ABRIL A JUNIO  DEL 2019 </t>
  </si>
  <si>
    <t xml:space="preserve">% DE AVANCE DE LOS PROGRAMAS DE ABRIL  A JUNIO  DEL 2019  SEGÚN PLANEACIÓN </t>
  </si>
  <si>
    <t xml:space="preserve">% DE AVANCE DE LA LINEA ESTRATEGICA DE ABRIL  A JUNIO  DEL 2019   </t>
  </si>
  <si>
    <t>% DE AVANCE DE LA LINEA ESTRATEGICA DE ABRIL  A  JUNIO   DEL 2019</t>
  </si>
  <si>
    <r>
      <t xml:space="preserve">
Durante este primer semestre se apoyaron a  64  deportitas :  </t>
    </r>
    <r>
      <rPr>
        <b/>
        <sz val="11"/>
        <color theme="1"/>
        <rFont val="Calibri"/>
        <family val="2"/>
        <scheme val="minor"/>
      </rPr>
      <t>Deportistas Convencionales</t>
    </r>
    <r>
      <rPr>
        <sz val="11"/>
        <color theme="1"/>
        <rFont val="Calibri"/>
        <family val="2"/>
        <scheme val="minor"/>
      </rPr>
      <t xml:space="preserve">:  María  José Rosado Pérez- Ajedrez, Gregaria  Gómez -Atletismo, Kevin Espinoza- Atletismo, Libia de la Rosa  Saldariaga-Baloncesto,Lázaro Cáceres- Boxeo,Delkis Miranda- Boxeo,Edward Yepez Paternina- Ciclismo,Germán Santoya Acevedo -Ciclismo, Ana Hernández -Gimnasia,Gianella González- Gimnasia,Rafael Cerro- pesas,Rosa Quejada -pesas,Kelly Gómez- pesas, María José Porto Pérez- Patinaje,Angilly  Pérez Moreno- Patinaje, Elvira Pérez Zúñiga- Patinaje, Josué Garcés- Taekwondo, Stephania Hurtado Malagón- Patinaje, Nicole Gómez- T. Campo, María Dorado -Taekwondo, Alba Taborda-Taekwondo,Isamar Blanco- Taekwondo,Dora De Deulofutt Tovar -Taekwondo. </t>
    </r>
    <r>
      <rPr>
        <b/>
        <sz val="11"/>
        <color theme="1"/>
        <rFont val="Calibri"/>
        <family val="2"/>
        <scheme val="minor"/>
      </rPr>
      <t xml:space="preserve">Deportistas No Convecionales: </t>
    </r>
    <r>
      <rPr>
        <sz val="10"/>
        <color theme="1"/>
        <rFont val="Calibri"/>
        <family val="2"/>
        <scheme val="minor"/>
      </rPr>
      <t xml:space="preserve">ALFREDO CORREA ORTEGA -ATLETISMO - AUDITIVA, </t>
    </r>
    <r>
      <rPr>
        <sz val="9"/>
        <color theme="1"/>
        <rFont val="Calibri"/>
        <family val="2"/>
        <scheme val="minor"/>
      </rPr>
      <t>YINETH JULIO BELLO -ATLETISMO- AUDITIVA, JOSE JIMENEZ -ATLETISMO -AUDITIVA,DEIMER ZABALETA -ATLETISMO -AUDITIVA,ENOC LLAMAS NUÑEZ -BALONCESTO- AUDITIVA,CARLOS OSPINO CARVAJAL- BALONCESTO- AUDITIVA,DAIRO HERNANDEZ ALEMAN- BALONCESTO -AUDITIVA,EDUAR RUIZ MELENDEZ- FUTBOL- AUDITIVA, JHON FREDYS VALENCIA PEREA- FUTBOL -AUDITIVA,KEIDER GARCES CHIMA- FUTBOL- AUDITIVA, RICHARD ESPINOSA MARTINEZ- FUTBOL- AUDITIVA,EVER ANTONIO ESCORCIA- FUTBOL- AUDITIVA,ROSA INES TEHERAN GONZALEZ -FUTBOL SALA -AUDITIVO,LILIBETH GALAN SANMARTIN- FUTBOL SALA- AUDITIVO,MAYERLIS NUÑEZ FLOREZ- FUTBOL SALA -AUDITIVO,ELIZABETH BELLO PADILLA -FUTBOL SALA- AUDITIVO,MANUELA GUILLEN PINTO -FUTBOL SALA- AUDITIVO,DARCELIS ORTEGA GUERRERO- FUTBOL SALA- AUDITIVO, YURLEIDIS CARREAZO VALOYES- FUTBOL SALA- AUDITIVO,IVONNES MARIA CASTILLO JULIO- FUTBOL SALA- AUDITIVO, CRUZ MANUEL DIAZ JIMENEZ- NATACION -AUDITIVO,DORIAN CANTILLO ALVAREZ -ATLETISMO- COGNITIVO, JESSITH MEDRANO LEON- ATLETISMO- COGNITIVO,WILMER FONSECA MONTALVO- ATLETISMO -COGNITIVO,OSNAYDER ARELLANO OROZCO -ATLETISMO -COGNITIVO, RAUL CESAREN -BALONCESTO EN SILLAS DE RUEDAS- FISICA,DIMAS OZUNA-  BALONCESTO EN SILLAS DE RUEDAS- FISICA,MAURICIO MORENO- BALONCESTO EN SILLAS DE RUEDAS- FISICA,PABLO  MONTERO- BALONCESTO EN SILLAS DE RUEDAS- FISICA,JHON MENDOZA- VOLEIBOL SENTADO -FISICA,AMETH OSPINO- VOLEIBOL SENTADO- FISICA, EDUARDO TOVAR- VOLEIBOL SENTADO -FISICA, EDWIN HERRERA- VOLEIBOL SENTADO- FISICA,ANDRES AVILA FARIA- ATLETISMO -PARALISIS CEREBRAL,ALEXANDER BATISTA- ATLETISMO- VISUAL,MARIELA CIFUENTES FONSECA -BOLOS -VISUAL,ALONSO VARGAS CASTILLO- BOLOS- VISUAL, MARIA TERESA BARBOSA CUETO -BOLOS -VISUAL,  EDWIN BELEÑO VASQUEZ -BOLOS -VISUAL.</t>
    </r>
  </si>
  <si>
    <t xml:space="preserve">APROPIACIÓN DEFINITIVA 2019 ENERO-JUNIO </t>
  </si>
  <si>
    <t xml:space="preserve">EJECUCIÓN DE ENERO A JUNIO  DEL 2019 </t>
  </si>
  <si>
    <t xml:space="preserve">%EJECUCIÓN DE ENERO A JUNIO  DEL 2019 </t>
  </si>
  <si>
    <t>Se  desarrollo en este primer semestre del año 2019 el programa de Escuelas Recreativas con  niños y niñas de primera infancia en los corregimientos del Distrito de Cartagena de Indias , para un total de 2.092  beneficiados. Se desarrolla en los corregimientos : Boquilla, Bocachica,Puerto Rey, Barú, Santa Ana y Ararca.</t>
  </si>
  <si>
    <t xml:space="preserve">            </t>
  </si>
  <si>
    <t>Se realizo el  Día  Mundial de la Actividad  Fisica en el cual participaron  1.280 personas .</t>
  </si>
  <si>
    <t>Se llevaron a cabo 39 visitas técnicas de enero a junio , se  realizaron  intervenciones menores a los escenarios deportivos como el pago de los servicios públicos de : Coliseo Chicho de Hierro, Estadio de Beisbol 11 de Noviembre , Unidad Deportiva El Campestre, Estadio de Softbol de Chiquinquirá, Estadio de softbol Los Cerros, Complejo Acuático, Estadio de Atletismo, Coliseo de Combate, Coliseo  Voleibol Norton Madrid, Estadio de Futbol de San Fernando, Estadio de Softbol de las Gaviotas, Estadio de Softbol Nuevo Bosque, Estadio de Beisbol Mono Judas, Estadio de Softbol de los Caracoles, Campo de Softbol (Socorro Mza. 68A), Cancha de Microfutbol (Alto Bosque), Complejo de Raquetas, Cancha de Microfútbol Martínez Martelo, Cancha de Futbol Alameda La Victoria, Polideportivo  Juan  . Arango, Cancha múltiple Los Cerezos, Cancha Múltiple de Ceballos, Estadios de Beisbol Infantil Daniel Lemaitre, Reparación de las canchas múltiples de los barrios Santa Rita - Institutción José de la Vega y Los Calamares - Calle La Lengua entre Mz 28 y 63, Mejoramiento de la infraestructura deportiva de la cancha múltiple del Corregimiento de Bocachica en el Distrito de Cartagena de Indias</t>
  </si>
  <si>
    <t xml:space="preserve"> Se atendieron 5 iniciativas presentadas por la comunidad durante los meses de enero a  junio  del 2019 </t>
  </si>
  <si>
    <t xml:space="preserve">Capacitaión a gestores y entrenadores deportivos comunitarios </t>
  </si>
  <si>
    <t xml:space="preserve">Números de   gestores y entrenadores deportivos comunitarios capacitados </t>
  </si>
  <si>
    <t xml:space="preserve">Las vacaciones recreativas, se realizaran en el cuarto trimestre del año 2019. </t>
  </si>
  <si>
    <t xml:space="preserve"> A la fecha,  de enero a junio del año 2019  se han creado  tres  nuevos  núcleos: La Candelaria y San Fernando Sector -La Florida y Portal de la Cordialidad, para un total de 49 núcleos en diferentes barrios y corregimientos del Distrito de Cartagena de Indias .  Contamos con núcleos en la insular como son:  Bocachica,  Barú, Santa Ana , Ararca.  Se beneficiaron a  4.539 niñas , niños y adolescentes, 2.190  de esta población  son nuevos .  </t>
  </si>
  <si>
    <t>Se han 2.545 inscritos  personas nuevas  en los Juegos Superaté -Intercolegiados hasta el momento contamos con 10 instituciones educativas nuevas .</t>
  </si>
  <si>
    <t xml:space="preserve"> El programa "El Caminante Saludable",  beneficio un  total de 323 beneficiados aproximadamente  desde el mes de enero a  junio de la cursante anualidad. </t>
  </si>
  <si>
    <t>Estas actividades se llevarán a cabo  en el cuarto trimestre del año 2019.</t>
  </si>
  <si>
    <t>Dentro de este item  también sumamos las personas beneficiadas en  el  apoyo  a otras actividades recreativas , durante este  primer semestre  del año 2019  participaron 11.564 personas , se realizaron 29 actividades recreativas aproximadamente .</t>
  </si>
  <si>
    <t xml:space="preserve">Se espera en el segundo semestre del año 2019,  realizar reconstrucción de los  escenarios deportivos del distrito de Cartagena de Indias </t>
  </si>
  <si>
    <t xml:space="preserve">Se espera en el segundo semestre del año 2019,  realizar construcción de escenarios deportivos del distrito de Cartagena de Indias </t>
  </si>
  <si>
    <t xml:space="preserve">Se espera realizar en este segundo semestre del año 2019 </t>
  </si>
  <si>
    <t xml:space="preserve">Se espera realizar este segundo semestre del año 2019 </t>
  </si>
  <si>
    <r>
      <rPr>
        <sz val="11"/>
        <rFont val="Calibri"/>
        <family val="2"/>
        <scheme val="minor"/>
      </rPr>
      <t>Se espera realizar este segundo semestre del año 2019</t>
    </r>
    <r>
      <rPr>
        <sz val="11"/>
        <color rgb="FFFF0000"/>
        <rFont val="Calibri"/>
        <family val="2"/>
        <scheme val="minor"/>
      </rPr>
      <t xml:space="preserve"> </t>
    </r>
  </si>
  <si>
    <t xml:space="preserve">Durante el primer trimestre  del año 2019 : Se adoptó el Plan Estrategico de Talento Humano 2019 mediante resolución No. 004 del 30 de enero del 2019, se adoptó el Plan Anual de Trabajo del Sistema de Gestión de la seguridad y salud en el Trabajo 2019 mediante resolución 005 del 30 de enero del 2019 , se adopta el Plan Anual de Previsión 2019 mediante resolución 006 del  30 de Enero del 2019 , se adopta el Plan Anual de Vacantes  2019 mediante resolución 007 del 30 de enero del 2019,  Mediante resolución 008 del 30 de enero del 2019 se aprueba el Programa de Bienestar Social e incentivos para los Servidores Públicos del IDER. La  Oficina Asesora de Planeación elaboró el Plan Anticorrupción y de Atención al Ciudadano el cual fue aprobado por Resolucíón No. 002 del 30 de enero del 2019 , se realizó el primer reporte FURAG II y se aprobó mediante la resolución No. 003 del 30 de enero del 2019  la actualización de los comites sectoriales y se conforman el comité Institucional de gestión y desempeño del Instituto . Durante este segundo trimeste se adelanto en los siguientes temas: 
Se realizaron las siguientes actividades dentro del Plan de Trabajo Anual de Seguridad y Salud en el trabajo:
a.  Se realizó seguimiento para determinar el cumplimiento a la normatividad legal vigente Decreto 1072 de 2015
b. Se elaboraron los siguientes documentos: la matriz legal vigente en SST, la matriz de peligros y valoración de riesgos, y el Reglamento de Higiene y Seguridad Industrial. Dentro del aspecto de Inspección , Vigilancia y Control:  
a.  Se hizo seguimiento a las recomendaciones generadas por medico ocupacional en cuanto a los exámenes médicos ocupacionales realizados por el personal de OPS.
b.  Se realizaron inspecciones a extintores, rutas de evacuación, señalización, etc.
</t>
  </si>
  <si>
    <r>
      <t xml:space="preserve">Durante este primer  trimestre  del año 2019 , se empezó a trabajar en la actualización del Mapa de Riesgo del PETI , se esta adelantando el diagnóstico del Plan de Tratamiento de Riesgo de Seguridad  y Privacidad de la Información y con respecto a este tema los funcionarios del IDER cuentan con contraseña de acceso a la información almacenado en los equipos de computo , existe también un dominio de acceso para el sistema integral de contabilidad y presupuesto que se llama "IDER.lOCAL", tenemos software antivirus para evitar y contrarestar el acceso de aplicaciones maliciosas ,en  lo concerniente al Plan de Seguirdad y Privacidad de la información  disponemos de copias de seguridad en forma manual y revisiones periodicas para cambio de claves de acceso de acuerdo a la rotación del personal del IDER, en cuanto a la parte fisica contamos con un centro de computo dedidamente protegido  y en condicones climaticas adecuadas y personal de soporte para evaluar los equipo y los imprevistos .   El PETI, se aprobó mediante resolución No. 303  del 15 de septiembre  del año 2017 . Durante el periodo de abril a junio se realizaron diferentes actividades a saber;       En cuanto a la Pagina WEB se está gestionando lo siguiente:
1-Gestion Menú Transparencia de acuerdo al Requerimiento de Gobierno en Línea.
2-Gestion Formulario Campamento juvenil.
3-Gestion Formulario de inscripción de las Escuelas de Formación.
4-Gestion de toda la parte misional del Instituto, se registra en la Página WEB
5-Seguimiento estadístico de ingreso a la Página WEB.
6-Gestion y publicación de todos los eventos Deportivos y Recreativos.
7-Gestion y Seguimiento de publicación de las redes sociales.
</t>
    </r>
    <r>
      <rPr>
        <sz val="11"/>
        <rFont val="Calibri"/>
        <family val="2"/>
        <scheme val="minor"/>
      </rPr>
      <t>Programas o soluciones de Sistemas.</t>
    </r>
    <r>
      <rPr>
        <sz val="11"/>
        <color theme="1"/>
        <rFont val="Calibri"/>
        <family val="2"/>
        <scheme val="minor"/>
      </rPr>
      <t xml:space="preserve">
1-Actualizacion de las bandejas SiGOB en cada oficina del instituto avance 80%
2-Diseño e Implementación de mesa de entrada con el sistema de información y gestión para la Gobernabilidad,  “SIGOB” para el IDER.
3-Seguimiento e implementación del Plan estratégico de la tecnología de la información “ PETI” avance 90%
4-Seguimiento y puesta en práctica de los requerimientos de las tecnologías de la información y comunicación de gobierno en Línea. Avance un 60%
5-Soporte Técnico y mantenimiento de equipos, avance 30%
6-Informes Contraloría Plan de mejoramiento 100%
7 Adquisición de nuevos equipos Tecnológicos para Optimizar los procesos informáticos en  el Instituto IDER,
 </t>
    </r>
  </si>
  <si>
    <t>Se realizaron  3 eventos: TORNEO ITF MÉXICO, PARAGUAY, JAMAICA, PERÚ”, en el marco de la preparación de deportistas de tenis a participar en los Juegos Nacionales 2019 , Torneo ciclistico ciudad de Cartagena  2019, FESTIMAR Y PLAYA.</t>
  </si>
  <si>
    <t>Durante este primer  semestre  se realizaron 19 capacitaciones que beneficiaron a 1.947 personas en temas como:  Presentación del proyecto Centro de Pensamiento, Carrera Técnica de Eventos Recreo-deportivos, carrera técnologa de actividad fisica I , carrera técnologa de actividad fisica II, Curso Voluntariado Deportivo, Taller  sobre  Recreación, Curso de Entrenamiento  Deportivo, Curso Actividad Adulto Mayor , Inducción y reinducción programas misionales de la sección de recreación, protocolos de Promoción Masiva de una vida activa -HESVS, taller de actividades recreativas y Juegos Predeportivos, Seminario Sueños Mundialistas  XIV  seminario de Fútbo l  Internacional, Congreso latinoamericano de Educación Fisica, deporte, Recreación y Actividad Fiísica-III Encuentro Colombiano y I Encuentro Latinoamericano de estudiantes de Educación Física, Recreación y Deporte , Histografia de la Danza, Movimiento cultural del Hip Hop, Taller Térico-Práctico de Hip-Hop Básico, Pedagogia Creatividad y Lúdica, Mitos y Realidades de la Hipertensión Arterial, Trabajo en Equipo, Patrones de Movimiento y  Expresión Corporal Socialización , Planeador  de Actividades  Base, Certificación en Primer Respondiente ,.</t>
  </si>
  <si>
    <r>
      <rPr>
        <sz val="9"/>
        <color theme="1"/>
        <rFont val="Calibri"/>
        <family val="2"/>
        <scheme val="minor"/>
      </rPr>
      <t xml:space="preserve">• Se elaboro Plan de Acción 2.019 del Observatorio de Ciencias Aplicadas al Deporte. • Se presento proyecto del Centro de Pensamiento a la Junta Directiva del IDER. Orientado a consolidar un espacio interinstitucional de reflexión y análisis, que convoque y articule a  expertos independientes, de instituciones oficiales o de universidades, con el objeto de aprovechar sus conocimientos, para realizar estudios e investigaciones sobre temas de relevancia del Deporte, la Recreación y la Actividad Física a nivel local, regional o nacional;  direccionado a la formulación de recomendaciones, proyectos y políticas, en torno a las principales problemáticas del sector  que afectan al Distrito de Cartagena de Indias. • Se reanudaron las jornadas académicas de la Carrera Técnica de Eventos Recreo-deportivos, que se adelantan en el marco del Convenio SENA-IDER. • Se reanudaron las jornadas académicas de las Carreras Tecnólogas de Actividad Física, que se adelantan en el marco del Convenio SENA-IDER. 
• Se realizaron capacitaciones dirigidas a Entrenadores y Dirigentes Deportivos, Recreadores, Docentes de Actividad Física y a Líderes Comunitarios que trabajan en Deporte, Recreación y Actividad Física.  • Se realizan reunión con los Directivos de la Universidad Colegio Mayor de Bolívar, para iniciar trámites de un Convenio, entre dicha Universidad y el IDER; con el objeto de recibir apoyo del Colegio Mayor, en lo concerniente a la implementación de una Clínica Social, orientada a brindar apoyo a la EIFD en el aspecto Psico-social. • Se realizan reunión con una Directiva de ASOMUJER, para iniciar trámites de un Convenio, entre dicha Asociación y el IDER; con el objeto de recibir apoyo de esta Entidad, para la implementación de la Política Publica con enfoque diferencial de  Genero, a través de los Programas Institucionales de nuestro Instituto.  </t>
    </r>
    <r>
      <rPr>
        <sz val="11"/>
        <color theme="1"/>
        <rFont val="Calibri"/>
        <family val="2"/>
        <scheme val="minor"/>
      </rPr>
      <t>•</t>
    </r>
    <r>
      <rPr>
        <sz val="9"/>
        <color theme="1"/>
        <rFont val="Calibri"/>
        <family val="2"/>
        <scheme val="minor"/>
      </rPr>
      <t xml:space="preserve"> Se trabaja en la iniciativa de reglamentación del Centro de Pensamiento, orientado a la convocatoria de  expertos independientes o de universidades, con el objeto de aprovechar sus conocimientos, para realizar estudios e investigaciones sobre temas de relevancia del Deporte, la Recreación y la Actividad Física.  • De la misma manera esta iniciativa va orientada a la convocatoria de los diferentes Actores Sociales de nuestro Distrito e involucrarlos, mediante mesas de trabajo, en el proceso de diagnostico de los problemas del sector y el diseño de estrategias para darle solución a dichos problemas. Todo lo anterior dentro del marco de elaboración del Plan Estratégico del Deporte, la Recreación, Actividad Física  y el Aprovechamiento del Tiempo Libre en el Distrito de Cartagena de Indias. 
• Se elaboro Proyecto mediante el cual se pretende elevar a un  Acuerdo Distrital, la creación del Observatorio de Ciencias Aplicadas al Deporte, la Recreación y la Actividad Física de Cartagena de Indias y dictar normas para su organización y funcionamiento. Dejando escrito dentro de dicho Proyecto de Acuerdo, que el Observatorio estará funcionando como Organismo adscrito al Instituto Distrital de Deporte y Recreación de Cartagena de Indias; amparado en el Programa Observatorio de Ciencias Aplicadas al Deporte; que deberá estar contemplado en el Plan de Desarrollo del Distrito de Cartagena de Indias, el presupuesto para el funcionamiento del Observatorio de Ciencias Aplicadas al Deporte, la Recreación y la Actividad Física Cartagena de Indias, estará contenido dentro del  presupuesto general del IDER. Delegándose a la Dirección de dicho Instituto, para que coordine la organización y funcionamiento de dicho Observatorio. Cabe anotar, que este Proyecto se socializo con la Directora del IDER y se entrego al Alcalde Mayor Dr. Pedrito Pereira, con el deseo de que se presente ante el Concejo Distrital para su aprobación. •  Todo lo anterior dentro del marco de elaboración del Plan Estratégico del Deporte, la Recreación, Actividad Física  y el Aprovechamiento del Tiempo Libre en el Distrito de Cartagena de Indias. 
• 
</t>
    </r>
  </si>
  <si>
    <t xml:space="preserve">• Se elaboro Plan de Acción 2.019 del Observatorio de Ciencias Aplicadas al Deporte. • Se presento proyecto del Centro de Pensamiento a la Junta Directiva del IDER. Orientado a consolidar un espacio interinstitucional de reflexión y análisis, que convoque y articule a  expertos independientes, de instituciones oficiales o de universidades, con el objeto de aprovechar sus conocimientos, para realizar estudios e investigaciones sobre temas de relevancia del Deporte, la Recreación y la Actividad Física a nivel local, regional o nacional;  direccionado a la formulación de recomendaciones, proyectos y políticas, en torno a las principales problemáticas del sector  que afectan al Distrito de Cartagena de Indias. • Se reanudaron las jornadas académicas de la Carrera Técnica de Eventos Recreo-deportivos, que se adelantan en el marco del Convenio SENA-IDER. • Se reanudaron las jornadas académicas de las Carreras Tecnólogas de Actividad Física, que se adelantan en el marco del Convenio SENA-IDER. 
• Se realizaron capacitaciones dirigidas a Entrenadores y Dirigentes Deportivos, Recreadores, Docentes de Actividad Física y a Líderes Comunitarios que trabajan en Deporte, Recreación y Actividad Física.  • Se realizan reunión con los Directivos de la Universidad Colegio Mayor de Bolívar, para iniciar trámites de un Convenio, entre dicha Universidad y el IDER; con el objeto de recibir apoyo del Colegio Mayor, en lo concerniente a la implementación de una Clínica Social, orientada a brindar apoyo a la EIFD en el aspecto Psico-social. • Se realizan reunión con una Directiva de ASOMUJER, para iniciar trámites de un Convenio, entre dicha Asociación y el IDER; con el objeto de recibir apoyo de esta Entidad, para la implementación de la Política Publica con enfoque diferencial de  Genero, a través de los Programas Institucionales de nuestro Instituto.  • Se trabaja en la iniciativa de reglamentación del Centro de Pensamiento, orientado a la convocatoria de  expertos independientes o de universidades, con el objeto de aprovechar sus conocimientos, para realizar estudios e investigaciones sobre temas de relevancia del Deporte, la Recreación y la Actividad Física.  • De la misma manera esta iniciativa va orientada a la convocatoria de los diferentes Actores Sociales de nuestro Distrito e involucrarlos, mediante mesas de trabajo, en el proceso de diagnostico de los problemas del sector y el diseño de estrategias para darle solución a dichos problemas. Todo lo anterior dentro del marco de elaboración del Plan Estratégico del Deporte, la Recreación, Actividad Física  y el Aprovechamiento del Tiempo Libre en el Distrito de Cartagena de Indias. 
• Se elaboro Proyecto mediante el cual se pretende elevar a un  Acuerdo Distrital, la creación del Observatorio de Ciencias Aplicadas al Deporte, la Recreación y la Actividad Física de Cartagena de Indias y dictar normas para su organización y funcionamiento. Dejando escrito dentro de dicho Proyecto de Acuerdo, que el Observatorio estará funcionando como Organismo adscrito al Instituto Distrital de Deporte y Recreación de Cartagena de Indias; amparado en el Programa Observatorio de Ciencias Aplicadas al Deporte; que deberá estar contemplado en el Plan de Desarrollo del Distrito de Cartagena de Indias, el presupuesto para el funcionamiento del Observatorio de Ciencias Aplicadas al Deporte, la Recreación y la Actividad Física Cartagena de Indias, estará contenido dentro del  presupuesto general del IDER. Delegándose a la Dirección de dicho Instituto, para que coordine la organización y funcionamiento de dicho Observatorio. Cabe anotar, que este Proyecto se socializo con la Directora del IDER y se entrego al Alcalde Mayor Dr. Pedrito Pereira, con el deseo de que se presente ante el Concejo Distrital para su aprobación. •  Todo lo anterior dentro del marco de elaboración del Plan Estratégico del Deporte, la Recreación, Actividad Física  y el Aprovechamiento del Tiempo Libre en el Distrito de Cartagena de Indias.  Para este segundo trimestre del año 2019 se crea la Memoria Historica del Deporte de Cartagena y Bolívar , para el caso particular del Observatorio de Ciencias Aplicadas al Deporte, la Recreación, la Actividad Fisica y Aprovechamiento del Tiempo Libre de Cartagena de Indias, se sucedieron hechos de gran importancia, como la presentación de la Memoria Histórica del Deporte de Cartagena y Bolívar;  como una iniciativa  orientada a procurar la preservación y el acceso al Patrimonio Documental Deportivo del Distrito de Cartagena de Indias y el Departamento de Bolívar. Teniendo la prioritaria tarea, de asegurar la conservación por los medios más adecuados y salvaguardar, este Patrimonio Documental,  que resulta de gran importancia para  el Deporte y nuestra sociedad. De igual manera haciéndolo accesible al mayor número posible de personas. 
• </t>
  </si>
  <si>
    <t xml:space="preserve">Se  realizarón en este primer semestre  los Juegos Deportivos por La Paz, en donde se desarrollaron  disciplinas deportivas como:  Béisbol, Softbol, Futsala, Domino, Kitbol, Golito, con la participación de 1.200 deportitas ; se aumento la metas a 5.000 personas más debido a la incorporación realizado mediante acuerdo No. 0001 del 9 de mayo del 2019 </t>
  </si>
  <si>
    <t xml:space="preserve">Se espera realizar este segundo semestre del año 2019 , en esta actividad la meta aumento a 5.000 personas más debido a la incorporación mediante acuerdo No. 0001 del 9 de mayo del 2019 </t>
  </si>
  <si>
    <t>Se espera llevar a cabo este segundo semestre del año 2019, esta actividad es nueva y se pretente conseguir que se capaciten a 3.857 entre entrenadores y gestores deportivos comunitarios.</t>
  </si>
  <si>
    <r>
      <t xml:space="preserve">Durante este primer timestre  del año 2019, se adelantó lo siguiente:   ▪ Se  encuentra actualmente en un 50% de ejecución, el proceso de
actualización del Manual de Gestión Documental del IDER. ▪ Actualización de procedimiento de control de documento y registro,
Registro fotográfico - Gestión Archivística armonizado con los procesos de mejora continua en la implementación del sistema de gestión de Calidad del Instituto y el Modelo Estándar de Control Interno -MECI-.,▪ Se encuentra en etapa de formulación, nuestro Plan Institucional de Archivo
-PINAR-. ▪ Creación, consolidación y/o activación del Comité de Gestión Documental del Instituto, vía resolución para la puesta en marcha del proceso de
creación y formulación participativa de los instrumentos técnicos que formalizan la función archivística, como la elaboración e implementación de
las TRD y TVD principalmente.▪ Capacitación a cada una de las oficinas productoras (archivos de gestión, para la optimización del proceso de transferencia hacia el Archivo Central
del IDER y descongestión de los archivos de gestión. Durante el periodo de abrila a junio del año 2019, </t>
    </r>
    <r>
      <rPr>
        <b/>
        <sz val="11"/>
        <color theme="1"/>
        <rFont val="Calibri"/>
        <family val="2"/>
        <scheme val="minor"/>
      </rPr>
      <t>GESTIÓN ARCHIVÍSTICA Y DE CORRESPONDENCIA:</t>
    </r>
    <r>
      <rPr>
        <sz val="11"/>
        <color theme="1"/>
        <rFont val="Calibri"/>
        <family val="2"/>
        <scheme val="minor"/>
      </rPr>
      <t xml:space="preserve">  ▪ Actualmente se desarrollan satisfactoriamente actividades tendientes a la producción, recepción, distribución, trámite, organización, depuración, consulta, conservación y disposición final de los documentos de acuerdo con los procedimientos y buenas prácticas definidas por el Archivo General de la Nación -AGN-.  ▪ Periódicamente se realizan procesos de depuración, organización, foliación, rotulación (de acuerdo con los rótulos cajas/expedientes definidos por el Archivo General del Distrito -AGD-) y encajetado de documentos, expedientes y tomos (utilizando cajas x200) que reposan en el Archivo Central, para el posterior proceso de transferencia primaria hacia el AGD.   ▪ Se realiza la alimentación, diligenciamiento y verificación del Formato Único de Inventario Documental -FUID- a la documentación de las vigencias o años fiscales que reposan en el Archivo Central de Instituto, de acuerdo con los parámetros que establece el formato aprobado por el Archivo General del Distrito de Cartagena.  ▪ Se gestionaron y coordinaron visitas técnicas del Archivo General del Distrito -AGD-, para la revisión de las cantidades (metros lineales en cajas x200) de documentos a transferir (proceso de transferencia primaria), adicional a la verificación de la implementación de buenas prácticas de archivo, de acuerdo a lo establecido por la Ley 594 de 2000 (Ley General de Archivo).  ▪ Se optimizó el sistema de organización y disposición final de expedientes en cajas (x200) y de estas respectivamente en los entrepaños de estantes y archivadores del Archivo Central, de acuerdo a los principios de orden de origen y de procedencia que establece la Ley 594 del 2000. </t>
    </r>
    <r>
      <rPr>
        <b/>
        <sz val="11"/>
        <color theme="1"/>
        <rFont val="Calibri"/>
        <family val="2"/>
        <scheme val="minor"/>
      </rPr>
      <t>ACTIVIDADES EN PROCESO:  ▪</t>
    </r>
    <r>
      <rPr>
        <sz val="11"/>
        <color theme="1"/>
        <rFont val="Calibri"/>
        <family val="2"/>
        <scheme val="minor"/>
      </rPr>
      <t xml:space="preserve"> Se encuentra actualmente en un 70% de ejecución, el proceso de actualización del Manual de Gestión Documental del IDER.  ▪ Se realizó la actualización del procedimiento de control de documento y registro, armonizado con los procesos de mejora continua en la implementación del sistema de gestión de Calidad del Instituto y el Modelo Estándar de Control Interno -MECI-.  ▪ Se formulo perfil del proyecto de “FORTALECIMIENTO INSTITUCIONAL PARA EL SISTEMA DE ARCHIVO Y GESTIÓN DOCUMENTAL DEL INSTITUTO DISTRITAL DE DEPORTE Y RECREACIÓN DE CARTAGENA -IDER-”, el cual contempla dentro de sus entregables “Crear, adoptar y poner en funcionamiento elementos fundaménteles del sistemas de gestión documental: TRD, TVD, CCD, PINAR, PGD”.  ▪ Se creó el COMITÉ INSTITUCIONAL DE GESTIÓN Y DESEMPEÑO el cual absorberá el Comité Interno de Archivo y Gestión Documental del Instituto, fundamental para la puesta en marcha del proceso de creación y formulación participativa de los instrumentos técnicos que formalizan la función archivística, como la elaboración e implementación de las TRD y TVD principalmente.  ▪ Se realizó apoyo al archivo de gestión de la oficina Jurídica, para la organización, depuración, foliación, verificación (a través de listas de chequeo) y digitalización de la serie documental CONTRATOS, año 2018 y 2019.
</t>
    </r>
  </si>
  <si>
    <t>REMUNERACIÓN SERVICIOS TÉCNICOS</t>
  </si>
  <si>
    <t>ACUMULADO DE AVANCE A 30 DE JUNIO DE 2019</t>
  </si>
  <si>
    <t>% DE AVANCE DEL SUB PROGRAMA  A JUNIO  DEL AÑO 2019   SEGÚN PLANEACION</t>
  </si>
  <si>
    <t>% DE AVANCE DEL PROGRAMA  A JUNIO  DEL AÑO 2019     SEGÚN PLANEACION</t>
  </si>
  <si>
    <t xml:space="preserve">% DE AVANCE DE LA LINEA ESTRATEGICA  A JUNIO  DEL AÑO 2019    SEGÚN PLANEACION </t>
  </si>
  <si>
    <r>
      <t>OBSERVACIONES : EN LA EJECUCION PRESUPUESTAL SE DEJAN LOS VALORES QUE PRESENTA EL ISTITUTO DE DEPORTES Y RECREACION YA QUE EN EL PLAN OPERATIVO ANUAL DE INVERSION (</t>
    </r>
    <r>
      <rPr>
        <b/>
        <sz val="11"/>
        <color theme="1"/>
        <rFont val="Calibri"/>
        <family val="2"/>
        <scheme val="minor"/>
      </rPr>
      <t>POAI</t>
    </r>
    <r>
      <rPr>
        <sz val="11"/>
        <color theme="1"/>
        <rFont val="Calibri"/>
        <family val="2"/>
        <scheme val="minor"/>
      </rPr>
      <t>) SUMINISTRADO POR PLANEACION NO PRESENTAN EJECUCION ALGUNA</t>
    </r>
  </si>
  <si>
    <t xml:space="preserve">Se apoyarón 27 incitivas presentadas por las ligas, clubes y otras organizaciones deportivas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</si>
</sst>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 #,##0_-;_-* &quot;-&quot;_-;_-@_-"/>
    <numFmt numFmtId="164" formatCode="_-&quot;$&quot;\ * #,##0_-;\-&quot;$&quot;\ * #,##0_-;_-&quot;$&quot;\ * &quot;-&quot;_-;_-@_-"/>
    <numFmt numFmtId="165" formatCode="_(&quot;$&quot;\ * #,##0.00_);_(&quot;$&quot;\ * \(#,##0.00\);_(&quot;$&quot;\ * &quot;-&quot;??_);_(@_)"/>
    <numFmt numFmtId="166" formatCode="_(* #,##0.00_);_(* \(#,##0.00\);_(* &quot;-&quot;??_);_(@_)"/>
    <numFmt numFmtId="167" formatCode="_(* #,##0_);_(* \(#,##0\);_(* &quot;-&quot;??_);_(@_)"/>
    <numFmt numFmtId="168" formatCode="_(&quot;$&quot;\ * #,##0_);_(&quot;$&quot;\ * \(#,##0\);_(&quot;$&quot;\ * &quot;-&quot;??_);_(@_)"/>
  </numFmts>
  <fonts count="12" x14ac:knownFonts="1">
    <font>
      <sz val="11"/>
      <color theme="1"/>
      <name val="Calibri"/>
      <family val="2"/>
      <scheme val="minor"/>
    </font>
    <font>
      <b/>
      <sz val="11"/>
      <color theme="1"/>
      <name val="Calibri"/>
      <family val="2"/>
      <scheme val="minor"/>
    </font>
    <font>
      <b/>
      <sz val="9"/>
      <color theme="1"/>
      <name val="Calibri"/>
      <family val="2"/>
      <scheme val="minor"/>
    </font>
    <font>
      <b/>
      <sz val="10"/>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sz val="9"/>
      <name val="Calibri"/>
      <family val="2"/>
      <scheme val="minor"/>
    </font>
    <font>
      <sz val="9"/>
      <color theme="1"/>
      <name val="Calibri"/>
      <family val="2"/>
      <scheme val="minor"/>
    </font>
    <font>
      <sz val="8"/>
      <color theme="1"/>
      <name val="Calibri"/>
      <family val="2"/>
      <scheme val="minor"/>
    </font>
    <font>
      <sz val="11"/>
      <name val="Calibri"/>
      <family val="2"/>
      <scheme val="minor"/>
    </font>
    <font>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5" tint="0.39997558519241921"/>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s>
  <cellStyleXfs count="6">
    <xf numFmtId="0" fontId="0" fillId="0" borderId="0"/>
    <xf numFmtId="166"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41" fontId="4" fillId="0" borderId="0" applyFont="0" applyFill="0" applyBorder="0" applyAlignment="0" applyProtection="0"/>
  </cellStyleXfs>
  <cellXfs count="474">
    <xf numFmtId="0" fontId="0" fillId="0" borderId="0" xfId="0"/>
    <xf numFmtId="0" fontId="0" fillId="0" borderId="0" xfId="0" applyAlignment="1">
      <alignment horizontal="center"/>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0" fillId="0" borderId="0" xfId="0" applyAlignment="1">
      <alignment wrapText="1"/>
    </xf>
    <xf numFmtId="0" fontId="0" fillId="3" borderId="0" xfId="0" applyFill="1"/>
    <xf numFmtId="0" fontId="0" fillId="3" borderId="0" xfId="0" applyFill="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8" fillId="0" borderId="4" xfId="0" applyFont="1" applyFill="1" applyBorder="1" applyAlignment="1">
      <alignment horizontal="center" vertical="center" wrapText="1"/>
    </xf>
    <xf numFmtId="0" fontId="0" fillId="4" borderId="0" xfId="0" applyFill="1"/>
    <xf numFmtId="0" fontId="7"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0" xfId="0" applyFill="1"/>
    <xf numFmtId="0" fontId="0" fillId="0" borderId="0" xfId="0" applyFill="1" applyAlignment="1">
      <alignment horizontal="center" vertical="center"/>
    </xf>
    <xf numFmtId="0" fontId="0" fillId="0" borderId="0" xfId="0" applyFill="1" applyAlignment="1">
      <alignment wrapText="1"/>
    </xf>
    <xf numFmtId="0" fontId="8" fillId="0" borderId="4" xfId="0" applyFont="1" applyFill="1" applyBorder="1" applyAlignment="1">
      <alignment horizontal="right" vertical="center" wrapText="1"/>
    </xf>
    <xf numFmtId="0" fontId="0" fillId="0" borderId="4" xfId="0" applyFill="1" applyBorder="1" applyAlignment="1">
      <alignment horizontal="right" vertical="center" wrapText="1"/>
    </xf>
    <xf numFmtId="41" fontId="0" fillId="0" borderId="4" xfId="5" applyFont="1" applyFill="1" applyBorder="1" applyAlignment="1">
      <alignment horizontal="right" vertical="center" wrapText="1"/>
    </xf>
    <xf numFmtId="0" fontId="0" fillId="0" borderId="4" xfId="0" applyFill="1" applyBorder="1" applyAlignment="1">
      <alignment horizontal="right" vertical="center"/>
    </xf>
    <xf numFmtId="0" fontId="0" fillId="0" borderId="5" xfId="0" applyFill="1" applyBorder="1" applyAlignment="1">
      <alignment horizontal="right" vertical="center"/>
    </xf>
    <xf numFmtId="0" fontId="0" fillId="0" borderId="5" xfId="0" applyFill="1" applyBorder="1" applyAlignment="1">
      <alignment horizontal="right" vertical="center" wrapText="1"/>
    </xf>
    <xf numFmtId="0" fontId="0" fillId="0" borderId="0" xfId="0" applyAlignment="1">
      <alignment horizontal="center" vertical="center"/>
    </xf>
    <xf numFmtId="0" fontId="0" fillId="0" borderId="4" xfId="0" applyBorder="1" applyAlignment="1">
      <alignment vertical="center" wrapText="1"/>
    </xf>
    <xf numFmtId="0" fontId="0" fillId="0" borderId="4" xfId="0" applyBorder="1" applyAlignment="1">
      <alignment horizontal="center" vertical="center"/>
    </xf>
    <xf numFmtId="0" fontId="0" fillId="0" borderId="7" xfId="0" applyBorder="1" applyAlignment="1">
      <alignment horizontal="center" vertical="center" wrapText="1"/>
    </xf>
    <xf numFmtId="41" fontId="0" fillId="0" borderId="4" xfId="5" applyFont="1" applyFill="1" applyBorder="1" applyAlignment="1">
      <alignment horizontal="right" vertical="center" wrapText="1"/>
    </xf>
    <xf numFmtId="0" fontId="3" fillId="3" borderId="4" xfId="0" applyFont="1" applyFill="1" applyBorder="1" applyAlignment="1">
      <alignment horizontal="center" vertical="center" wrapText="1"/>
    </xf>
    <xf numFmtId="41" fontId="0" fillId="0" borderId="12" xfId="5" applyFont="1" applyFill="1" applyBorder="1" applyAlignment="1">
      <alignment horizontal="right" vertical="center" wrapText="1"/>
    </xf>
    <xf numFmtId="0" fontId="0" fillId="0" borderId="4" xfId="0" applyFill="1" applyBorder="1" applyAlignment="1">
      <alignment horizontal="center" vertical="center"/>
    </xf>
    <xf numFmtId="0" fontId="0" fillId="0" borderId="7" xfId="0" applyFill="1" applyBorder="1" applyAlignment="1">
      <alignment horizontal="center" vertical="center"/>
    </xf>
    <xf numFmtId="0" fontId="0" fillId="0" borderId="0" xfId="0" applyFill="1" applyBorder="1" applyAlignment="1">
      <alignment horizontal="center" vertical="center"/>
    </xf>
    <xf numFmtId="0" fontId="3" fillId="3" borderId="16" xfId="0" applyFont="1" applyFill="1" applyBorder="1" applyAlignment="1">
      <alignment horizontal="center" vertical="center" wrapText="1"/>
    </xf>
    <xf numFmtId="0" fontId="0" fillId="0" borderId="4" xfId="5" applyNumberFormat="1" applyFont="1" applyBorder="1" applyAlignment="1">
      <alignment horizontal="right" vertical="center" wrapText="1"/>
    </xf>
    <xf numFmtId="0" fontId="0" fillId="0" borderId="13" xfId="5" applyNumberFormat="1" applyFont="1" applyFill="1" applyBorder="1" applyAlignment="1">
      <alignment horizontal="right" vertical="center" wrapText="1"/>
    </xf>
    <xf numFmtId="0" fontId="0" fillId="0" borderId="12" xfId="5" applyNumberFormat="1" applyFont="1" applyFill="1" applyBorder="1" applyAlignment="1">
      <alignment vertical="center" wrapText="1"/>
    </xf>
    <xf numFmtId="9" fontId="0" fillId="0" borderId="4" xfId="2" applyFont="1" applyFill="1" applyBorder="1" applyAlignment="1">
      <alignment horizontal="center" vertical="center" wrapText="1"/>
    </xf>
    <xf numFmtId="0" fontId="0" fillId="0" borderId="12" xfId="5" applyNumberFormat="1" applyFont="1" applyFill="1" applyBorder="1" applyAlignment="1">
      <alignment horizontal="right" vertical="center" wrapText="1"/>
    </xf>
    <xf numFmtId="0" fontId="0" fillId="0" borderId="4" xfId="0" applyBorder="1" applyAlignment="1">
      <alignment horizontal="center" vertical="center"/>
    </xf>
    <xf numFmtId="0" fontId="3" fillId="3" borderId="12" xfId="0" applyFont="1" applyFill="1" applyBorder="1" applyAlignment="1">
      <alignment horizontal="center" vertical="center" wrapText="1"/>
    </xf>
    <xf numFmtId="0" fontId="0" fillId="0" borderId="4" xfId="0" applyBorder="1" applyAlignment="1">
      <alignment horizontal="center" vertical="center" wrapText="1"/>
    </xf>
    <xf numFmtId="41" fontId="0" fillId="6" borderId="4" xfId="5" applyFont="1" applyFill="1" applyBorder="1" applyAlignment="1">
      <alignment vertical="center" wrapText="1"/>
    </xf>
    <xf numFmtId="41" fontId="10" fillId="6" borderId="4" xfId="5" applyFont="1" applyFill="1" applyBorder="1" applyAlignment="1">
      <alignment vertical="center" wrapText="1"/>
    </xf>
    <xf numFmtId="41" fontId="10" fillId="6" borderId="4" xfId="5" applyFont="1" applyFill="1" applyBorder="1" applyAlignment="1">
      <alignment horizontal="center" vertical="center"/>
    </xf>
    <xf numFmtId="41" fontId="10" fillId="6" borderId="4" xfId="5" applyFont="1" applyFill="1" applyBorder="1" applyAlignment="1">
      <alignment vertical="center"/>
    </xf>
    <xf numFmtId="41" fontId="0" fillId="6" borderId="6" xfId="5" applyFont="1" applyFill="1" applyBorder="1" applyAlignment="1">
      <alignment vertical="center" wrapText="1"/>
    </xf>
    <xf numFmtId="41" fontId="0" fillId="6" borderId="7" xfId="5" applyFont="1" applyFill="1" applyBorder="1" applyAlignment="1">
      <alignment horizontal="center" vertical="center" wrapText="1"/>
    </xf>
    <xf numFmtId="41" fontId="0" fillId="6" borderId="4" xfId="5" applyFont="1" applyFill="1" applyBorder="1" applyAlignment="1">
      <alignment horizontal="left" vertical="center" wrapText="1"/>
    </xf>
    <xf numFmtId="41" fontId="0" fillId="6" borderId="4" xfId="5" applyFont="1" applyFill="1" applyBorder="1" applyAlignment="1">
      <alignment horizontal="center" vertical="center" wrapText="1"/>
    </xf>
    <xf numFmtId="41" fontId="10" fillId="6" borderId="5" xfId="5" applyFont="1" applyFill="1" applyBorder="1" applyAlignment="1">
      <alignment vertical="center" wrapText="1"/>
    </xf>
    <xf numFmtId="41" fontId="10" fillId="6" borderId="7" xfId="5" applyFont="1" applyFill="1" applyBorder="1" applyAlignment="1">
      <alignment vertical="center" wrapText="1"/>
    </xf>
    <xf numFmtId="41" fontId="0" fillId="6" borderId="5" xfId="5" applyFont="1" applyFill="1" applyBorder="1" applyAlignment="1">
      <alignment vertical="center" wrapText="1"/>
    </xf>
    <xf numFmtId="41" fontId="0" fillId="6" borderId="7" xfId="5" applyFont="1" applyFill="1" applyBorder="1" applyAlignment="1">
      <alignment vertical="center" wrapText="1"/>
    </xf>
    <xf numFmtId="0" fontId="0" fillId="0" borderId="4" xfId="0" applyBorder="1"/>
    <xf numFmtId="41" fontId="0" fillId="0" borderId="4" xfId="5" applyFont="1" applyFill="1" applyBorder="1" applyAlignment="1">
      <alignment horizontal="right" vertical="center" wrapText="1"/>
    </xf>
    <xf numFmtId="41" fontId="0" fillId="0" borderId="12" xfId="5" applyFont="1" applyFill="1" applyBorder="1" applyAlignment="1">
      <alignment horizontal="right" vertical="center" wrapText="1"/>
    </xf>
    <xf numFmtId="0" fontId="0" fillId="0" borderId="13" xfId="5" applyNumberFormat="1" applyFont="1" applyFill="1" applyBorder="1" applyAlignment="1">
      <alignment horizontal="right" vertical="center" wrapText="1"/>
    </xf>
    <xf numFmtId="0" fontId="0" fillId="0" borderId="12" xfId="5" applyNumberFormat="1" applyFont="1" applyFill="1" applyBorder="1" applyAlignment="1">
      <alignment horizontal="right" vertical="center" wrapText="1"/>
    </xf>
    <xf numFmtId="41" fontId="0" fillId="6" borderId="4" xfId="5" applyFont="1" applyFill="1" applyBorder="1" applyAlignment="1">
      <alignment horizontal="right" vertical="center" wrapText="1"/>
    </xf>
    <xf numFmtId="41" fontId="0" fillId="6" borderId="6" xfId="5" applyFont="1" applyFill="1" applyBorder="1" applyAlignment="1">
      <alignment horizontal="right" vertical="center" wrapText="1"/>
    </xf>
    <xf numFmtId="0" fontId="0" fillId="0" borderId="0" xfId="0" applyBorder="1" applyAlignment="1">
      <alignment horizontal="center"/>
    </xf>
    <xf numFmtId="0" fontId="0" fillId="0" borderId="0" xfId="0" applyBorder="1"/>
    <xf numFmtId="0" fontId="0" fillId="0" borderId="0" xfId="0" applyFill="1" applyBorder="1"/>
    <xf numFmtId="0" fontId="2" fillId="3" borderId="5" xfId="0" applyFont="1" applyFill="1" applyBorder="1" applyAlignment="1">
      <alignment horizontal="center" vertical="center" wrapText="1"/>
    </xf>
    <xf numFmtId="0" fontId="0" fillId="0" borderId="4" xfId="5" applyNumberFormat="1" applyFont="1" applyFill="1" applyBorder="1" applyAlignment="1">
      <alignment horizontal="right" vertical="center" wrapText="1"/>
    </xf>
    <xf numFmtId="0" fontId="10" fillId="0" borderId="4" xfId="0" applyFont="1" applyBorder="1" applyAlignment="1">
      <alignment vertical="center" wrapText="1"/>
    </xf>
    <xf numFmtId="9" fontId="0" fillId="0" borderId="7" xfId="2" applyFont="1" applyFill="1" applyBorder="1" applyAlignment="1">
      <alignment horizontal="center" vertical="center" wrapText="1"/>
    </xf>
    <xf numFmtId="41" fontId="0" fillId="0" borderId="6" xfId="5" applyFont="1" applyFill="1" applyBorder="1" applyAlignment="1">
      <alignment horizontal="right" vertical="center" wrapText="1"/>
    </xf>
    <xf numFmtId="9" fontId="0" fillId="0" borderId="6" xfId="2" applyFont="1" applyFill="1" applyBorder="1" applyAlignment="1">
      <alignment vertical="center" wrapText="1"/>
    </xf>
    <xf numFmtId="9" fontId="0" fillId="0" borderId="7" xfId="2" applyFont="1" applyFill="1" applyBorder="1" applyAlignment="1">
      <alignment vertical="center" wrapText="1"/>
    </xf>
    <xf numFmtId="41" fontId="0" fillId="0" borderId="5" xfId="2"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9" fontId="0" fillId="3" borderId="7" xfId="2" applyFont="1" applyFill="1" applyBorder="1" applyAlignment="1">
      <alignment vertical="center" wrapText="1"/>
    </xf>
    <xf numFmtId="9" fontId="0" fillId="0" borderId="4" xfId="2" applyFont="1" applyFill="1" applyBorder="1" applyAlignment="1">
      <alignment vertical="center" wrapText="1"/>
    </xf>
    <xf numFmtId="0" fontId="0" fillId="2" borderId="0" xfId="0" applyFill="1" applyAlignment="1">
      <alignment horizontal="center" vertical="center"/>
    </xf>
    <xf numFmtId="9" fontId="0" fillId="3" borderId="0" xfId="2" applyFont="1" applyFill="1" applyAlignment="1">
      <alignment horizontal="center" vertical="center"/>
    </xf>
    <xf numFmtId="41" fontId="5" fillId="0" borderId="4" xfId="5" applyFont="1" applyFill="1" applyBorder="1" applyAlignment="1">
      <alignment vertical="center" wrapText="1"/>
    </xf>
    <xf numFmtId="9" fontId="0" fillId="0" borderId="5" xfId="2" applyFont="1" applyFill="1" applyBorder="1" applyAlignment="1">
      <alignment horizontal="center" vertical="center" wrapText="1"/>
    </xf>
    <xf numFmtId="9" fontId="0" fillId="0" borderId="6" xfId="2" applyFont="1" applyFill="1" applyBorder="1" applyAlignment="1">
      <alignment horizontal="center" vertical="center" wrapText="1"/>
    </xf>
    <xf numFmtId="9" fontId="0" fillId="0" borderId="7" xfId="2" applyFont="1" applyFill="1" applyBorder="1" applyAlignment="1">
      <alignment horizontal="center" vertical="center" wrapText="1"/>
    </xf>
    <xf numFmtId="41" fontId="0" fillId="0" borderId="5" xfId="2" applyNumberFormat="1" applyFont="1" applyFill="1" applyBorder="1" applyAlignment="1">
      <alignment horizontal="center" vertical="center" wrapText="1"/>
    </xf>
    <xf numFmtId="41" fontId="0" fillId="0" borderId="6" xfId="2" applyNumberFormat="1" applyFont="1" applyFill="1" applyBorder="1" applyAlignment="1">
      <alignment horizontal="center" vertical="center"/>
    </xf>
    <xf numFmtId="9" fontId="0" fillId="0" borderId="6" xfId="2" applyFont="1" applyFill="1" applyBorder="1" applyAlignment="1">
      <alignment horizontal="center" vertical="center"/>
    </xf>
    <xf numFmtId="9" fontId="0" fillId="0" borderId="7" xfId="2" applyFont="1" applyFill="1" applyBorder="1" applyAlignment="1">
      <alignment horizontal="center" vertical="center"/>
    </xf>
    <xf numFmtId="41" fontId="0" fillId="0" borderId="5" xfId="2" applyNumberFormat="1" applyFont="1" applyFill="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41" fontId="0" fillId="0" borderId="5" xfId="5" applyFont="1" applyBorder="1" applyAlignment="1">
      <alignment horizontal="center" vertical="center" wrapText="1"/>
    </xf>
    <xf numFmtId="41" fontId="0" fillId="0" borderId="6" xfId="5" applyFont="1" applyBorder="1" applyAlignment="1">
      <alignment horizontal="center" vertical="center" wrapText="1"/>
    </xf>
    <xf numFmtId="41" fontId="0" fillId="0" borderId="7" xfId="5" applyFont="1" applyBorder="1" applyAlignment="1">
      <alignment horizontal="center" vertical="center" wrapText="1"/>
    </xf>
    <xf numFmtId="0" fontId="7" fillId="0" borderId="5" xfId="0" applyFont="1" applyFill="1" applyBorder="1" applyAlignment="1">
      <alignment horizontal="right" vertical="center"/>
    </xf>
    <xf numFmtId="0" fontId="7" fillId="0" borderId="6" xfId="0" applyFont="1" applyFill="1" applyBorder="1" applyAlignment="1">
      <alignment horizontal="right" vertical="center"/>
    </xf>
    <xf numFmtId="0" fontId="7" fillId="0" borderId="7" xfId="0" applyFont="1" applyFill="1" applyBorder="1" applyAlignment="1">
      <alignment horizontal="right" vertical="center"/>
    </xf>
    <xf numFmtId="41" fontId="0" fillId="6" borderId="5" xfId="5" applyFont="1" applyFill="1" applyBorder="1" applyAlignment="1">
      <alignment horizontal="center" vertical="center" wrapText="1"/>
    </xf>
    <xf numFmtId="41" fontId="0" fillId="6" borderId="7" xfId="5" applyFont="1" applyFill="1" applyBorder="1" applyAlignment="1">
      <alignment horizontal="center" vertical="center" wrapText="1"/>
    </xf>
    <xf numFmtId="0" fontId="8" fillId="2" borderId="4" xfId="0" applyFont="1" applyFill="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3" fontId="8" fillId="2" borderId="5" xfId="0" applyNumberFormat="1" applyFont="1" applyFill="1" applyBorder="1" applyAlignment="1">
      <alignment horizontal="center" vertical="center" wrapText="1"/>
    </xf>
    <xf numFmtId="3" fontId="8" fillId="2" borderId="6" xfId="0" applyNumberFormat="1"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3" fontId="8" fillId="0" borderId="5" xfId="0" applyNumberFormat="1" applyFont="1" applyFill="1" applyBorder="1" applyAlignment="1">
      <alignment horizontal="center" vertical="center" wrapText="1"/>
    </xf>
    <xf numFmtId="3" fontId="8" fillId="0" borderId="6" xfId="0" applyNumberFormat="1" applyFont="1" applyFill="1" applyBorder="1" applyAlignment="1">
      <alignment horizontal="center" vertical="center" wrapText="1"/>
    </xf>
    <xf numFmtId="3" fontId="8" fillId="0" borderId="7" xfId="0" applyNumberFormat="1" applyFont="1" applyFill="1" applyBorder="1" applyAlignment="1">
      <alignment horizontal="center" vertical="center" wrapText="1"/>
    </xf>
    <xf numFmtId="3" fontId="8" fillId="2" borderId="5" xfId="0" applyNumberFormat="1" applyFont="1" applyFill="1" applyBorder="1" applyAlignment="1">
      <alignment horizontal="center" vertical="center"/>
    </xf>
    <xf numFmtId="3" fontId="8" fillId="2" borderId="6" xfId="0" applyNumberFormat="1" applyFont="1" applyFill="1" applyBorder="1" applyAlignment="1">
      <alignment horizontal="center" vertical="center"/>
    </xf>
    <xf numFmtId="3" fontId="8" fillId="2" borderId="7" xfId="0" applyNumberFormat="1"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41" fontId="0" fillId="6" borderId="4" xfId="5" applyFont="1" applyFill="1" applyBorder="1" applyAlignment="1">
      <alignment horizontal="left" vertical="center" wrapText="1"/>
    </xf>
    <xf numFmtId="0" fontId="0" fillId="0" borderId="4" xfId="0" applyBorder="1" applyAlignment="1">
      <alignment horizontal="center" vertical="center" wrapText="1"/>
    </xf>
    <xf numFmtId="164" fontId="0" fillId="3" borderId="5" xfId="4" applyFont="1" applyFill="1" applyBorder="1" applyAlignment="1">
      <alignment horizontal="center" vertical="center" wrapText="1"/>
    </xf>
    <xf numFmtId="164" fontId="0" fillId="3" borderId="7" xfId="4" applyFont="1" applyFill="1" applyBorder="1" applyAlignment="1">
      <alignment horizontal="center" vertical="center" wrapText="1"/>
    </xf>
    <xf numFmtId="164" fontId="0" fillId="3" borderId="13" xfId="4" applyFont="1" applyFill="1" applyBorder="1" applyAlignment="1">
      <alignment horizontal="center" vertical="center" wrapText="1"/>
    </xf>
    <xf numFmtId="164" fontId="0" fillId="3" borderId="15" xfId="4" applyFont="1" applyFill="1" applyBorder="1" applyAlignment="1">
      <alignment horizontal="center" vertical="center" wrapText="1"/>
    </xf>
    <xf numFmtId="9" fontId="0" fillId="3" borderId="5" xfId="2" applyFont="1" applyFill="1" applyBorder="1" applyAlignment="1">
      <alignment horizontal="center" vertical="center" wrapText="1"/>
    </xf>
    <xf numFmtId="9" fontId="0" fillId="3" borderId="7" xfId="2" applyFont="1" applyFill="1" applyBorder="1" applyAlignment="1">
      <alignment horizontal="center" vertical="center" wrapText="1"/>
    </xf>
    <xf numFmtId="164" fontId="0" fillId="3" borderId="6" xfId="4" applyFont="1" applyFill="1" applyBorder="1" applyAlignment="1">
      <alignment horizontal="center" vertical="center" wrapText="1"/>
    </xf>
    <xf numFmtId="164" fontId="0" fillId="3" borderId="14" xfId="4" applyFont="1" applyFill="1" applyBorder="1" applyAlignment="1">
      <alignment horizontal="center" vertical="center" wrapText="1"/>
    </xf>
    <xf numFmtId="9" fontId="0" fillId="3" borderId="6" xfId="2" applyFont="1" applyFill="1" applyBorder="1" applyAlignment="1">
      <alignment horizontal="center" vertical="center" wrapText="1"/>
    </xf>
    <xf numFmtId="41" fontId="0" fillId="3" borderId="5" xfId="5" applyFont="1" applyFill="1" applyBorder="1" applyAlignment="1">
      <alignment horizontal="center" vertical="center" wrapText="1"/>
    </xf>
    <xf numFmtId="41" fontId="0" fillId="3" borderId="6" xfId="5" applyFont="1" applyFill="1" applyBorder="1" applyAlignment="1">
      <alignment horizontal="center" vertical="center" wrapText="1"/>
    </xf>
    <xf numFmtId="41" fontId="0" fillId="3" borderId="7" xfId="5" applyFont="1" applyFill="1" applyBorder="1" applyAlignment="1">
      <alignment horizontal="center" vertical="center" wrapText="1"/>
    </xf>
    <xf numFmtId="41" fontId="0" fillId="3" borderId="13" xfId="5" applyFont="1" applyFill="1" applyBorder="1" applyAlignment="1">
      <alignment horizontal="center" vertical="center" wrapText="1"/>
    </xf>
    <xf numFmtId="41" fontId="0" fillId="3" borderId="14" xfId="5" applyFont="1" applyFill="1" applyBorder="1" applyAlignment="1">
      <alignment horizontal="center" vertical="center" wrapText="1"/>
    </xf>
    <xf numFmtId="41" fontId="0" fillId="3" borderId="15" xfId="5" applyFont="1" applyFill="1" applyBorder="1" applyAlignment="1">
      <alignment horizontal="center" vertical="center" wrapText="1"/>
    </xf>
    <xf numFmtId="41" fontId="0" fillId="3" borderId="4" xfId="5" applyFont="1" applyFill="1" applyBorder="1" applyAlignment="1">
      <alignment horizontal="center" vertical="center" wrapText="1"/>
    </xf>
    <xf numFmtId="41" fontId="0" fillId="3" borderId="12" xfId="5" applyFont="1" applyFill="1" applyBorder="1" applyAlignment="1">
      <alignment horizontal="center" vertical="center" wrapText="1"/>
    </xf>
    <xf numFmtId="9" fontId="0" fillId="3" borderId="4" xfId="2" applyFont="1" applyFill="1" applyBorder="1" applyAlignment="1">
      <alignment horizontal="center" vertical="center" wrapText="1"/>
    </xf>
    <xf numFmtId="0" fontId="8" fillId="0" borderId="5" xfId="0" applyFont="1" applyFill="1" applyBorder="1" applyAlignment="1">
      <alignment horizontal="right" vertical="center" wrapText="1"/>
    </xf>
    <xf numFmtId="0" fontId="8" fillId="0" borderId="6" xfId="0" applyFont="1" applyFill="1" applyBorder="1" applyAlignment="1">
      <alignment horizontal="right" vertical="center" wrapText="1"/>
    </xf>
    <xf numFmtId="0" fontId="8" fillId="0" borderId="7" xfId="0" applyFont="1" applyFill="1" applyBorder="1" applyAlignment="1">
      <alignment horizontal="right" vertical="center" wrapText="1"/>
    </xf>
    <xf numFmtId="41" fontId="0" fillId="0" borderId="5" xfId="5" applyFont="1" applyBorder="1" applyAlignment="1">
      <alignment horizontal="center" vertical="center"/>
    </xf>
    <xf numFmtId="41" fontId="0" fillId="0" borderId="6" xfId="5" applyFont="1" applyBorder="1" applyAlignment="1">
      <alignment horizontal="center" vertical="center"/>
    </xf>
    <xf numFmtId="41" fontId="0" fillId="0" borderId="7" xfId="5" applyFont="1" applyBorder="1" applyAlignment="1">
      <alignment horizontal="center" vertical="center"/>
    </xf>
    <xf numFmtId="41" fontId="5" fillId="0" borderId="5" xfId="5" applyFont="1" applyBorder="1" applyAlignment="1">
      <alignment horizontal="center" vertical="center"/>
    </xf>
    <xf numFmtId="41" fontId="5" fillId="0" borderId="6" xfId="5" applyFont="1" applyBorder="1" applyAlignment="1">
      <alignment horizontal="center" vertical="center"/>
    </xf>
    <xf numFmtId="41" fontId="5" fillId="0" borderId="7" xfId="5" applyFont="1" applyBorder="1" applyAlignment="1">
      <alignment horizontal="center" vertical="center"/>
    </xf>
    <xf numFmtId="41" fontId="0" fillId="0" borderId="5" xfId="5" applyFont="1" applyFill="1" applyBorder="1" applyAlignment="1">
      <alignment horizontal="center" vertical="center"/>
    </xf>
    <xf numFmtId="41" fontId="0" fillId="0" borderId="6" xfId="5" applyFont="1" applyFill="1" applyBorder="1" applyAlignment="1">
      <alignment horizontal="center" vertical="center"/>
    </xf>
    <xf numFmtId="41" fontId="0" fillId="0" borderId="7" xfId="5" applyFont="1" applyFill="1" applyBorder="1" applyAlignment="1">
      <alignment horizontal="center" vertical="center"/>
    </xf>
    <xf numFmtId="9" fontId="0" fillId="0" borderId="5" xfId="2" applyFont="1" applyFill="1" applyBorder="1" applyAlignment="1">
      <alignment horizontal="center" vertical="center"/>
    </xf>
    <xf numFmtId="0" fontId="0" fillId="0" borderId="5" xfId="0" applyBorder="1" applyAlignment="1">
      <alignment horizontal="right" vertical="center"/>
    </xf>
    <xf numFmtId="0" fontId="0" fillId="0" borderId="6" xfId="0" applyBorder="1" applyAlignment="1">
      <alignment horizontal="right" vertical="center"/>
    </xf>
    <xf numFmtId="0" fontId="0" fillId="0" borderId="7" xfId="0" applyBorder="1" applyAlignment="1">
      <alignment horizontal="right" vertical="center"/>
    </xf>
    <xf numFmtId="41" fontId="6" fillId="0" borderId="5" xfId="5" applyFont="1" applyFill="1" applyBorder="1" applyAlignment="1">
      <alignment horizontal="center" vertical="center"/>
    </xf>
    <xf numFmtId="41" fontId="6" fillId="0" borderId="6" xfId="5" applyFont="1" applyFill="1" applyBorder="1" applyAlignment="1">
      <alignment horizontal="center" vertical="center"/>
    </xf>
    <xf numFmtId="41" fontId="6" fillId="0" borderId="7" xfId="5" applyFont="1" applyFill="1" applyBorder="1" applyAlignment="1">
      <alignment horizontal="center" vertical="center"/>
    </xf>
    <xf numFmtId="41" fontId="0" fillId="0" borderId="13" xfId="5" applyFont="1" applyFill="1" applyBorder="1" applyAlignment="1">
      <alignment horizontal="right" vertical="center"/>
    </xf>
    <xf numFmtId="41" fontId="0" fillId="0" borderId="14" xfId="5" applyFont="1" applyFill="1" applyBorder="1" applyAlignment="1">
      <alignment horizontal="right" vertical="center"/>
    </xf>
    <xf numFmtId="41" fontId="0" fillId="0" borderId="15" xfId="5" applyFont="1" applyFill="1" applyBorder="1" applyAlignment="1">
      <alignment horizontal="right" vertical="center"/>
    </xf>
    <xf numFmtId="41" fontId="0" fillId="6" borderId="5" xfId="5" applyFont="1" applyFill="1" applyBorder="1" applyAlignment="1">
      <alignment vertical="center" wrapText="1"/>
    </xf>
    <xf numFmtId="41" fontId="0" fillId="6" borderId="7" xfId="5" applyFont="1" applyFill="1" applyBorder="1" applyAlignment="1">
      <alignment vertical="center" wrapText="1"/>
    </xf>
    <xf numFmtId="41" fontId="10" fillId="6" borderId="5" xfId="5" applyFont="1" applyFill="1" applyBorder="1" applyAlignment="1">
      <alignment horizontal="center" vertical="center" wrapText="1"/>
    </xf>
    <xf numFmtId="41" fontId="10" fillId="6" borderId="7" xfId="5" applyFont="1" applyFill="1" applyBorder="1" applyAlignment="1">
      <alignment horizontal="center" vertical="center" wrapText="1"/>
    </xf>
    <xf numFmtId="41" fontId="10" fillId="6" borderId="5" xfId="5" applyFont="1" applyFill="1" applyBorder="1" applyAlignment="1">
      <alignment horizontal="center" vertical="center"/>
    </xf>
    <xf numFmtId="41" fontId="10" fillId="6" borderId="7" xfId="5" applyFont="1" applyFill="1" applyBorder="1" applyAlignment="1">
      <alignment horizontal="center" vertical="center"/>
    </xf>
    <xf numFmtId="41" fontId="8" fillId="0" borderId="5" xfId="5" applyFont="1" applyBorder="1" applyAlignment="1">
      <alignment horizontal="right" vertical="center"/>
    </xf>
    <xf numFmtId="41" fontId="8" fillId="0" borderId="6" xfId="5" applyFont="1" applyBorder="1" applyAlignment="1">
      <alignment horizontal="right" vertical="center"/>
    </xf>
    <xf numFmtId="41" fontId="8" fillId="0" borderId="7" xfId="5" applyFont="1" applyBorder="1" applyAlignment="1">
      <alignment horizontal="right" vertical="center"/>
    </xf>
    <xf numFmtId="41" fontId="0" fillId="0" borderId="5" xfId="5" applyFont="1" applyFill="1" applyBorder="1" applyAlignment="1">
      <alignment horizontal="center" vertical="center" wrapText="1"/>
    </xf>
    <xf numFmtId="41" fontId="0" fillId="0" borderId="6" xfId="5" applyFont="1" applyFill="1" applyBorder="1" applyAlignment="1">
      <alignment horizontal="center" vertical="center" wrapText="1"/>
    </xf>
    <xf numFmtId="41" fontId="0" fillId="0" borderId="7" xfId="5" applyFont="1" applyFill="1" applyBorder="1" applyAlignment="1">
      <alignment horizontal="center" vertical="center" wrapText="1"/>
    </xf>
    <xf numFmtId="41" fontId="0" fillId="0" borderId="4" xfId="5" applyFont="1" applyFill="1" applyBorder="1" applyAlignment="1">
      <alignment horizontal="right" vertical="center" wrapText="1"/>
    </xf>
    <xf numFmtId="41" fontId="0" fillId="0" borderId="4" xfId="5" applyFont="1" applyBorder="1" applyAlignment="1">
      <alignment horizontal="right" vertical="center" wrapText="1"/>
    </xf>
    <xf numFmtId="0" fontId="0" fillId="0" borderId="4" xfId="0" applyBorder="1" applyAlignment="1">
      <alignment horizontal="right" vertical="center" wrapText="1"/>
    </xf>
    <xf numFmtId="41" fontId="0" fillId="0" borderId="12" xfId="5" applyFont="1" applyFill="1" applyBorder="1" applyAlignment="1">
      <alignment horizontal="right" vertical="center" wrapText="1"/>
    </xf>
    <xf numFmtId="41" fontId="8" fillId="0" borderId="5" xfId="5" applyFont="1" applyFill="1" applyBorder="1" applyAlignment="1">
      <alignment horizontal="center" vertical="center" wrapText="1"/>
    </xf>
    <xf numFmtId="41" fontId="8" fillId="0" borderId="6" xfId="5" applyFont="1" applyFill="1" applyBorder="1" applyAlignment="1">
      <alignment horizontal="center" vertical="center" wrapText="1"/>
    </xf>
    <xf numFmtId="41" fontId="8" fillId="0" borderId="7" xfId="5" applyFont="1" applyFill="1" applyBorder="1" applyAlignment="1">
      <alignment horizontal="center" vertical="center" wrapText="1"/>
    </xf>
    <xf numFmtId="0" fontId="0" fillId="0" borderId="5" xfId="5" applyNumberFormat="1" applyFont="1" applyBorder="1" applyAlignment="1">
      <alignment horizontal="right" vertical="center" wrapText="1"/>
    </xf>
    <xf numFmtId="0" fontId="0" fillId="0" borderId="6" xfId="5" applyNumberFormat="1" applyFont="1" applyBorder="1" applyAlignment="1">
      <alignment horizontal="right" vertical="center" wrapText="1"/>
    </xf>
    <xf numFmtId="0" fontId="0" fillId="0" borderId="7" xfId="5" applyNumberFormat="1" applyFont="1" applyBorder="1" applyAlignment="1">
      <alignment horizontal="right" vertical="center" wrapText="1"/>
    </xf>
    <xf numFmtId="9" fontId="0" fillId="5" borderId="5" xfId="2" applyFont="1" applyFill="1" applyBorder="1" applyAlignment="1">
      <alignment horizontal="center" vertical="center" wrapText="1"/>
    </xf>
    <xf numFmtId="9" fontId="0" fillId="5" borderId="6" xfId="2" applyFont="1" applyFill="1" applyBorder="1" applyAlignment="1">
      <alignment horizontal="center" vertical="center" wrapText="1"/>
    </xf>
    <xf numFmtId="9" fontId="0" fillId="5" borderId="7" xfId="2" applyFont="1" applyFill="1" applyBorder="1" applyAlignment="1">
      <alignment horizontal="center" vertical="center" wrapText="1"/>
    </xf>
    <xf numFmtId="0" fontId="10" fillId="0" borderId="5" xfId="5" applyNumberFormat="1" applyFont="1" applyFill="1" applyBorder="1" applyAlignment="1">
      <alignment horizontal="center" vertical="center" wrapText="1"/>
    </xf>
    <xf numFmtId="0" fontId="10" fillId="0" borderId="6" xfId="5" applyNumberFormat="1" applyFont="1" applyFill="1" applyBorder="1" applyAlignment="1">
      <alignment horizontal="center" vertical="center" wrapText="1"/>
    </xf>
    <xf numFmtId="0" fontId="10" fillId="0" borderId="7" xfId="5" applyNumberFormat="1" applyFont="1" applyFill="1" applyBorder="1" applyAlignment="1">
      <alignment horizontal="center" vertical="center" wrapText="1"/>
    </xf>
    <xf numFmtId="9" fontId="0" fillId="5" borderId="5" xfId="5" applyNumberFormat="1" applyFont="1" applyFill="1" applyBorder="1" applyAlignment="1">
      <alignment horizontal="center" vertical="center" wrapText="1"/>
    </xf>
    <xf numFmtId="9" fontId="0" fillId="5" borderId="6" xfId="5" applyNumberFormat="1" applyFont="1" applyFill="1" applyBorder="1" applyAlignment="1">
      <alignment horizontal="center" vertical="center" wrapText="1"/>
    </xf>
    <xf numFmtId="9" fontId="0" fillId="5" borderId="7" xfId="5" applyNumberFormat="1" applyFont="1" applyFill="1" applyBorder="1" applyAlignment="1">
      <alignment horizontal="center" vertical="center" wrapText="1"/>
    </xf>
    <xf numFmtId="0" fontId="0" fillId="0" borderId="13" xfId="5" applyNumberFormat="1" applyFont="1" applyFill="1" applyBorder="1" applyAlignment="1">
      <alignment horizontal="right" vertical="center" wrapText="1"/>
    </xf>
    <xf numFmtId="0" fontId="0" fillId="0" borderId="15" xfId="5" applyNumberFormat="1" applyFont="1" applyFill="1" applyBorder="1" applyAlignment="1">
      <alignment horizontal="right" vertical="center" wrapText="1"/>
    </xf>
    <xf numFmtId="0" fontId="0" fillId="0" borderId="5" xfId="5" applyNumberFormat="1" applyFont="1" applyFill="1" applyBorder="1" applyAlignment="1">
      <alignment horizontal="right" vertical="center" wrapText="1"/>
    </xf>
    <xf numFmtId="0" fontId="0" fillId="0" borderId="6" xfId="5" applyNumberFormat="1" applyFont="1" applyFill="1" applyBorder="1" applyAlignment="1">
      <alignment horizontal="right" vertical="center" wrapText="1"/>
    </xf>
    <xf numFmtId="0" fontId="0" fillId="0" borderId="7" xfId="5" applyNumberFormat="1" applyFont="1" applyFill="1" applyBorder="1" applyAlignment="1">
      <alignment horizontal="right" vertical="center" wrapText="1"/>
    </xf>
    <xf numFmtId="1" fontId="0" fillId="0" borderId="12" xfId="5" applyNumberFormat="1" applyFont="1" applyFill="1" applyBorder="1" applyAlignment="1">
      <alignment horizontal="right" vertical="center" wrapText="1"/>
    </xf>
    <xf numFmtId="164" fontId="0" fillId="0" borderId="5" xfId="4" applyFont="1" applyFill="1" applyBorder="1" applyAlignment="1">
      <alignment horizontal="center" vertical="center" wrapText="1"/>
    </xf>
    <xf numFmtId="164" fontId="0" fillId="0" borderId="7" xfId="4" applyFont="1" applyFill="1" applyBorder="1" applyAlignment="1">
      <alignment horizontal="center" vertical="center" wrapText="1"/>
    </xf>
    <xf numFmtId="164" fontId="0" fillId="0" borderId="6" xfId="4" applyFont="1" applyFill="1" applyBorder="1" applyAlignment="1">
      <alignment horizontal="center" vertical="center" wrapText="1"/>
    </xf>
    <xf numFmtId="9" fontId="0" fillId="0" borderId="5" xfId="2" applyFont="1" applyBorder="1" applyAlignment="1">
      <alignment horizontal="center" vertical="center" wrapText="1"/>
    </xf>
    <xf numFmtId="9" fontId="0" fillId="0" borderId="6" xfId="2" applyFont="1" applyBorder="1" applyAlignment="1">
      <alignment horizontal="center" vertical="center" wrapText="1"/>
    </xf>
    <xf numFmtId="9" fontId="0" fillId="0" borderId="7" xfId="2" applyFont="1" applyBorder="1" applyAlignment="1">
      <alignment horizontal="center" vertical="center" wrapText="1"/>
    </xf>
    <xf numFmtId="9" fontId="0" fillId="0" borderId="4" xfId="2" applyFont="1" applyBorder="1" applyAlignment="1">
      <alignment horizontal="center" vertical="center" wrapText="1"/>
    </xf>
    <xf numFmtId="0" fontId="8" fillId="0" borderId="4" xfId="0" applyFont="1" applyBorder="1" applyAlignment="1">
      <alignment horizontal="center" vertical="center" wrapText="1"/>
    </xf>
    <xf numFmtId="41" fontId="0" fillId="0" borderId="4" xfId="5" applyFont="1" applyBorder="1" applyAlignment="1">
      <alignment horizontal="center" vertical="center" wrapText="1"/>
    </xf>
    <xf numFmtId="0" fontId="7" fillId="0" borderId="4" xfId="0" applyFont="1" applyFill="1" applyBorder="1" applyAlignment="1">
      <alignment horizontal="center" vertical="center" wrapText="1"/>
    </xf>
    <xf numFmtId="168" fontId="0" fillId="0" borderId="5" xfId="3" applyNumberFormat="1" applyFont="1" applyBorder="1" applyAlignment="1">
      <alignment horizontal="center" vertical="center" wrapText="1"/>
    </xf>
    <xf numFmtId="168" fontId="0" fillId="0" borderId="6" xfId="3" applyNumberFormat="1" applyFont="1" applyBorder="1" applyAlignment="1">
      <alignment horizontal="center" vertical="center" wrapText="1"/>
    </xf>
    <xf numFmtId="168" fontId="0" fillId="0" borderId="7" xfId="3" applyNumberFormat="1" applyFont="1" applyBorder="1" applyAlignment="1">
      <alignment horizontal="center" vertical="center" wrapText="1"/>
    </xf>
    <xf numFmtId="14" fontId="0" fillId="0" borderId="5" xfId="0" applyNumberFormat="1" applyBorder="1" applyAlignment="1">
      <alignment horizontal="center" vertical="center" wrapText="1"/>
    </xf>
    <xf numFmtId="0" fontId="0" fillId="0" borderId="5" xfId="0" applyBorder="1" applyAlignment="1">
      <alignment horizontal="right" vertical="center" wrapText="1"/>
    </xf>
    <xf numFmtId="0" fontId="0" fillId="0" borderId="6" xfId="0" applyBorder="1" applyAlignment="1">
      <alignment horizontal="right" vertical="center" wrapText="1"/>
    </xf>
    <xf numFmtId="0" fontId="0" fillId="0" borderId="7" xfId="0" applyBorder="1" applyAlignment="1">
      <alignment horizontal="right" vertical="center" wrapText="1"/>
    </xf>
    <xf numFmtId="41" fontId="0" fillId="0" borderId="5" xfId="5" applyFont="1" applyBorder="1" applyAlignment="1">
      <alignment horizontal="right" vertical="center" wrapText="1"/>
    </xf>
    <xf numFmtId="41" fontId="0" fillId="0" borderId="6" xfId="5" applyFont="1" applyBorder="1" applyAlignment="1">
      <alignment horizontal="right" vertical="center" wrapText="1"/>
    </xf>
    <xf numFmtId="41" fontId="0" fillId="0" borderId="7" xfId="5" applyFont="1" applyBorder="1" applyAlignment="1">
      <alignment horizontal="right" vertical="center" wrapText="1"/>
    </xf>
    <xf numFmtId="14" fontId="0" fillId="0" borderId="6" xfId="0" applyNumberFormat="1" applyBorder="1" applyAlignment="1">
      <alignment horizontal="center" vertical="center" wrapText="1"/>
    </xf>
    <xf numFmtId="14" fontId="0" fillId="0" borderId="7" xfId="0" applyNumberFormat="1" applyBorder="1" applyAlignment="1">
      <alignment horizontal="center" vertical="center" wrapText="1"/>
    </xf>
    <xf numFmtId="168" fontId="0" fillId="0" borderId="4" xfId="3" applyNumberFormat="1" applyFont="1" applyBorder="1" applyAlignment="1">
      <alignment horizontal="center" vertical="center" wrapText="1"/>
    </xf>
    <xf numFmtId="14" fontId="0" fillId="0" borderId="4" xfId="0" applyNumberFormat="1" applyBorder="1" applyAlignment="1">
      <alignment horizontal="center" vertical="center" wrapText="1"/>
    </xf>
    <xf numFmtId="14" fontId="0" fillId="0" borderId="4" xfId="0" applyNumberFormat="1" applyFill="1" applyBorder="1" applyAlignment="1">
      <alignment horizontal="center" vertical="center" wrapText="1"/>
    </xf>
    <xf numFmtId="0" fontId="0" fillId="0" borderId="4" xfId="0" applyFill="1" applyBorder="1" applyAlignment="1">
      <alignment horizontal="right" vertical="center" wrapText="1"/>
    </xf>
    <xf numFmtId="0" fontId="10" fillId="0" borderId="4" xfId="0" applyFont="1" applyFill="1" applyBorder="1" applyAlignment="1">
      <alignment horizontal="right" vertical="center" wrapText="1"/>
    </xf>
    <xf numFmtId="41" fontId="10" fillId="0" borderId="4" xfId="5" applyFont="1" applyFill="1" applyBorder="1" applyAlignment="1">
      <alignment horizontal="right" vertical="center" wrapText="1"/>
    </xf>
    <xf numFmtId="0" fontId="10" fillId="0" borderId="5" xfId="0" applyFont="1" applyFill="1" applyBorder="1" applyAlignment="1">
      <alignment horizontal="right" vertical="center" wrapText="1"/>
    </xf>
    <xf numFmtId="0" fontId="10" fillId="0" borderId="6" xfId="0" applyFont="1" applyFill="1" applyBorder="1" applyAlignment="1">
      <alignment horizontal="right" vertical="center" wrapText="1"/>
    </xf>
    <xf numFmtId="0" fontId="10" fillId="0" borderId="7" xfId="0" applyFont="1" applyFill="1" applyBorder="1" applyAlignment="1">
      <alignment horizontal="right" vertical="center" wrapText="1"/>
    </xf>
    <xf numFmtId="41" fontId="10" fillId="0" borderId="5" xfId="5" applyFont="1" applyFill="1" applyBorder="1" applyAlignment="1">
      <alignment horizontal="right" vertical="center" wrapText="1"/>
    </xf>
    <xf numFmtId="41" fontId="10" fillId="0" borderId="6" xfId="5" applyFont="1" applyFill="1" applyBorder="1" applyAlignment="1">
      <alignment horizontal="right" vertical="center" wrapText="1"/>
    </xf>
    <xf numFmtId="41" fontId="10" fillId="0" borderId="7" xfId="5" applyFont="1" applyFill="1" applyBorder="1" applyAlignment="1">
      <alignment horizontal="right" vertical="center" wrapText="1"/>
    </xf>
    <xf numFmtId="9" fontId="10" fillId="0" borderId="5" xfId="2" applyFont="1" applyFill="1" applyBorder="1" applyAlignment="1">
      <alignment horizontal="center" vertical="center" wrapText="1"/>
    </xf>
    <xf numFmtId="9" fontId="10" fillId="0" borderId="6" xfId="2" applyFont="1" applyFill="1" applyBorder="1" applyAlignment="1">
      <alignment horizontal="center" vertical="center" wrapText="1"/>
    </xf>
    <xf numFmtId="9" fontId="10" fillId="0" borderId="7" xfId="2" applyFont="1" applyFill="1" applyBorder="1" applyAlignment="1">
      <alignment horizontal="center" vertical="center" wrapText="1"/>
    </xf>
    <xf numFmtId="0" fontId="0" fillId="0" borderId="5" xfId="5" applyNumberFormat="1" applyFont="1" applyBorder="1" applyAlignment="1">
      <alignment horizontal="center" vertical="center" wrapText="1"/>
    </xf>
    <xf numFmtId="0" fontId="0" fillId="0" borderId="6" xfId="5" applyNumberFormat="1" applyFont="1" applyBorder="1" applyAlignment="1">
      <alignment horizontal="center" vertical="center" wrapText="1"/>
    </xf>
    <xf numFmtId="0" fontId="0" fillId="0" borderId="7" xfId="5" applyNumberFormat="1" applyFont="1" applyBorder="1" applyAlignment="1">
      <alignment horizontal="center" vertical="center" wrapText="1"/>
    </xf>
    <xf numFmtId="1" fontId="0" fillId="0" borderId="5" xfId="5" applyNumberFormat="1" applyFont="1" applyBorder="1" applyAlignment="1">
      <alignment horizontal="right" vertical="center" wrapText="1"/>
    </xf>
    <xf numFmtId="1" fontId="0" fillId="0" borderId="7" xfId="5" applyNumberFormat="1" applyFont="1" applyBorder="1" applyAlignment="1">
      <alignment horizontal="right" vertical="center" wrapText="1"/>
    </xf>
    <xf numFmtId="41" fontId="0" fillId="0" borderId="4" xfId="5" applyFont="1" applyFill="1" applyBorder="1" applyAlignment="1">
      <alignment horizontal="center" vertical="center" wrapText="1"/>
    </xf>
    <xf numFmtId="41" fontId="5" fillId="0" borderId="4" xfId="5" applyFont="1" applyBorder="1" applyAlignment="1">
      <alignment horizontal="right" vertical="center" wrapText="1"/>
    </xf>
    <xf numFmtId="14" fontId="10" fillId="0" borderId="5" xfId="0" applyNumberFormat="1" applyFont="1" applyBorder="1" applyAlignment="1">
      <alignment horizontal="center" vertical="center" wrapText="1"/>
    </xf>
    <xf numFmtId="14" fontId="10" fillId="0" borderId="6"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14" fontId="0" fillId="0" borderId="5" xfId="0" applyNumberFormat="1" applyFill="1" applyBorder="1" applyAlignment="1">
      <alignment horizontal="center" vertical="center" wrapText="1"/>
    </xf>
    <xf numFmtId="14" fontId="0" fillId="0" borderId="6" xfId="0" applyNumberFormat="1" applyFill="1" applyBorder="1" applyAlignment="1">
      <alignment horizontal="center" vertical="center" wrapText="1"/>
    </xf>
    <xf numFmtId="14" fontId="0" fillId="0" borderId="7" xfId="0" applyNumberFormat="1" applyFill="1" applyBorder="1" applyAlignment="1">
      <alignment horizontal="center" vertical="center" wrapText="1"/>
    </xf>
    <xf numFmtId="41" fontId="8" fillId="0" borderId="5" xfId="5" applyFont="1" applyBorder="1" applyAlignment="1">
      <alignment horizontal="right" vertical="center" wrapText="1"/>
    </xf>
    <xf numFmtId="41" fontId="8" fillId="0" borderId="6" xfId="5" applyFont="1" applyBorder="1" applyAlignment="1">
      <alignment horizontal="right" vertical="center" wrapText="1"/>
    </xf>
    <xf numFmtId="41" fontId="8" fillId="0" borderId="7" xfId="5" applyFont="1" applyBorder="1" applyAlignment="1">
      <alignment horizontal="right" vertical="center" wrapText="1"/>
    </xf>
    <xf numFmtId="0" fontId="7" fillId="0" borderId="4" xfId="0" applyFont="1" applyFill="1" applyBorder="1" applyAlignment="1">
      <alignment horizontal="right" vertical="center" wrapText="1"/>
    </xf>
    <xf numFmtId="0" fontId="7" fillId="0" borderId="5" xfId="0" applyFont="1" applyFill="1" applyBorder="1" applyAlignment="1">
      <alignment horizontal="right" vertical="center" wrapText="1"/>
    </xf>
    <xf numFmtId="0" fontId="7" fillId="0" borderId="6" xfId="0" applyFont="1" applyFill="1" applyBorder="1" applyAlignment="1">
      <alignment horizontal="right" vertical="center" wrapText="1"/>
    </xf>
    <xf numFmtId="0" fontId="7" fillId="0" borderId="7" xfId="0" applyFont="1" applyFill="1" applyBorder="1" applyAlignment="1">
      <alignment horizontal="right" vertical="center" wrapText="1"/>
    </xf>
    <xf numFmtId="0" fontId="8" fillId="0" borderId="4" xfId="0" applyFont="1" applyFill="1" applyBorder="1" applyAlignment="1">
      <alignment horizontal="right" vertical="center" wrapText="1"/>
    </xf>
    <xf numFmtId="0" fontId="8" fillId="0" borderId="4" xfId="0" applyFont="1" applyBorder="1" applyAlignment="1">
      <alignment horizontal="right" vertical="center" wrapText="1"/>
    </xf>
    <xf numFmtId="41" fontId="8" fillId="0" borderId="4" xfId="5" applyFont="1" applyBorder="1" applyAlignment="1">
      <alignment horizontal="right" vertical="center" wrapText="1"/>
    </xf>
    <xf numFmtId="41" fontId="8" fillId="0" borderId="4" xfId="5" applyFont="1" applyFill="1" applyBorder="1" applyAlignment="1">
      <alignment horizontal="right" vertical="center" wrapText="1"/>
    </xf>
    <xf numFmtId="41" fontId="8" fillId="0" borderId="5" xfId="5" applyFont="1" applyFill="1" applyBorder="1" applyAlignment="1">
      <alignment horizontal="right" vertical="center" wrapText="1"/>
    </xf>
    <xf numFmtId="41" fontId="8" fillId="0" borderId="6" xfId="5" applyFont="1" applyFill="1" applyBorder="1" applyAlignment="1">
      <alignment horizontal="right" vertical="center" wrapText="1"/>
    </xf>
    <xf numFmtId="41" fontId="8" fillId="0" borderId="7" xfId="5" applyFont="1" applyFill="1" applyBorder="1" applyAlignment="1">
      <alignment horizontal="right" vertical="center" wrapText="1"/>
    </xf>
    <xf numFmtId="3" fontId="10" fillId="0" borderId="5" xfId="0" applyNumberFormat="1" applyFont="1" applyFill="1" applyBorder="1" applyAlignment="1">
      <alignment horizontal="center" vertical="center"/>
    </xf>
    <xf numFmtId="3" fontId="10" fillId="0" borderId="6" xfId="0" applyNumberFormat="1" applyFont="1" applyFill="1" applyBorder="1" applyAlignment="1">
      <alignment horizontal="center" vertical="center"/>
    </xf>
    <xf numFmtId="3" fontId="10" fillId="0" borderId="7" xfId="0" applyNumberFormat="1" applyFont="1" applyFill="1" applyBorder="1" applyAlignment="1">
      <alignment horizontal="center" vertical="center"/>
    </xf>
    <xf numFmtId="3" fontId="5" fillId="0" borderId="5" xfId="0" applyNumberFormat="1" applyFont="1" applyFill="1" applyBorder="1" applyAlignment="1">
      <alignment horizontal="center" vertical="center" wrapText="1"/>
    </xf>
    <xf numFmtId="3" fontId="5" fillId="0" borderId="6" xfId="0" applyNumberFormat="1" applyFont="1" applyFill="1" applyBorder="1" applyAlignment="1">
      <alignment horizontal="center" vertical="center" wrapText="1"/>
    </xf>
    <xf numFmtId="3" fontId="5" fillId="0" borderId="7" xfId="0" applyNumberFormat="1" applyFont="1" applyFill="1" applyBorder="1" applyAlignment="1">
      <alignment horizontal="center" vertical="center" wrapText="1"/>
    </xf>
    <xf numFmtId="167" fontId="5" fillId="0" borderId="4" xfId="1"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167" fontId="5" fillId="0" borderId="5" xfId="1" applyNumberFormat="1" applyFont="1" applyFill="1" applyBorder="1" applyAlignment="1">
      <alignment horizontal="center" vertical="center" wrapText="1"/>
    </xf>
    <xf numFmtId="167" fontId="5" fillId="0" borderId="6" xfId="1" applyNumberFormat="1" applyFont="1" applyFill="1" applyBorder="1" applyAlignment="1">
      <alignment horizontal="center" vertical="center" wrapText="1"/>
    </xf>
    <xf numFmtId="167" fontId="5" fillId="0" borderId="7" xfId="1" applyNumberFormat="1" applyFont="1" applyFill="1" applyBorder="1" applyAlignment="1">
      <alignment horizontal="center" vertical="center" wrapText="1"/>
    </xf>
    <xf numFmtId="0" fontId="0" fillId="0" borderId="4" xfId="0"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3" fontId="6"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9" fontId="8" fillId="2" borderId="5" xfId="2" applyFont="1" applyFill="1" applyBorder="1" applyAlignment="1">
      <alignment horizontal="center" vertical="center" wrapText="1"/>
    </xf>
    <xf numFmtId="9" fontId="8" fillId="2" borderId="6" xfId="2" applyFont="1" applyFill="1" applyBorder="1" applyAlignment="1">
      <alignment horizontal="center" vertical="center" wrapText="1"/>
    </xf>
    <xf numFmtId="9" fontId="8" fillId="2" borderId="7" xfId="2" applyFont="1" applyFill="1" applyBorder="1" applyAlignment="1">
      <alignment horizontal="center" vertical="center" wrapText="1"/>
    </xf>
    <xf numFmtId="167" fontId="8" fillId="2" borderId="5" xfId="1" applyNumberFormat="1" applyFont="1" applyFill="1" applyBorder="1" applyAlignment="1">
      <alignment horizontal="center" vertical="center" wrapText="1"/>
    </xf>
    <xf numFmtId="167" fontId="8" fillId="2" borderId="6" xfId="1" applyNumberFormat="1" applyFont="1" applyFill="1" applyBorder="1" applyAlignment="1">
      <alignment horizontal="center" vertical="center" wrapText="1"/>
    </xf>
    <xf numFmtId="167" fontId="8" fillId="2" borderId="7" xfId="1" applyNumberFormat="1"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9" fontId="8" fillId="0" borderId="5" xfId="2" applyFont="1" applyFill="1" applyBorder="1" applyAlignment="1">
      <alignment horizontal="center" vertical="center" wrapText="1"/>
    </xf>
    <xf numFmtId="9" fontId="8" fillId="0" borderId="6" xfId="2" applyFont="1" applyFill="1" applyBorder="1" applyAlignment="1">
      <alignment horizontal="center" vertical="center" wrapText="1"/>
    </xf>
    <xf numFmtId="9" fontId="8" fillId="0" borderId="7" xfId="2"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2" borderId="5" xfId="0" applyFont="1" applyFill="1" applyBorder="1" applyAlignment="1">
      <alignment horizontal="right" vertical="center" wrapText="1"/>
    </xf>
    <xf numFmtId="0" fontId="8" fillId="2" borderId="6" xfId="0" applyFont="1" applyFill="1" applyBorder="1" applyAlignment="1">
      <alignment horizontal="right" vertical="center" wrapText="1"/>
    </xf>
    <xf numFmtId="0" fontId="8" fillId="2" borderId="7" xfId="0" applyFont="1" applyFill="1" applyBorder="1" applyAlignment="1">
      <alignment horizontal="right" vertical="center" wrapText="1"/>
    </xf>
    <xf numFmtId="0" fontId="8" fillId="2" borderId="4" xfId="0" applyFont="1" applyFill="1" applyBorder="1" applyAlignment="1">
      <alignment horizontal="right" vertical="center"/>
    </xf>
    <xf numFmtId="3" fontId="7" fillId="0" borderId="4" xfId="0" applyNumberFormat="1" applyFont="1" applyFill="1" applyBorder="1" applyAlignment="1">
      <alignment horizontal="right" vertical="center" wrapText="1"/>
    </xf>
    <xf numFmtId="0" fontId="7" fillId="0" borderId="4" xfId="0" applyFont="1" applyFill="1" applyBorder="1" applyAlignment="1">
      <alignment horizontal="right" vertical="center"/>
    </xf>
    <xf numFmtId="3" fontId="8" fillId="2" borderId="4" xfId="0" applyNumberFormat="1" applyFont="1" applyFill="1" applyBorder="1" applyAlignment="1">
      <alignment horizontal="center" vertical="center"/>
    </xf>
    <xf numFmtId="3" fontId="7" fillId="0" borderId="6"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9" fontId="8" fillId="2" borderId="4" xfId="2" applyFont="1" applyFill="1" applyBorder="1" applyAlignment="1">
      <alignment horizontal="center" vertical="center" wrapText="1"/>
    </xf>
    <xf numFmtId="9" fontId="7" fillId="2" borderId="5" xfId="2" applyFont="1" applyFill="1" applyBorder="1" applyAlignment="1">
      <alignment horizontal="center" vertical="center" wrapText="1"/>
    </xf>
    <xf numFmtId="9" fontId="7" fillId="2" borderId="6" xfId="2" applyFont="1" applyFill="1" applyBorder="1" applyAlignment="1">
      <alignment horizontal="center" vertical="center" wrapText="1"/>
    </xf>
    <xf numFmtId="9" fontId="7" fillId="2" borderId="7" xfId="2" applyFont="1" applyFill="1" applyBorder="1" applyAlignment="1">
      <alignment horizontal="center" vertical="center" wrapText="1"/>
    </xf>
    <xf numFmtId="167" fontId="8" fillId="2" borderId="5" xfId="1" applyNumberFormat="1" applyFont="1" applyFill="1" applyBorder="1" applyAlignment="1">
      <alignment horizontal="center" vertical="center"/>
    </xf>
    <xf numFmtId="167" fontId="8" fillId="2" borderId="6" xfId="1" applyNumberFormat="1" applyFont="1" applyFill="1" applyBorder="1" applyAlignment="1">
      <alignment horizontal="center" vertical="center"/>
    </xf>
    <xf numFmtId="167" fontId="8" fillId="2" borderId="7" xfId="1" applyNumberFormat="1" applyFont="1" applyFill="1" applyBorder="1" applyAlignment="1">
      <alignment horizontal="center" vertical="center"/>
    </xf>
    <xf numFmtId="3" fontId="8" fillId="0" borderId="5" xfId="0" applyNumberFormat="1" applyFont="1" applyFill="1" applyBorder="1" applyAlignment="1">
      <alignment horizontal="center" vertical="center"/>
    </xf>
    <xf numFmtId="167" fontId="8" fillId="0" borderId="8" xfId="1" applyNumberFormat="1" applyFont="1" applyFill="1" applyBorder="1" applyAlignment="1">
      <alignment vertical="center"/>
    </xf>
    <xf numFmtId="167" fontId="8" fillId="0" borderId="6" xfId="1" applyNumberFormat="1" applyFont="1" applyFill="1" applyBorder="1" applyAlignment="1">
      <alignment vertical="center"/>
    </xf>
    <xf numFmtId="167" fontId="8" fillId="0" borderId="7" xfId="1" applyNumberFormat="1" applyFont="1" applyFill="1" applyBorder="1" applyAlignment="1">
      <alignment vertical="center"/>
    </xf>
    <xf numFmtId="3" fontId="7" fillId="0" borderId="4" xfId="0" applyNumberFormat="1" applyFont="1" applyFill="1" applyBorder="1" applyAlignment="1">
      <alignment horizontal="center" vertical="center" wrapText="1"/>
    </xf>
    <xf numFmtId="0" fontId="8" fillId="2" borderId="4" xfId="0" applyFont="1" applyFill="1" applyBorder="1" applyAlignment="1">
      <alignment horizontal="center" vertical="center"/>
    </xf>
    <xf numFmtId="3" fontId="7" fillId="0" borderId="5" xfId="0" applyNumberFormat="1" applyFont="1" applyFill="1" applyBorder="1" applyAlignment="1">
      <alignment horizontal="right" vertical="center" wrapText="1"/>
    </xf>
    <xf numFmtId="3" fontId="7" fillId="0" borderId="6" xfId="0" applyNumberFormat="1" applyFont="1" applyFill="1" applyBorder="1" applyAlignment="1">
      <alignment horizontal="right" vertical="center" wrapText="1"/>
    </xf>
    <xf numFmtId="3" fontId="7" fillId="0" borderId="7" xfId="0" applyNumberFormat="1" applyFont="1" applyFill="1" applyBorder="1" applyAlignment="1">
      <alignment horizontal="right" vertical="center" wrapText="1"/>
    </xf>
    <xf numFmtId="3" fontId="8" fillId="2" borderId="5" xfId="0" applyNumberFormat="1" applyFont="1" applyFill="1" applyBorder="1" applyAlignment="1">
      <alignment horizontal="right" vertical="center"/>
    </xf>
    <xf numFmtId="3" fontId="8" fillId="2" borderId="6" xfId="0" applyNumberFormat="1" applyFont="1" applyFill="1" applyBorder="1" applyAlignment="1">
      <alignment horizontal="right" vertical="center"/>
    </xf>
    <xf numFmtId="3" fontId="8" fillId="2" borderId="7" xfId="0" applyNumberFormat="1" applyFont="1" applyFill="1" applyBorder="1" applyAlignment="1">
      <alignment horizontal="right" vertical="center"/>
    </xf>
    <xf numFmtId="3" fontId="8" fillId="0" borderId="6" xfId="0" applyNumberFormat="1" applyFont="1" applyFill="1" applyBorder="1" applyAlignment="1">
      <alignment horizontal="center" vertical="center"/>
    </xf>
    <xf numFmtId="3" fontId="8" fillId="0" borderId="7" xfId="0" applyNumberFormat="1" applyFont="1" applyFill="1" applyBorder="1" applyAlignment="1">
      <alignment horizontal="center" vertical="center"/>
    </xf>
    <xf numFmtId="0" fontId="8" fillId="0" borderId="5" xfId="0" applyFont="1" applyFill="1" applyBorder="1" applyAlignment="1">
      <alignment horizontal="center" vertical="center"/>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168" fontId="0" fillId="0" borderId="5" xfId="3" applyNumberFormat="1" applyFont="1" applyFill="1" applyBorder="1" applyAlignment="1">
      <alignment horizontal="center" vertical="center" wrapText="1"/>
    </xf>
    <xf numFmtId="168" fontId="0" fillId="0" borderId="6" xfId="3" applyNumberFormat="1" applyFont="1" applyFill="1" applyBorder="1" applyAlignment="1">
      <alignment horizontal="center" vertical="center" wrapText="1"/>
    </xf>
    <xf numFmtId="168" fontId="0" fillId="0" borderId="7" xfId="3" applyNumberFormat="1" applyFont="1" applyFill="1" applyBorder="1" applyAlignment="1">
      <alignment horizontal="center" vertical="center" wrapText="1"/>
    </xf>
    <xf numFmtId="14" fontId="0" fillId="0" borderId="5" xfId="0" applyNumberFormat="1" applyBorder="1" applyAlignment="1">
      <alignment horizontal="right" vertical="center"/>
    </xf>
    <xf numFmtId="14" fontId="0" fillId="0" borderId="6" xfId="0" applyNumberFormat="1" applyBorder="1" applyAlignment="1">
      <alignment horizontal="right" vertical="center"/>
    </xf>
    <xf numFmtId="14" fontId="0" fillId="0" borderId="7" xfId="0" applyNumberFormat="1" applyBorder="1" applyAlignment="1">
      <alignment horizontal="right" vertical="center"/>
    </xf>
    <xf numFmtId="0" fontId="0" fillId="0" borderId="12" xfId="5" applyNumberFormat="1" applyFont="1" applyFill="1" applyBorder="1" applyAlignment="1">
      <alignment horizontal="right" vertical="center" wrapText="1"/>
    </xf>
    <xf numFmtId="0" fontId="10" fillId="0" borderId="12" xfId="5" applyNumberFormat="1" applyFont="1" applyFill="1" applyBorder="1" applyAlignment="1">
      <alignment horizontal="right" vertical="center" wrapText="1"/>
    </xf>
    <xf numFmtId="0" fontId="10" fillId="0" borderId="13" xfId="5" applyNumberFormat="1" applyFont="1" applyFill="1" applyBorder="1" applyAlignment="1">
      <alignment horizontal="right" vertical="center" wrapText="1"/>
    </xf>
    <xf numFmtId="0" fontId="10" fillId="0" borderId="14" xfId="5" applyNumberFormat="1" applyFont="1" applyFill="1" applyBorder="1" applyAlignment="1">
      <alignment horizontal="right" vertical="center" wrapText="1"/>
    </xf>
    <xf numFmtId="0" fontId="10" fillId="0" borderId="15" xfId="5" applyNumberFormat="1" applyFont="1" applyFill="1" applyBorder="1" applyAlignment="1">
      <alignment horizontal="right" vertical="center" wrapText="1"/>
    </xf>
    <xf numFmtId="167" fontId="8" fillId="2" borderId="4" xfId="1" applyNumberFormat="1" applyFont="1" applyFill="1" applyBorder="1" applyAlignment="1">
      <alignment horizontal="center" vertical="center" wrapText="1"/>
    </xf>
    <xf numFmtId="167" fontId="8" fillId="0" borderId="5" xfId="1" applyNumberFormat="1" applyFont="1" applyFill="1" applyBorder="1" applyAlignment="1">
      <alignment horizontal="center" vertical="center" wrapText="1"/>
    </xf>
    <xf numFmtId="167" fontId="8" fillId="0" borderId="6" xfId="1" applyNumberFormat="1" applyFont="1" applyFill="1" applyBorder="1" applyAlignment="1">
      <alignment horizontal="center" vertical="center" wrapText="1"/>
    </xf>
    <xf numFmtId="167" fontId="8" fillId="0" borderId="7" xfId="1"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14" fontId="0" fillId="0" borderId="5" xfId="0" applyNumberFormat="1" applyBorder="1" applyAlignment="1">
      <alignment horizontal="center" vertical="center"/>
    </xf>
    <xf numFmtId="14" fontId="0" fillId="0" borderId="7" xfId="0" applyNumberFormat="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8" fillId="0" borderId="4"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7" xfId="0" applyFont="1" applyBorder="1" applyAlignment="1">
      <alignment horizontal="center" vertical="center" wrapText="1"/>
    </xf>
    <xf numFmtId="1" fontId="0" fillId="0" borderId="5" xfId="5" applyNumberFormat="1" applyFont="1" applyFill="1" applyBorder="1" applyAlignment="1">
      <alignment horizontal="center" vertical="center" wrapText="1"/>
    </xf>
    <xf numFmtId="1" fontId="0" fillId="0" borderId="6" xfId="5" applyNumberFormat="1" applyFont="1" applyFill="1" applyBorder="1" applyAlignment="1">
      <alignment horizontal="center" vertical="center" wrapText="1"/>
    </xf>
    <xf numFmtId="1" fontId="0" fillId="0" borderId="7" xfId="5" applyNumberFormat="1" applyFont="1" applyFill="1" applyBorder="1" applyAlignment="1">
      <alignment horizontal="center" vertical="center" wrapText="1"/>
    </xf>
    <xf numFmtId="41" fontId="0" fillId="0" borderId="6" xfId="2" applyNumberFormat="1" applyFont="1" applyFill="1" applyBorder="1" applyAlignment="1">
      <alignment horizontal="center" vertical="center" wrapText="1"/>
    </xf>
    <xf numFmtId="41" fontId="0" fillId="0" borderId="7" xfId="2"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7" xfId="0" applyFont="1" applyFill="1" applyBorder="1" applyAlignment="1">
      <alignment horizontal="center" vertical="center" wrapText="1"/>
    </xf>
    <xf numFmtId="3" fontId="10" fillId="0" borderId="5" xfId="0" applyNumberFormat="1" applyFont="1" applyFill="1" applyBorder="1" applyAlignment="1">
      <alignment horizontal="center" vertical="center" wrapText="1"/>
    </xf>
    <xf numFmtId="3" fontId="10" fillId="0" borderId="6" xfId="0" applyNumberFormat="1" applyFont="1" applyFill="1" applyBorder="1" applyAlignment="1">
      <alignment horizontal="center" vertical="center" wrapText="1"/>
    </xf>
    <xf numFmtId="3" fontId="10" fillId="0" borderId="7" xfId="0" applyNumberFormat="1" applyFont="1" applyFill="1" applyBorder="1" applyAlignment="1">
      <alignment horizontal="center" vertical="center" wrapText="1"/>
    </xf>
    <xf numFmtId="3" fontId="11" fillId="0" borderId="6" xfId="0" applyNumberFormat="1" applyFont="1" applyFill="1" applyBorder="1" applyAlignment="1">
      <alignment horizontal="center" vertical="center" wrapText="1"/>
    </xf>
    <xf numFmtId="3" fontId="11" fillId="0" borderId="7" xfId="0" applyNumberFormat="1" applyFont="1" applyFill="1" applyBorder="1" applyAlignment="1">
      <alignment horizontal="center" vertical="center" wrapText="1"/>
    </xf>
    <xf numFmtId="9" fontId="0" fillId="0" borderId="5" xfId="2" applyFont="1" applyBorder="1" applyAlignment="1">
      <alignment horizontal="center" vertical="center"/>
    </xf>
    <xf numFmtId="9" fontId="0" fillId="0" borderId="6" xfId="2" applyFont="1" applyBorder="1" applyAlignment="1">
      <alignment horizontal="center" vertical="center"/>
    </xf>
    <xf numFmtId="9" fontId="0" fillId="0" borderId="7" xfId="2" applyFont="1" applyBorder="1" applyAlignment="1">
      <alignment horizontal="center" vertical="center"/>
    </xf>
    <xf numFmtId="0" fontId="10" fillId="0" borderId="4" xfId="0" applyFont="1" applyBorder="1" applyAlignment="1">
      <alignment horizontal="center" vertical="center" wrapText="1"/>
    </xf>
    <xf numFmtId="3" fontId="0" fillId="0" borderId="5" xfId="0" applyNumberFormat="1" applyBorder="1" applyAlignment="1">
      <alignment horizontal="center" vertical="center" wrapText="1"/>
    </xf>
    <xf numFmtId="3" fontId="0" fillId="0" borderId="6" xfId="0" applyNumberFormat="1" applyBorder="1" applyAlignment="1">
      <alignment horizontal="center" vertical="center" wrapText="1"/>
    </xf>
    <xf numFmtId="3" fontId="0" fillId="0" borderId="7" xfId="0" applyNumberFormat="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10" fillId="0" borderId="7" xfId="1" applyNumberFormat="1" applyFont="1" applyFill="1" applyBorder="1" applyAlignment="1">
      <alignment horizontal="center" vertical="center" wrapText="1"/>
    </xf>
    <xf numFmtId="0" fontId="0" fillId="0" borderId="5" xfId="0" applyFont="1" applyFill="1" applyBorder="1" applyAlignment="1">
      <alignment horizontal="center" vertical="center" wrapText="1" readingOrder="1"/>
    </xf>
    <xf numFmtId="0" fontId="0" fillId="0" borderId="6" xfId="0" applyFont="1" applyFill="1" applyBorder="1" applyAlignment="1">
      <alignment horizontal="center" vertical="center" wrapText="1" readingOrder="1"/>
    </xf>
    <xf numFmtId="0" fontId="0" fillId="0" borderId="7" xfId="0" applyFont="1" applyFill="1" applyBorder="1" applyAlignment="1">
      <alignment horizontal="center" vertical="center" wrapText="1" readingOrder="1"/>
    </xf>
    <xf numFmtId="3" fontId="0" fillId="0" borderId="4" xfId="0" applyNumberFormat="1" applyFont="1" applyFill="1" applyBorder="1" applyAlignment="1">
      <alignment horizontal="center" vertical="center" wrapText="1"/>
    </xf>
    <xf numFmtId="3" fontId="0" fillId="0" borderId="5" xfId="0" applyNumberFormat="1" applyFont="1" applyFill="1" applyBorder="1" applyAlignment="1">
      <alignment horizontal="center" vertical="center" wrapText="1"/>
    </xf>
    <xf numFmtId="3" fontId="0" fillId="0" borderId="6" xfId="0" applyNumberFormat="1" applyFont="1" applyFill="1" applyBorder="1" applyAlignment="1">
      <alignment horizontal="center" vertical="center" wrapText="1"/>
    </xf>
    <xf numFmtId="3" fontId="0" fillId="0" borderId="7" xfId="0" applyNumberFormat="1" applyFont="1" applyFill="1" applyBorder="1" applyAlignment="1">
      <alignment horizontal="center" vertical="center" wrapText="1"/>
    </xf>
    <xf numFmtId="41" fontId="5" fillId="0" borderId="5" xfId="5" applyFont="1" applyFill="1" applyBorder="1" applyAlignment="1">
      <alignment horizontal="center" vertical="center" wrapText="1"/>
    </xf>
    <xf numFmtId="41" fontId="5" fillId="0" borderId="6" xfId="5" applyFont="1" applyFill="1" applyBorder="1" applyAlignment="1">
      <alignment horizontal="center" vertical="center" wrapText="1"/>
    </xf>
    <xf numFmtId="41" fontId="5" fillId="0" borderId="7" xfId="5" applyFont="1" applyFill="1" applyBorder="1" applyAlignment="1">
      <alignment horizontal="center" vertical="center" wrapText="1"/>
    </xf>
    <xf numFmtId="0" fontId="0" fillId="0" borderId="14" xfId="5" applyNumberFormat="1" applyFont="1" applyFill="1" applyBorder="1" applyAlignment="1">
      <alignment horizontal="right" vertical="center" wrapText="1"/>
    </xf>
    <xf numFmtId="9" fontId="0" fillId="0" borderId="5" xfId="5" applyNumberFormat="1" applyFont="1" applyFill="1" applyBorder="1" applyAlignment="1">
      <alignment horizontal="center" vertical="center" wrapText="1"/>
    </xf>
    <xf numFmtId="9" fontId="0" fillId="0" borderId="6" xfId="5" applyNumberFormat="1" applyFont="1" applyFill="1" applyBorder="1" applyAlignment="1">
      <alignment horizontal="center" vertical="center" wrapText="1"/>
    </xf>
    <xf numFmtId="9" fontId="0" fillId="0" borderId="7" xfId="5" applyNumberFormat="1" applyFont="1" applyFill="1" applyBorder="1" applyAlignment="1">
      <alignment horizontal="center" vertical="center" wrapText="1"/>
    </xf>
    <xf numFmtId="0" fontId="0" fillId="0" borderId="4" xfId="0"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3" fontId="8" fillId="0" borderId="4" xfId="0" applyNumberFormat="1" applyFont="1" applyBorder="1" applyAlignment="1">
      <alignment horizontal="right" vertical="center" wrapText="1"/>
    </xf>
    <xf numFmtId="3" fontId="8" fillId="0" borderId="5" xfId="0" applyNumberFormat="1" applyFont="1" applyBorder="1" applyAlignment="1">
      <alignment horizontal="right" vertical="center" wrapText="1"/>
    </xf>
    <xf numFmtId="3" fontId="8" fillId="0" borderId="6" xfId="0" applyNumberFormat="1" applyFont="1" applyBorder="1" applyAlignment="1">
      <alignment horizontal="right" vertical="center" wrapText="1"/>
    </xf>
    <xf numFmtId="3" fontId="8" fillId="0" borderId="7" xfId="0" applyNumberFormat="1" applyFont="1" applyBorder="1" applyAlignment="1">
      <alignment horizontal="right" vertical="center" wrapText="1"/>
    </xf>
    <xf numFmtId="41" fontId="0" fillId="6" borderId="6" xfId="5" applyFont="1" applyFill="1" applyBorder="1" applyAlignment="1">
      <alignment horizontal="center" vertical="center" wrapText="1"/>
    </xf>
    <xf numFmtId="0" fontId="0" fillId="0" borderId="5" xfId="5" applyNumberFormat="1" applyFont="1" applyFill="1" applyBorder="1" applyAlignment="1">
      <alignment horizontal="center" vertical="center" wrapText="1"/>
    </xf>
    <xf numFmtId="0" fontId="0" fillId="0" borderId="6" xfId="5" applyNumberFormat="1" applyFont="1" applyFill="1" applyBorder="1" applyAlignment="1">
      <alignment horizontal="center" vertical="center" wrapText="1"/>
    </xf>
    <xf numFmtId="0" fontId="0" fillId="0" borderId="7" xfId="5" applyNumberFormat="1" applyFont="1" applyFill="1" applyBorder="1" applyAlignment="1">
      <alignment horizontal="center" vertical="center" wrapText="1"/>
    </xf>
    <xf numFmtId="0" fontId="0" fillId="0" borderId="5" xfId="5" applyNumberFormat="1" applyFont="1" applyFill="1" applyBorder="1" applyAlignment="1">
      <alignment horizontal="right" vertical="center"/>
    </xf>
    <xf numFmtId="0" fontId="0" fillId="0" borderId="6" xfId="5" applyNumberFormat="1" applyFont="1" applyFill="1" applyBorder="1" applyAlignment="1">
      <alignment horizontal="right" vertical="center"/>
    </xf>
    <xf numFmtId="0" fontId="0" fillId="0" borderId="7" xfId="5" applyNumberFormat="1" applyFont="1" applyFill="1" applyBorder="1" applyAlignment="1">
      <alignment horizontal="right" vertical="center"/>
    </xf>
    <xf numFmtId="0" fontId="0" fillId="0" borderId="12" xfId="3" applyNumberFormat="1" applyFont="1" applyFill="1" applyBorder="1" applyAlignment="1">
      <alignment horizontal="right" vertical="center" wrapText="1"/>
    </xf>
    <xf numFmtId="0" fontId="10" fillId="0" borderId="5" xfId="5" applyNumberFormat="1" applyFont="1" applyFill="1" applyBorder="1" applyAlignment="1">
      <alignment horizontal="right" vertical="center" wrapText="1"/>
    </xf>
    <xf numFmtId="0" fontId="10" fillId="0" borderId="6" xfId="5" applyNumberFormat="1" applyFont="1" applyFill="1" applyBorder="1" applyAlignment="1">
      <alignment horizontal="right" vertical="center" wrapText="1"/>
    </xf>
    <xf numFmtId="0" fontId="10" fillId="0" borderId="7" xfId="5" applyNumberFormat="1" applyFont="1" applyFill="1" applyBorder="1" applyAlignment="1">
      <alignment horizontal="right" vertical="center" wrapText="1"/>
    </xf>
    <xf numFmtId="0" fontId="0" fillId="0" borderId="5" xfId="0" applyNumberFormat="1" applyFill="1" applyBorder="1" applyAlignment="1">
      <alignment horizontal="right" vertical="center"/>
    </xf>
    <xf numFmtId="0" fontId="0" fillId="0" borderId="6" xfId="0" applyNumberFormat="1" applyFill="1" applyBorder="1" applyAlignment="1">
      <alignment horizontal="right" vertical="center"/>
    </xf>
    <xf numFmtId="0" fontId="0" fillId="0" borderId="7" xfId="0" applyNumberFormat="1" applyFill="1" applyBorder="1" applyAlignment="1">
      <alignment horizontal="right" vertical="center"/>
    </xf>
    <xf numFmtId="41" fontId="0" fillId="0" borderId="5" xfId="0" applyNumberFormat="1" applyBorder="1" applyAlignment="1">
      <alignment horizontal="center" vertical="center"/>
    </xf>
    <xf numFmtId="41" fontId="0" fillId="0" borderId="6" xfId="0" applyNumberFormat="1" applyBorder="1" applyAlignment="1">
      <alignment horizontal="center" vertical="center"/>
    </xf>
    <xf numFmtId="41" fontId="0" fillId="0" borderId="7" xfId="0" applyNumberFormat="1" applyBorder="1" applyAlignment="1">
      <alignment horizontal="center" vertical="center"/>
    </xf>
    <xf numFmtId="1" fontId="0" fillId="0" borderId="5" xfId="5" applyNumberFormat="1" applyFont="1" applyFill="1" applyBorder="1" applyAlignment="1">
      <alignment horizontal="right" vertical="center" wrapText="1"/>
    </xf>
    <xf numFmtId="1" fontId="0" fillId="0" borderId="7" xfId="5" applyNumberFormat="1" applyFont="1" applyFill="1" applyBorder="1" applyAlignment="1">
      <alignment horizontal="right" vertical="center" wrapText="1"/>
    </xf>
    <xf numFmtId="3" fontId="0" fillId="0" borderId="5" xfId="0" applyNumberFormat="1" applyFill="1" applyBorder="1" applyAlignment="1">
      <alignment horizontal="center" vertical="center" wrapText="1"/>
    </xf>
    <xf numFmtId="0" fontId="10"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5" xfId="0" applyBorder="1" applyAlignment="1">
      <alignment horizontal="center" vertical="top" wrapText="1"/>
    </xf>
    <xf numFmtId="0" fontId="0" fillId="0" borderId="7" xfId="0" applyBorder="1" applyAlignment="1">
      <alignment horizontal="center" vertical="top" wrapText="1"/>
    </xf>
    <xf numFmtId="41" fontId="4" fillId="0" borderId="5" xfId="5" applyFont="1" applyFill="1" applyBorder="1" applyAlignment="1">
      <alignment horizontal="center" vertical="center" wrapText="1"/>
    </xf>
    <xf numFmtId="41" fontId="4" fillId="0" borderId="6" xfId="5" applyFont="1" applyFill="1" applyBorder="1" applyAlignment="1">
      <alignment horizontal="center" vertical="center" wrapText="1"/>
    </xf>
    <xf numFmtId="41" fontId="4" fillId="0" borderId="7" xfId="5" applyFont="1" applyFill="1" applyBorder="1" applyAlignment="1">
      <alignment horizontal="center" vertical="center" wrapText="1"/>
    </xf>
    <xf numFmtId="0" fontId="0" fillId="0" borderId="5" xfId="2" applyNumberFormat="1" applyFont="1" applyFill="1" applyBorder="1" applyAlignment="1">
      <alignment horizontal="center" vertical="center" wrapText="1"/>
    </xf>
    <xf numFmtId="0" fontId="0" fillId="0" borderId="6" xfId="2" applyNumberFormat="1" applyFont="1" applyFill="1" applyBorder="1" applyAlignment="1">
      <alignment horizontal="center" vertical="center" wrapText="1"/>
    </xf>
    <xf numFmtId="0" fontId="0" fillId="0" borderId="7" xfId="2" applyNumberFormat="1" applyFont="1" applyFill="1" applyBorder="1" applyAlignment="1">
      <alignment horizontal="center" vertical="center" wrapText="1"/>
    </xf>
    <xf numFmtId="0" fontId="11" fillId="0" borderId="5" xfId="0" applyFont="1" applyBorder="1" applyAlignment="1">
      <alignment horizontal="center" vertical="center" wrapText="1"/>
    </xf>
    <xf numFmtId="41" fontId="10" fillId="0" borderId="5" xfId="5" applyFont="1" applyFill="1" applyBorder="1" applyAlignment="1">
      <alignment horizontal="center" vertical="center" wrapText="1"/>
    </xf>
    <xf numFmtId="41" fontId="10" fillId="0" borderId="6" xfId="5" applyFont="1" applyFill="1" applyBorder="1" applyAlignment="1">
      <alignment horizontal="center" vertical="center" wrapText="1"/>
    </xf>
    <xf numFmtId="41" fontId="10" fillId="0" borderId="7" xfId="5" applyFont="1" applyFill="1" applyBorder="1" applyAlignment="1">
      <alignment horizontal="center" vertical="center" wrapText="1"/>
    </xf>
    <xf numFmtId="0" fontId="0" fillId="0" borderId="0" xfId="0" applyFill="1" applyAlignment="1">
      <alignment horizontal="center" vertical="center" wrapText="1"/>
    </xf>
    <xf numFmtId="41" fontId="7" fillId="0" borderId="5" xfId="5" applyFont="1" applyFill="1" applyBorder="1" applyAlignment="1">
      <alignment horizontal="center" vertical="center"/>
    </xf>
    <xf numFmtId="41" fontId="7" fillId="0" borderId="6" xfId="5" applyFont="1" applyFill="1" applyBorder="1" applyAlignment="1">
      <alignment horizontal="center" vertical="center"/>
    </xf>
    <xf numFmtId="41" fontId="7" fillId="0" borderId="7" xfId="5" applyFont="1" applyFill="1" applyBorder="1" applyAlignment="1">
      <alignment horizontal="center" vertical="center"/>
    </xf>
    <xf numFmtId="0" fontId="8" fillId="2" borderId="5" xfId="5" applyNumberFormat="1" applyFont="1" applyFill="1" applyBorder="1" applyAlignment="1">
      <alignment horizontal="center" vertical="center"/>
    </xf>
    <xf numFmtId="0" fontId="8" fillId="2" borderId="6" xfId="5" applyNumberFormat="1" applyFont="1" applyFill="1" applyBorder="1" applyAlignment="1">
      <alignment horizontal="center" vertical="center"/>
    </xf>
    <xf numFmtId="0" fontId="8" fillId="2" borderId="7" xfId="5" applyNumberFormat="1" applyFont="1" applyFill="1" applyBorder="1" applyAlignment="1">
      <alignment horizontal="center" vertical="center"/>
    </xf>
    <xf numFmtId="0" fontId="8" fillId="2" borderId="8" xfId="0" applyFont="1" applyFill="1" applyBorder="1" applyAlignment="1">
      <alignment horizontal="center" vertical="center" wrapText="1"/>
    </xf>
    <xf numFmtId="0" fontId="8" fillId="0" borderId="8" xfId="0" applyFont="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cellXfs>
  <cellStyles count="6">
    <cellStyle name="Millares" xfId="1" builtinId="3"/>
    <cellStyle name="Millares [0]" xfId="5" builtinId="6"/>
    <cellStyle name="Moneda" xfId="3" builtinId="4"/>
    <cellStyle name="Moneda [0]" xfId="4"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30"/>
  <sheetViews>
    <sheetView tabSelected="1" topLeftCell="AN1" zoomScale="70" zoomScaleNormal="70" workbookViewId="0">
      <pane ySplit="1" topLeftCell="A27" activePane="bottomLeft" state="frozen"/>
      <selection activeCell="N1" sqref="N1"/>
      <selection pane="bottomLeft" activeCell="AU24" sqref="AU24:AU51"/>
    </sheetView>
  </sheetViews>
  <sheetFormatPr baseColWidth="10" defaultRowHeight="15" x14ac:dyDescent="0.25"/>
  <cols>
    <col min="1" max="1" width="9.42578125" customWidth="1"/>
    <col min="2" max="2" width="9.28515625" customWidth="1"/>
    <col min="3" max="3" width="9.5703125" customWidth="1"/>
    <col min="4" max="4" width="14.85546875" customWidth="1"/>
    <col min="5" max="5" width="16.42578125" customWidth="1"/>
    <col min="6" max="6" width="16.7109375" customWidth="1"/>
    <col min="7" max="7" width="10.140625" customWidth="1"/>
    <col min="8" max="8" width="11" customWidth="1"/>
    <col min="9" max="9" width="15.28515625" customWidth="1"/>
    <col min="10" max="10" width="9.85546875" customWidth="1"/>
    <col min="11" max="11" width="9.5703125" customWidth="1"/>
    <col min="12" max="12" width="10.7109375" style="23" customWidth="1"/>
    <col min="13" max="13" width="10.7109375" customWidth="1"/>
    <col min="14" max="14" width="17" style="15" customWidth="1"/>
    <col min="15" max="15" width="16" customWidth="1"/>
    <col min="16" max="16" width="58.85546875" style="16" customWidth="1"/>
    <col min="17" max="17" width="22.42578125" customWidth="1"/>
    <col min="18" max="18" width="15.5703125" style="36" customWidth="1"/>
    <col min="19" max="20" width="11.42578125" style="36"/>
    <col min="21" max="21" width="15.42578125" style="36" customWidth="1"/>
    <col min="22" max="22" width="18.28515625" style="36" customWidth="1"/>
    <col min="23" max="23" width="14.85546875" style="36" customWidth="1"/>
    <col min="24" max="24" width="10.85546875" style="36" customWidth="1"/>
    <col min="25" max="25" width="26.28515625" style="36" customWidth="1"/>
    <col min="26" max="26" width="19.7109375" style="36" customWidth="1"/>
    <col min="27" max="27" width="17.42578125" style="38" customWidth="1"/>
    <col min="28" max="28" width="18.140625" style="36" customWidth="1"/>
    <col min="29" max="29" width="15" style="36" customWidth="1"/>
    <col min="30" max="30" width="11.5703125" style="36" customWidth="1"/>
    <col min="31" max="32" width="28.85546875" style="36" customWidth="1"/>
    <col min="33" max="35" width="21.7109375" style="36" customWidth="1"/>
    <col min="36" max="36" width="15.85546875" style="52" customWidth="1"/>
    <col min="37" max="37" width="7.85546875" style="36" customWidth="1"/>
    <col min="38" max="38" width="108.85546875" customWidth="1"/>
    <col min="39" max="39" width="187.140625" customWidth="1"/>
    <col min="40" max="40" width="15.7109375" customWidth="1"/>
    <col min="41" max="41" width="13.42578125" customWidth="1"/>
    <col min="42" max="42" width="17.140625" style="14" customWidth="1"/>
    <col min="43" max="43" width="17.5703125" customWidth="1"/>
    <col min="44" max="44" width="24.28515625" customWidth="1"/>
    <col min="45" max="45" width="18" customWidth="1"/>
    <col min="46" max="46" width="19.85546875" customWidth="1"/>
    <col min="47" max="47" width="17.42578125" customWidth="1"/>
    <col min="48" max="48" width="12.42578125" customWidth="1"/>
    <col min="49" max="49" width="21.85546875" customWidth="1"/>
    <col min="50" max="50" width="20.5703125" customWidth="1"/>
    <col min="51" max="51" width="15.5703125" customWidth="1"/>
    <col min="52" max="63" width="11.42578125" style="75"/>
  </cols>
  <sheetData>
    <row r="1" spans="1:63" s="1" customFormat="1" ht="116.25" customHeight="1" thickBot="1" x14ac:dyDescent="0.3">
      <c r="A1" s="2" t="s">
        <v>0</v>
      </c>
      <c r="B1" s="3" t="s">
        <v>1</v>
      </c>
      <c r="C1" s="4" t="s">
        <v>2</v>
      </c>
      <c r="D1" s="3" t="s">
        <v>3</v>
      </c>
      <c r="E1" s="4" t="s">
        <v>4</v>
      </c>
      <c r="F1" s="5" t="s">
        <v>14</v>
      </c>
      <c r="G1" s="4" t="s">
        <v>15</v>
      </c>
      <c r="H1" s="3" t="s">
        <v>5</v>
      </c>
      <c r="I1" s="6" t="s">
        <v>18</v>
      </c>
      <c r="J1" s="7" t="s">
        <v>16</v>
      </c>
      <c r="K1" s="6" t="s">
        <v>17</v>
      </c>
      <c r="L1" s="7" t="s">
        <v>19</v>
      </c>
      <c r="M1" s="8" t="s">
        <v>6</v>
      </c>
      <c r="N1" s="9" t="s">
        <v>7</v>
      </c>
      <c r="O1" s="10" t="s">
        <v>20</v>
      </c>
      <c r="P1" s="5" t="s">
        <v>21</v>
      </c>
      <c r="Q1" s="11" t="s">
        <v>22</v>
      </c>
      <c r="R1" s="5" t="s">
        <v>9</v>
      </c>
      <c r="S1" s="5" t="s">
        <v>8</v>
      </c>
      <c r="T1" s="12" t="s">
        <v>10</v>
      </c>
      <c r="U1" s="46" t="s">
        <v>26</v>
      </c>
      <c r="V1" s="41" t="s">
        <v>271</v>
      </c>
      <c r="W1" s="41" t="s">
        <v>259</v>
      </c>
      <c r="X1" s="12" t="s">
        <v>259</v>
      </c>
      <c r="Y1" s="41" t="s">
        <v>261</v>
      </c>
      <c r="Z1" s="41" t="s">
        <v>262</v>
      </c>
      <c r="AA1" s="41" t="s">
        <v>263</v>
      </c>
      <c r="AB1" s="53" t="s">
        <v>264</v>
      </c>
      <c r="AC1" s="41" t="s">
        <v>285</v>
      </c>
      <c r="AD1" s="12" t="s">
        <v>286</v>
      </c>
      <c r="AE1" s="41" t="s">
        <v>287</v>
      </c>
      <c r="AF1" s="85" t="s">
        <v>323</v>
      </c>
      <c r="AG1" s="85" t="s">
        <v>324</v>
      </c>
      <c r="AH1" s="85" t="s">
        <v>325</v>
      </c>
      <c r="AI1" s="85" t="s">
        <v>326</v>
      </c>
      <c r="AJ1" s="41" t="s">
        <v>288</v>
      </c>
      <c r="AK1" s="41" t="s">
        <v>289</v>
      </c>
      <c r="AL1" s="13" t="s">
        <v>268</v>
      </c>
      <c r="AM1" s="13" t="s">
        <v>273</v>
      </c>
      <c r="AN1" s="11" t="s">
        <v>24</v>
      </c>
      <c r="AO1" s="5" t="s">
        <v>25</v>
      </c>
      <c r="AP1" s="11" t="s">
        <v>11</v>
      </c>
      <c r="AQ1" s="5" t="s">
        <v>23</v>
      </c>
      <c r="AR1" s="11" t="s">
        <v>12</v>
      </c>
      <c r="AS1" s="5" t="s">
        <v>13</v>
      </c>
      <c r="AT1" s="13" t="s">
        <v>258</v>
      </c>
      <c r="AU1" s="13" t="s">
        <v>259</v>
      </c>
      <c r="AV1" s="13" t="s">
        <v>260</v>
      </c>
      <c r="AW1" s="13" t="s">
        <v>291</v>
      </c>
      <c r="AX1" s="11" t="s">
        <v>292</v>
      </c>
      <c r="AY1" s="77" t="s">
        <v>293</v>
      </c>
      <c r="AZ1" s="74"/>
      <c r="BA1" s="74"/>
      <c r="BB1" s="74"/>
      <c r="BC1" s="74"/>
      <c r="BD1" s="74"/>
      <c r="BE1" s="74"/>
      <c r="BF1" s="74"/>
      <c r="BG1" s="74"/>
      <c r="BH1" s="74"/>
      <c r="BI1" s="74"/>
      <c r="BJ1" s="74"/>
      <c r="BK1" s="74"/>
    </row>
    <row r="2" spans="1:63" ht="15" customHeight="1" x14ac:dyDescent="0.25">
      <c r="A2" s="471" t="s">
        <v>27</v>
      </c>
      <c r="B2" s="470" t="s">
        <v>87</v>
      </c>
      <c r="C2" s="469" t="s">
        <v>28</v>
      </c>
      <c r="D2" s="371" t="s">
        <v>29</v>
      </c>
      <c r="E2" s="117" t="s">
        <v>30</v>
      </c>
      <c r="F2" s="99" t="s">
        <v>90</v>
      </c>
      <c r="G2" s="296">
        <v>0.09</v>
      </c>
      <c r="H2" s="117" t="s">
        <v>29</v>
      </c>
      <c r="I2" s="129" t="s">
        <v>31</v>
      </c>
      <c r="J2" s="368">
        <v>27714</v>
      </c>
      <c r="K2" s="335">
        <v>18476</v>
      </c>
      <c r="L2" s="339">
        <v>6957</v>
      </c>
      <c r="M2" s="335">
        <v>2310</v>
      </c>
      <c r="N2" s="311" t="s">
        <v>165</v>
      </c>
      <c r="O2" s="289" t="s">
        <v>100</v>
      </c>
      <c r="P2" s="284" t="s">
        <v>32</v>
      </c>
      <c r="Q2" s="99" t="s">
        <v>136</v>
      </c>
      <c r="R2" s="272">
        <v>3</v>
      </c>
      <c r="S2" s="102" t="s">
        <v>113</v>
      </c>
      <c r="T2" s="191">
        <v>480</v>
      </c>
      <c r="U2" s="412">
        <v>480</v>
      </c>
      <c r="V2" s="177">
        <v>160</v>
      </c>
      <c r="W2" s="105">
        <f>X2+X12</f>
        <v>2070</v>
      </c>
      <c r="X2" s="192">
        <v>240</v>
      </c>
      <c r="Y2" s="91">
        <f>X2/T2</f>
        <v>0.5</v>
      </c>
      <c r="Z2" s="199">
        <f>(Y2+Y12)/2</f>
        <v>0.75</v>
      </c>
      <c r="AA2" s="199">
        <f>(Y2+Y12)/2</f>
        <v>0.75</v>
      </c>
      <c r="AB2" s="199">
        <f>(AA2+AA15+AA24+AA73+AA83+AA129+AA141)/7</f>
        <v>0.3508247241208976</v>
      </c>
      <c r="AC2" s="186">
        <f>AD2+AD12</f>
        <v>120</v>
      </c>
      <c r="AD2" s="192">
        <v>120</v>
      </c>
      <c r="AE2" s="91">
        <f>AD2/T2</f>
        <v>0.25</v>
      </c>
      <c r="AF2" s="94">
        <f>X2+AD2</f>
        <v>360</v>
      </c>
      <c r="AG2" s="91">
        <f>AF2/T2</f>
        <v>0.75</v>
      </c>
      <c r="AH2" s="91">
        <f>(AG2+AG12)/2</f>
        <v>0.875</v>
      </c>
      <c r="AI2" s="91">
        <f>(AH2+AH15+AH24+AH73+AH83+AH129+AH141)/7</f>
        <v>0.61458602222514502</v>
      </c>
      <c r="AJ2" s="91"/>
      <c r="AK2" s="91"/>
      <c r="AL2" s="402" t="s">
        <v>253</v>
      </c>
      <c r="AM2" s="402" t="s">
        <v>302</v>
      </c>
      <c r="AN2" s="227">
        <v>43500</v>
      </c>
      <c r="AO2" s="261">
        <v>43798</v>
      </c>
      <c r="AP2" s="102" t="s">
        <v>130</v>
      </c>
      <c r="AQ2" s="224">
        <v>2400568494</v>
      </c>
      <c r="AR2" s="102" t="s">
        <v>119</v>
      </c>
      <c r="AS2" s="102" t="s">
        <v>144</v>
      </c>
      <c r="AT2" s="105">
        <v>2400568494</v>
      </c>
      <c r="AU2" s="105">
        <v>1404586600</v>
      </c>
      <c r="AV2" s="217">
        <f>AU2/AT2</f>
        <v>0.58510582118803733</v>
      </c>
      <c r="AW2" s="146">
        <v>2935705034</v>
      </c>
      <c r="AX2" s="149">
        <v>2647224053</v>
      </c>
      <c r="AY2" s="141">
        <f>AX2/AW2</f>
        <v>0.90173366272873312</v>
      </c>
    </row>
    <row r="3" spans="1:63" ht="15" customHeight="1" x14ac:dyDescent="0.25">
      <c r="A3" s="472"/>
      <c r="B3" s="100"/>
      <c r="C3" s="130"/>
      <c r="D3" s="372"/>
      <c r="E3" s="118"/>
      <c r="F3" s="100"/>
      <c r="G3" s="297"/>
      <c r="H3" s="118"/>
      <c r="I3" s="130"/>
      <c r="J3" s="369"/>
      <c r="K3" s="336"/>
      <c r="L3" s="340"/>
      <c r="M3" s="336"/>
      <c r="N3" s="312"/>
      <c r="O3" s="289"/>
      <c r="P3" s="284"/>
      <c r="Q3" s="100"/>
      <c r="R3" s="272"/>
      <c r="S3" s="103"/>
      <c r="T3" s="191"/>
      <c r="U3" s="413"/>
      <c r="V3" s="178"/>
      <c r="W3" s="106"/>
      <c r="X3" s="192"/>
      <c r="Y3" s="92"/>
      <c r="Z3" s="200"/>
      <c r="AA3" s="200"/>
      <c r="AB3" s="200"/>
      <c r="AC3" s="187"/>
      <c r="AD3" s="192"/>
      <c r="AE3" s="92"/>
      <c r="AF3" s="92"/>
      <c r="AG3" s="92"/>
      <c r="AH3" s="92"/>
      <c r="AI3" s="92"/>
      <c r="AJ3" s="92"/>
      <c r="AK3" s="92"/>
      <c r="AL3" s="403"/>
      <c r="AM3" s="403"/>
      <c r="AN3" s="234"/>
      <c r="AO3" s="262"/>
      <c r="AP3" s="103"/>
      <c r="AQ3" s="225"/>
      <c r="AR3" s="103"/>
      <c r="AS3" s="103"/>
      <c r="AT3" s="106"/>
      <c r="AU3" s="106"/>
      <c r="AV3" s="218"/>
      <c r="AW3" s="147"/>
      <c r="AX3" s="150"/>
      <c r="AY3" s="145"/>
    </row>
    <row r="4" spans="1:63" ht="15" customHeight="1" x14ac:dyDescent="0.25">
      <c r="A4" s="472"/>
      <c r="B4" s="100"/>
      <c r="C4" s="130"/>
      <c r="D4" s="372"/>
      <c r="E4" s="118"/>
      <c r="F4" s="100"/>
      <c r="G4" s="297"/>
      <c r="H4" s="118"/>
      <c r="I4" s="130"/>
      <c r="J4" s="369"/>
      <c r="K4" s="336"/>
      <c r="L4" s="340"/>
      <c r="M4" s="336"/>
      <c r="N4" s="312"/>
      <c r="O4" s="289"/>
      <c r="P4" s="284"/>
      <c r="Q4" s="100"/>
      <c r="R4" s="272"/>
      <c r="S4" s="103"/>
      <c r="T4" s="191"/>
      <c r="U4" s="413"/>
      <c r="V4" s="177">
        <v>160</v>
      </c>
      <c r="W4" s="106"/>
      <c r="X4" s="192"/>
      <c r="Y4" s="92"/>
      <c r="Z4" s="200"/>
      <c r="AA4" s="200"/>
      <c r="AB4" s="200"/>
      <c r="AC4" s="187"/>
      <c r="AD4" s="192"/>
      <c r="AE4" s="92"/>
      <c r="AF4" s="92"/>
      <c r="AG4" s="92"/>
      <c r="AH4" s="92"/>
      <c r="AI4" s="92"/>
      <c r="AJ4" s="92"/>
      <c r="AK4" s="92"/>
      <c r="AL4" s="403"/>
      <c r="AM4" s="403"/>
      <c r="AN4" s="234"/>
      <c r="AO4" s="262"/>
      <c r="AP4" s="103"/>
      <c r="AQ4" s="225"/>
      <c r="AR4" s="103"/>
      <c r="AS4" s="103"/>
      <c r="AT4" s="106"/>
      <c r="AU4" s="106"/>
      <c r="AV4" s="218"/>
      <c r="AW4" s="147"/>
      <c r="AX4" s="150"/>
      <c r="AY4" s="145"/>
    </row>
    <row r="5" spans="1:63" ht="15" customHeight="1" x14ac:dyDescent="0.25">
      <c r="A5" s="472"/>
      <c r="B5" s="100"/>
      <c r="C5" s="130"/>
      <c r="D5" s="372"/>
      <c r="E5" s="118"/>
      <c r="F5" s="100"/>
      <c r="G5" s="297"/>
      <c r="H5" s="118"/>
      <c r="I5" s="130"/>
      <c r="J5" s="369"/>
      <c r="K5" s="336"/>
      <c r="L5" s="340"/>
      <c r="M5" s="336"/>
      <c r="N5" s="312"/>
      <c r="O5" s="289"/>
      <c r="P5" s="284"/>
      <c r="Q5" s="100"/>
      <c r="R5" s="272"/>
      <c r="S5" s="103"/>
      <c r="T5" s="191"/>
      <c r="U5" s="413"/>
      <c r="V5" s="178"/>
      <c r="W5" s="106"/>
      <c r="X5" s="192"/>
      <c r="Y5" s="92"/>
      <c r="Z5" s="200"/>
      <c r="AA5" s="200"/>
      <c r="AB5" s="200"/>
      <c r="AC5" s="187"/>
      <c r="AD5" s="192"/>
      <c r="AE5" s="92"/>
      <c r="AF5" s="92"/>
      <c r="AG5" s="92"/>
      <c r="AH5" s="92"/>
      <c r="AI5" s="92"/>
      <c r="AJ5" s="92"/>
      <c r="AK5" s="92"/>
      <c r="AL5" s="403"/>
      <c r="AM5" s="403"/>
      <c r="AN5" s="234"/>
      <c r="AO5" s="262"/>
      <c r="AP5" s="103"/>
      <c r="AQ5" s="225"/>
      <c r="AR5" s="103"/>
      <c r="AS5" s="103"/>
      <c r="AT5" s="106"/>
      <c r="AU5" s="106"/>
      <c r="AV5" s="218"/>
      <c r="AW5" s="147"/>
      <c r="AX5" s="150"/>
      <c r="AY5" s="145"/>
    </row>
    <row r="6" spans="1:63" ht="15" customHeight="1" x14ac:dyDescent="0.25">
      <c r="A6" s="472"/>
      <c r="B6" s="100"/>
      <c r="C6" s="130"/>
      <c r="D6" s="372"/>
      <c r="E6" s="118"/>
      <c r="F6" s="100"/>
      <c r="G6" s="297"/>
      <c r="H6" s="118"/>
      <c r="I6" s="130"/>
      <c r="J6" s="369"/>
      <c r="K6" s="336"/>
      <c r="L6" s="340"/>
      <c r="M6" s="336"/>
      <c r="N6" s="312"/>
      <c r="O6" s="289"/>
      <c r="P6" s="284"/>
      <c r="Q6" s="100"/>
      <c r="R6" s="272"/>
      <c r="S6" s="103"/>
      <c r="T6" s="191"/>
      <c r="U6" s="413"/>
      <c r="V6" s="177">
        <v>160</v>
      </c>
      <c r="W6" s="106"/>
      <c r="X6" s="192"/>
      <c r="Y6" s="92"/>
      <c r="Z6" s="200"/>
      <c r="AA6" s="200"/>
      <c r="AB6" s="200"/>
      <c r="AC6" s="187"/>
      <c r="AD6" s="192"/>
      <c r="AE6" s="92"/>
      <c r="AF6" s="92"/>
      <c r="AG6" s="92"/>
      <c r="AH6" s="92"/>
      <c r="AI6" s="92"/>
      <c r="AJ6" s="92"/>
      <c r="AK6" s="92"/>
      <c r="AL6" s="403"/>
      <c r="AM6" s="403"/>
      <c r="AN6" s="234"/>
      <c r="AO6" s="262"/>
      <c r="AP6" s="103"/>
      <c r="AQ6" s="225"/>
      <c r="AR6" s="103"/>
      <c r="AS6" s="103"/>
      <c r="AT6" s="106"/>
      <c r="AU6" s="106"/>
      <c r="AV6" s="218"/>
      <c r="AW6" s="147"/>
      <c r="AX6" s="150"/>
      <c r="AY6" s="145"/>
    </row>
    <row r="7" spans="1:63" ht="13.5" customHeight="1" x14ac:dyDescent="0.25">
      <c r="A7" s="472"/>
      <c r="B7" s="100"/>
      <c r="C7" s="130"/>
      <c r="D7" s="372"/>
      <c r="E7" s="118"/>
      <c r="F7" s="100"/>
      <c r="G7" s="297"/>
      <c r="H7" s="118"/>
      <c r="I7" s="130"/>
      <c r="J7" s="369"/>
      <c r="K7" s="336"/>
      <c r="L7" s="340"/>
      <c r="M7" s="336"/>
      <c r="N7" s="312"/>
      <c r="O7" s="289"/>
      <c r="P7" s="284"/>
      <c r="Q7" s="100"/>
      <c r="R7" s="272"/>
      <c r="S7" s="103"/>
      <c r="T7" s="191"/>
      <c r="U7" s="414"/>
      <c r="V7" s="178"/>
      <c r="W7" s="106"/>
      <c r="X7" s="192"/>
      <c r="Y7" s="93"/>
      <c r="Z7" s="200"/>
      <c r="AA7" s="200"/>
      <c r="AB7" s="200"/>
      <c r="AC7" s="187"/>
      <c r="AD7" s="192"/>
      <c r="AE7" s="93"/>
      <c r="AF7" s="93"/>
      <c r="AG7" s="93"/>
      <c r="AH7" s="92"/>
      <c r="AI7" s="92"/>
      <c r="AJ7" s="92"/>
      <c r="AK7" s="92"/>
      <c r="AL7" s="403"/>
      <c r="AM7" s="403"/>
      <c r="AN7" s="234"/>
      <c r="AO7" s="262"/>
      <c r="AP7" s="103"/>
      <c r="AQ7" s="225"/>
      <c r="AR7" s="103"/>
      <c r="AS7" s="103"/>
      <c r="AT7" s="106"/>
      <c r="AU7" s="106"/>
      <c r="AV7" s="218"/>
      <c r="AW7" s="147"/>
      <c r="AX7" s="150"/>
      <c r="AY7" s="145"/>
    </row>
    <row r="8" spans="1:63" ht="9.75" hidden="1" customHeight="1" x14ac:dyDescent="0.25">
      <c r="A8" s="472"/>
      <c r="B8" s="100"/>
      <c r="C8" s="130"/>
      <c r="D8" s="372"/>
      <c r="E8" s="118"/>
      <c r="F8" s="100"/>
      <c r="G8" s="297"/>
      <c r="H8" s="118"/>
      <c r="I8" s="130"/>
      <c r="J8" s="369"/>
      <c r="K8" s="336"/>
      <c r="L8" s="340"/>
      <c r="M8" s="336"/>
      <c r="N8" s="312"/>
      <c r="O8" s="289"/>
      <c r="P8" s="284"/>
      <c r="Q8" s="100"/>
      <c r="R8" s="272"/>
      <c r="S8" s="103"/>
      <c r="T8" s="191"/>
      <c r="U8" s="90"/>
      <c r="V8" s="55"/>
      <c r="W8" s="106"/>
      <c r="X8" s="192"/>
      <c r="Y8" s="40"/>
      <c r="Z8" s="200"/>
      <c r="AA8" s="200"/>
      <c r="AB8" s="200"/>
      <c r="AC8" s="187"/>
      <c r="AD8" s="192"/>
      <c r="AE8" s="68"/>
      <c r="AF8" s="81"/>
      <c r="AG8" s="82"/>
      <c r="AH8" s="92"/>
      <c r="AI8" s="92"/>
      <c r="AJ8" s="92"/>
      <c r="AK8" s="92"/>
      <c r="AL8" s="403"/>
      <c r="AM8" s="403"/>
      <c r="AN8" s="234"/>
      <c r="AO8" s="262"/>
      <c r="AP8" s="103"/>
      <c r="AQ8" s="225"/>
      <c r="AR8" s="103"/>
      <c r="AS8" s="103"/>
      <c r="AT8" s="106"/>
      <c r="AU8" s="106"/>
      <c r="AV8" s="218"/>
      <c r="AW8" s="147"/>
      <c r="AX8" s="150"/>
      <c r="AY8" s="145"/>
    </row>
    <row r="9" spans="1:63" ht="15" hidden="1" customHeight="1" x14ac:dyDescent="0.25">
      <c r="A9" s="472"/>
      <c r="B9" s="100"/>
      <c r="C9" s="130"/>
      <c r="D9" s="372"/>
      <c r="E9" s="118"/>
      <c r="F9" s="100"/>
      <c r="G9" s="297"/>
      <c r="H9" s="118"/>
      <c r="I9" s="130"/>
      <c r="J9" s="369"/>
      <c r="K9" s="336"/>
      <c r="L9" s="340"/>
      <c r="M9" s="336"/>
      <c r="N9" s="312"/>
      <c r="O9" s="289"/>
      <c r="P9" s="284"/>
      <c r="Q9" s="100"/>
      <c r="R9" s="272"/>
      <c r="S9" s="103"/>
      <c r="T9" s="191"/>
      <c r="U9" s="90"/>
      <c r="V9" s="55"/>
      <c r="W9" s="106"/>
      <c r="X9" s="192"/>
      <c r="Y9" s="40"/>
      <c r="Z9" s="200"/>
      <c r="AA9" s="200"/>
      <c r="AB9" s="200"/>
      <c r="AC9" s="187"/>
      <c r="AD9" s="192"/>
      <c r="AE9" s="68"/>
      <c r="AF9" s="81"/>
      <c r="AG9" s="82"/>
      <c r="AH9" s="92"/>
      <c r="AI9" s="92"/>
      <c r="AJ9" s="92"/>
      <c r="AK9" s="92"/>
      <c r="AL9" s="403"/>
      <c r="AM9" s="403"/>
      <c r="AN9" s="234"/>
      <c r="AO9" s="262"/>
      <c r="AP9" s="103"/>
      <c r="AQ9" s="225"/>
      <c r="AR9" s="103"/>
      <c r="AS9" s="103"/>
      <c r="AT9" s="106"/>
      <c r="AU9" s="106"/>
      <c r="AV9" s="218"/>
      <c r="AW9" s="147"/>
      <c r="AX9" s="150"/>
      <c r="AY9" s="145"/>
    </row>
    <row r="10" spans="1:63" ht="15" hidden="1" customHeight="1" x14ac:dyDescent="0.25">
      <c r="A10" s="472"/>
      <c r="B10" s="100"/>
      <c r="C10" s="130"/>
      <c r="D10" s="372"/>
      <c r="E10" s="118"/>
      <c r="F10" s="100"/>
      <c r="G10" s="297"/>
      <c r="H10" s="118"/>
      <c r="I10" s="130"/>
      <c r="J10" s="369"/>
      <c r="K10" s="336"/>
      <c r="L10" s="340"/>
      <c r="M10" s="336"/>
      <c r="N10" s="312"/>
      <c r="O10" s="289"/>
      <c r="P10" s="284"/>
      <c r="Q10" s="100"/>
      <c r="R10" s="272"/>
      <c r="S10" s="103"/>
      <c r="T10" s="191"/>
      <c r="U10" s="90"/>
      <c r="V10" s="55"/>
      <c r="W10" s="106"/>
      <c r="X10" s="192"/>
      <c r="Y10" s="40"/>
      <c r="Z10" s="200"/>
      <c r="AA10" s="200"/>
      <c r="AB10" s="200"/>
      <c r="AC10" s="187"/>
      <c r="AD10" s="192"/>
      <c r="AE10" s="68"/>
      <c r="AF10" s="81"/>
      <c r="AG10" s="82"/>
      <c r="AH10" s="92"/>
      <c r="AI10" s="92"/>
      <c r="AJ10" s="92"/>
      <c r="AK10" s="92"/>
      <c r="AL10" s="403"/>
      <c r="AM10" s="403"/>
      <c r="AN10" s="234"/>
      <c r="AO10" s="262"/>
      <c r="AP10" s="103"/>
      <c r="AQ10" s="225"/>
      <c r="AR10" s="103"/>
      <c r="AS10" s="103"/>
      <c r="AT10" s="106"/>
      <c r="AU10" s="106"/>
      <c r="AV10" s="218"/>
      <c r="AW10" s="147"/>
      <c r="AX10" s="150"/>
      <c r="AY10" s="145"/>
    </row>
    <row r="11" spans="1:63" ht="15" hidden="1" customHeight="1" x14ac:dyDescent="0.25">
      <c r="A11" s="472"/>
      <c r="B11" s="100"/>
      <c r="C11" s="130"/>
      <c r="D11" s="372"/>
      <c r="E11" s="118"/>
      <c r="F11" s="100"/>
      <c r="G11" s="297"/>
      <c r="H11" s="118"/>
      <c r="I11" s="130"/>
      <c r="J11" s="369"/>
      <c r="K11" s="336"/>
      <c r="L11" s="340"/>
      <c r="M11" s="336"/>
      <c r="N11" s="312"/>
      <c r="O11" s="289"/>
      <c r="P11" s="284"/>
      <c r="Q11" s="101"/>
      <c r="R11" s="272"/>
      <c r="S11" s="103"/>
      <c r="T11" s="191"/>
      <c r="U11" s="90"/>
      <c r="V11" s="55"/>
      <c r="W11" s="106"/>
      <c r="X11" s="192"/>
      <c r="Y11" s="40"/>
      <c r="Z11" s="200"/>
      <c r="AA11" s="200"/>
      <c r="AB11" s="200"/>
      <c r="AC11" s="187"/>
      <c r="AD11" s="192"/>
      <c r="AE11" s="68"/>
      <c r="AF11" s="81"/>
      <c r="AG11" s="82"/>
      <c r="AH11" s="92"/>
      <c r="AI11" s="92"/>
      <c r="AJ11" s="92"/>
      <c r="AK11" s="92"/>
      <c r="AL11" s="403"/>
      <c r="AM11" s="403"/>
      <c r="AN11" s="234"/>
      <c r="AO11" s="262"/>
      <c r="AP11" s="103"/>
      <c r="AQ11" s="225"/>
      <c r="AR11" s="103"/>
      <c r="AS11" s="103"/>
      <c r="AT11" s="106"/>
      <c r="AU11" s="106"/>
      <c r="AV11" s="218"/>
      <c r="AW11" s="147"/>
      <c r="AX11" s="150"/>
      <c r="AY11" s="145"/>
    </row>
    <row r="12" spans="1:63" ht="45" customHeight="1" x14ac:dyDescent="0.25">
      <c r="A12" s="472"/>
      <c r="B12" s="100"/>
      <c r="C12" s="130"/>
      <c r="D12" s="372"/>
      <c r="E12" s="118"/>
      <c r="F12" s="100"/>
      <c r="G12" s="297"/>
      <c r="H12" s="118"/>
      <c r="I12" s="130"/>
      <c r="J12" s="369"/>
      <c r="K12" s="336"/>
      <c r="L12" s="340"/>
      <c r="M12" s="336"/>
      <c r="N12" s="312"/>
      <c r="O12" s="289"/>
      <c r="P12" s="286" t="s">
        <v>214</v>
      </c>
      <c r="Q12" s="117" t="s">
        <v>108</v>
      </c>
      <c r="R12" s="155">
        <v>47</v>
      </c>
      <c r="S12" s="103"/>
      <c r="T12" s="158">
        <v>1830</v>
      </c>
      <c r="U12" s="161">
        <v>1830</v>
      </c>
      <c r="V12" s="56">
        <v>600</v>
      </c>
      <c r="W12" s="106"/>
      <c r="X12" s="164">
        <v>1830</v>
      </c>
      <c r="Y12" s="167">
        <f>X12/T12</f>
        <v>1</v>
      </c>
      <c r="Z12" s="200"/>
      <c r="AA12" s="200"/>
      <c r="AB12" s="200"/>
      <c r="AC12" s="187"/>
      <c r="AD12" s="432">
        <v>0</v>
      </c>
      <c r="AE12" s="167">
        <f>AD12/T12</f>
        <v>0</v>
      </c>
      <c r="AF12" s="95">
        <f>X12+AD12</f>
        <v>1830</v>
      </c>
      <c r="AG12" s="92">
        <f>AF12/T12</f>
        <v>1</v>
      </c>
      <c r="AH12" s="92"/>
      <c r="AI12" s="92"/>
      <c r="AJ12" s="92"/>
      <c r="AK12" s="92"/>
      <c r="AL12" s="403"/>
      <c r="AM12" s="403"/>
      <c r="AN12" s="234"/>
      <c r="AO12" s="262"/>
      <c r="AP12" s="103"/>
      <c r="AQ12" s="225"/>
      <c r="AR12" s="103"/>
      <c r="AS12" s="103"/>
      <c r="AT12" s="106"/>
      <c r="AU12" s="106"/>
      <c r="AV12" s="218"/>
      <c r="AW12" s="147"/>
      <c r="AX12" s="150"/>
      <c r="AY12" s="145"/>
    </row>
    <row r="13" spans="1:63" ht="45.75" customHeight="1" x14ac:dyDescent="0.25">
      <c r="A13" s="472"/>
      <c r="B13" s="100"/>
      <c r="C13" s="130"/>
      <c r="D13" s="372"/>
      <c r="E13" s="118"/>
      <c r="F13" s="100"/>
      <c r="G13" s="297"/>
      <c r="H13" s="118"/>
      <c r="I13" s="130"/>
      <c r="J13" s="369"/>
      <c r="K13" s="336"/>
      <c r="L13" s="340"/>
      <c r="M13" s="336"/>
      <c r="N13" s="312"/>
      <c r="O13" s="289"/>
      <c r="P13" s="287"/>
      <c r="Q13" s="118"/>
      <c r="R13" s="156"/>
      <c r="S13" s="103"/>
      <c r="T13" s="159"/>
      <c r="U13" s="162"/>
      <c r="V13" s="56">
        <v>650</v>
      </c>
      <c r="W13" s="106"/>
      <c r="X13" s="165"/>
      <c r="Y13" s="96"/>
      <c r="Z13" s="200"/>
      <c r="AA13" s="200"/>
      <c r="AB13" s="200"/>
      <c r="AC13" s="187"/>
      <c r="AD13" s="433"/>
      <c r="AE13" s="96"/>
      <c r="AF13" s="96"/>
      <c r="AG13" s="92"/>
      <c r="AH13" s="92"/>
      <c r="AI13" s="92"/>
      <c r="AJ13" s="92"/>
      <c r="AK13" s="92"/>
      <c r="AL13" s="403"/>
      <c r="AM13" s="403"/>
      <c r="AN13" s="234"/>
      <c r="AO13" s="262"/>
      <c r="AP13" s="103"/>
      <c r="AQ13" s="225"/>
      <c r="AR13" s="103"/>
      <c r="AS13" s="103"/>
      <c r="AT13" s="106"/>
      <c r="AU13" s="106"/>
      <c r="AV13" s="218"/>
      <c r="AW13" s="147"/>
      <c r="AX13" s="150"/>
      <c r="AY13" s="145"/>
    </row>
    <row r="14" spans="1:63" ht="48" customHeight="1" x14ac:dyDescent="0.25">
      <c r="A14" s="472"/>
      <c r="B14" s="100"/>
      <c r="C14" s="130"/>
      <c r="D14" s="373"/>
      <c r="E14" s="119"/>
      <c r="F14" s="101"/>
      <c r="G14" s="298"/>
      <c r="H14" s="119"/>
      <c r="I14" s="131"/>
      <c r="J14" s="370"/>
      <c r="K14" s="337"/>
      <c r="L14" s="341"/>
      <c r="M14" s="337"/>
      <c r="N14" s="313"/>
      <c r="O14" s="289"/>
      <c r="P14" s="288"/>
      <c r="Q14" s="119"/>
      <c r="R14" s="157"/>
      <c r="S14" s="104"/>
      <c r="T14" s="160"/>
      <c r="U14" s="163"/>
      <c r="V14" s="57">
        <v>570</v>
      </c>
      <c r="W14" s="107"/>
      <c r="X14" s="166"/>
      <c r="Y14" s="97"/>
      <c r="Z14" s="201"/>
      <c r="AA14" s="201"/>
      <c r="AB14" s="200"/>
      <c r="AC14" s="188"/>
      <c r="AD14" s="434"/>
      <c r="AE14" s="97"/>
      <c r="AF14" s="97"/>
      <c r="AG14" s="93"/>
      <c r="AH14" s="93"/>
      <c r="AI14" s="92"/>
      <c r="AJ14" s="93"/>
      <c r="AK14" s="92"/>
      <c r="AL14" s="404"/>
      <c r="AM14" s="404"/>
      <c r="AN14" s="235"/>
      <c r="AO14" s="263"/>
      <c r="AP14" s="104"/>
      <c r="AQ14" s="226"/>
      <c r="AR14" s="104"/>
      <c r="AS14" s="104"/>
      <c r="AT14" s="107"/>
      <c r="AU14" s="107"/>
      <c r="AV14" s="219"/>
      <c r="AW14" s="148"/>
      <c r="AX14" s="151"/>
      <c r="AY14" s="142"/>
    </row>
    <row r="15" spans="1:63" ht="25.5" customHeight="1" x14ac:dyDescent="0.25">
      <c r="A15" s="472"/>
      <c r="B15" s="100"/>
      <c r="C15" s="130"/>
      <c r="D15" s="371" t="s">
        <v>33</v>
      </c>
      <c r="E15" s="117" t="s">
        <v>34</v>
      </c>
      <c r="F15" s="99" t="s">
        <v>88</v>
      </c>
      <c r="G15" s="331" t="s">
        <v>98</v>
      </c>
      <c r="H15" s="117" t="s">
        <v>33</v>
      </c>
      <c r="I15" s="113" t="s">
        <v>35</v>
      </c>
      <c r="J15" s="338">
        <v>30932</v>
      </c>
      <c r="K15" s="326">
        <v>20757</v>
      </c>
      <c r="L15" s="344">
        <v>7631</v>
      </c>
      <c r="M15" s="347">
        <v>2545</v>
      </c>
      <c r="N15" s="117" t="s">
        <v>166</v>
      </c>
      <c r="O15" s="289" t="s">
        <v>101</v>
      </c>
      <c r="P15" s="281" t="s">
        <v>215</v>
      </c>
      <c r="Q15" s="99" t="s">
        <v>175</v>
      </c>
      <c r="R15" s="273">
        <v>2545</v>
      </c>
      <c r="S15" s="136" t="s">
        <v>113</v>
      </c>
      <c r="T15" s="190">
        <v>2545</v>
      </c>
      <c r="U15" s="257">
        <v>2545</v>
      </c>
      <c r="V15" s="56">
        <v>848</v>
      </c>
      <c r="W15" s="105">
        <v>600</v>
      </c>
      <c r="X15" s="192">
        <v>600</v>
      </c>
      <c r="Y15" s="91">
        <f>X15/T15</f>
        <v>0.23575638506876229</v>
      </c>
      <c r="Z15" s="199">
        <f>(Y15+Y19)/2</f>
        <v>0.33216390682009544</v>
      </c>
      <c r="AA15" s="199">
        <f>(Y15+Y19)/2</f>
        <v>0.33216390682009544</v>
      </c>
      <c r="AB15" s="200"/>
      <c r="AC15" s="186">
        <v>1945</v>
      </c>
      <c r="AD15" s="192">
        <v>1945</v>
      </c>
      <c r="AE15" s="91">
        <f>AD15/T15</f>
        <v>0.76424361493123771</v>
      </c>
      <c r="AF15" s="94">
        <f>X15+AD15</f>
        <v>2545</v>
      </c>
      <c r="AG15" s="91">
        <f>AF15/T15</f>
        <v>1</v>
      </c>
      <c r="AH15" s="91">
        <f>(AG15+AG19)/2</f>
        <v>0.85714285714285721</v>
      </c>
      <c r="AI15" s="92"/>
      <c r="AJ15" s="91"/>
      <c r="AK15" s="92"/>
      <c r="AL15" s="353" t="s">
        <v>254</v>
      </c>
      <c r="AM15" s="353" t="s">
        <v>303</v>
      </c>
      <c r="AN15" s="258">
        <v>43557</v>
      </c>
      <c r="AO15" s="258">
        <v>43679</v>
      </c>
      <c r="AP15" s="102" t="s">
        <v>131</v>
      </c>
      <c r="AQ15" s="224">
        <v>221534033</v>
      </c>
      <c r="AR15" s="102" t="s">
        <v>153</v>
      </c>
      <c r="AS15" s="102" t="s">
        <v>116</v>
      </c>
      <c r="AT15" s="186">
        <v>221534033</v>
      </c>
      <c r="AU15" s="186">
        <v>186056100</v>
      </c>
      <c r="AV15" s="91">
        <f>(AU15*100%)/AT15</f>
        <v>0.83985335111016557</v>
      </c>
      <c r="AW15" s="146">
        <v>402677000</v>
      </c>
      <c r="AX15" s="149">
        <v>186056100</v>
      </c>
      <c r="AY15" s="141">
        <f>(AX15*100%)/AW15</f>
        <v>0.46204799380148359</v>
      </c>
    </row>
    <row r="16" spans="1:63" ht="27" customHeight="1" x14ac:dyDescent="0.25">
      <c r="A16" s="472"/>
      <c r="B16" s="100"/>
      <c r="C16" s="130"/>
      <c r="D16" s="372"/>
      <c r="E16" s="118"/>
      <c r="F16" s="100"/>
      <c r="G16" s="331"/>
      <c r="H16" s="118"/>
      <c r="I16" s="113"/>
      <c r="J16" s="318"/>
      <c r="K16" s="343"/>
      <c r="L16" s="345"/>
      <c r="M16" s="348"/>
      <c r="N16" s="118"/>
      <c r="O16" s="289"/>
      <c r="P16" s="282"/>
      <c r="Q16" s="100"/>
      <c r="R16" s="273"/>
      <c r="S16" s="136"/>
      <c r="T16" s="190"/>
      <c r="U16" s="257"/>
      <c r="V16" s="56">
        <v>849</v>
      </c>
      <c r="W16" s="106"/>
      <c r="X16" s="192"/>
      <c r="Y16" s="92"/>
      <c r="Z16" s="200"/>
      <c r="AA16" s="200"/>
      <c r="AB16" s="200"/>
      <c r="AC16" s="187"/>
      <c r="AD16" s="192"/>
      <c r="AE16" s="92"/>
      <c r="AF16" s="92"/>
      <c r="AG16" s="92"/>
      <c r="AH16" s="92"/>
      <c r="AI16" s="92"/>
      <c r="AJ16" s="92"/>
      <c r="AK16" s="92"/>
      <c r="AL16" s="354"/>
      <c r="AM16" s="354"/>
      <c r="AN16" s="259"/>
      <c r="AO16" s="259"/>
      <c r="AP16" s="103"/>
      <c r="AQ16" s="225"/>
      <c r="AR16" s="103"/>
      <c r="AS16" s="103"/>
      <c r="AT16" s="187"/>
      <c r="AU16" s="187"/>
      <c r="AV16" s="92"/>
      <c r="AW16" s="147"/>
      <c r="AX16" s="150"/>
      <c r="AY16" s="145"/>
    </row>
    <row r="17" spans="1:51" ht="22.5" customHeight="1" x14ac:dyDescent="0.25">
      <c r="A17" s="472"/>
      <c r="B17" s="100"/>
      <c r="C17" s="130"/>
      <c r="D17" s="372"/>
      <c r="E17" s="118"/>
      <c r="F17" s="100"/>
      <c r="G17" s="331"/>
      <c r="H17" s="118"/>
      <c r="I17" s="113"/>
      <c r="J17" s="318"/>
      <c r="K17" s="343"/>
      <c r="L17" s="345"/>
      <c r="M17" s="348"/>
      <c r="N17" s="118"/>
      <c r="O17" s="289"/>
      <c r="P17" s="282"/>
      <c r="Q17" s="100"/>
      <c r="R17" s="273"/>
      <c r="S17" s="136"/>
      <c r="T17" s="190"/>
      <c r="U17" s="257"/>
      <c r="V17" s="179">
        <v>848</v>
      </c>
      <c r="W17" s="106"/>
      <c r="X17" s="192"/>
      <c r="Y17" s="92"/>
      <c r="Z17" s="200"/>
      <c r="AA17" s="200"/>
      <c r="AB17" s="200"/>
      <c r="AC17" s="187"/>
      <c r="AD17" s="192"/>
      <c r="AE17" s="92"/>
      <c r="AF17" s="92"/>
      <c r="AG17" s="92"/>
      <c r="AH17" s="92"/>
      <c r="AI17" s="92"/>
      <c r="AJ17" s="92"/>
      <c r="AK17" s="92"/>
      <c r="AL17" s="354"/>
      <c r="AM17" s="354"/>
      <c r="AN17" s="259"/>
      <c r="AO17" s="259"/>
      <c r="AP17" s="103"/>
      <c r="AQ17" s="225"/>
      <c r="AR17" s="103"/>
      <c r="AS17" s="103"/>
      <c r="AT17" s="187"/>
      <c r="AU17" s="187"/>
      <c r="AV17" s="92"/>
      <c r="AW17" s="147"/>
      <c r="AX17" s="150"/>
      <c r="AY17" s="145"/>
    </row>
    <row r="18" spans="1:51" ht="37.5" customHeight="1" x14ac:dyDescent="0.25">
      <c r="A18" s="472"/>
      <c r="B18" s="100"/>
      <c r="C18" s="130"/>
      <c r="D18" s="372"/>
      <c r="E18" s="118"/>
      <c r="F18" s="101"/>
      <c r="G18" s="331"/>
      <c r="H18" s="118"/>
      <c r="I18" s="113"/>
      <c r="J18" s="319"/>
      <c r="K18" s="343"/>
      <c r="L18" s="346"/>
      <c r="M18" s="349"/>
      <c r="N18" s="118"/>
      <c r="O18" s="289"/>
      <c r="P18" s="283"/>
      <c r="Q18" s="101"/>
      <c r="R18" s="273"/>
      <c r="S18" s="136"/>
      <c r="T18" s="190"/>
      <c r="U18" s="257"/>
      <c r="V18" s="180"/>
      <c r="W18" s="107"/>
      <c r="X18" s="192"/>
      <c r="Y18" s="93"/>
      <c r="Z18" s="200"/>
      <c r="AA18" s="200"/>
      <c r="AB18" s="200"/>
      <c r="AC18" s="188"/>
      <c r="AD18" s="192"/>
      <c r="AE18" s="93"/>
      <c r="AF18" s="93"/>
      <c r="AG18" s="93"/>
      <c r="AH18" s="92"/>
      <c r="AI18" s="92"/>
      <c r="AJ18" s="92"/>
      <c r="AK18" s="92"/>
      <c r="AL18" s="354"/>
      <c r="AM18" s="354"/>
      <c r="AN18" s="259"/>
      <c r="AO18" s="259"/>
      <c r="AP18" s="103"/>
      <c r="AQ18" s="225"/>
      <c r="AR18" s="103"/>
      <c r="AS18" s="103"/>
      <c r="AT18" s="187"/>
      <c r="AU18" s="187"/>
      <c r="AV18" s="92"/>
      <c r="AW18" s="147"/>
      <c r="AX18" s="150"/>
      <c r="AY18" s="145"/>
    </row>
    <row r="19" spans="1:51" ht="15" customHeight="1" x14ac:dyDescent="0.25">
      <c r="A19" s="472"/>
      <c r="B19" s="100"/>
      <c r="C19" s="130"/>
      <c r="D19" s="372"/>
      <c r="E19" s="117" t="s">
        <v>36</v>
      </c>
      <c r="F19" s="99" t="s">
        <v>89</v>
      </c>
      <c r="G19" s="296" t="s">
        <v>99</v>
      </c>
      <c r="H19" s="118"/>
      <c r="I19" s="129" t="s">
        <v>37</v>
      </c>
      <c r="J19" s="318">
        <v>200</v>
      </c>
      <c r="K19" s="302">
        <v>144</v>
      </c>
      <c r="L19" s="342">
        <f>28+14</f>
        <v>42</v>
      </c>
      <c r="M19" s="126">
        <v>14</v>
      </c>
      <c r="N19" s="118"/>
      <c r="O19" s="289"/>
      <c r="P19" s="281" t="s">
        <v>38</v>
      </c>
      <c r="Q19" s="99" t="s">
        <v>135</v>
      </c>
      <c r="R19" s="272">
        <v>14</v>
      </c>
      <c r="S19" s="114" t="s">
        <v>113</v>
      </c>
      <c r="T19" s="168">
        <v>14</v>
      </c>
      <c r="U19" s="171">
        <v>14</v>
      </c>
      <c r="V19" s="181">
        <v>5</v>
      </c>
      <c r="W19" s="158">
        <v>6</v>
      </c>
      <c r="X19" s="174">
        <v>6</v>
      </c>
      <c r="Y19" s="167">
        <f>X19/T19</f>
        <v>0.42857142857142855</v>
      </c>
      <c r="Z19" s="200"/>
      <c r="AA19" s="200"/>
      <c r="AB19" s="200"/>
      <c r="AC19" s="164">
        <v>4</v>
      </c>
      <c r="AD19" s="174">
        <v>4</v>
      </c>
      <c r="AE19" s="167">
        <f>AD19/T19</f>
        <v>0.2857142857142857</v>
      </c>
      <c r="AF19" s="98">
        <f>X19+AD19</f>
        <v>10</v>
      </c>
      <c r="AG19" s="92">
        <f>AF19/T19</f>
        <v>0.7142857142857143</v>
      </c>
      <c r="AH19" s="92"/>
      <c r="AI19" s="92"/>
      <c r="AJ19" s="92"/>
      <c r="AK19" s="92"/>
      <c r="AL19" s="354"/>
      <c r="AM19" s="354"/>
      <c r="AN19" s="259"/>
      <c r="AO19" s="259"/>
      <c r="AP19" s="103"/>
      <c r="AQ19" s="225"/>
      <c r="AR19" s="103"/>
      <c r="AS19" s="103"/>
      <c r="AT19" s="187"/>
      <c r="AU19" s="187"/>
      <c r="AV19" s="92"/>
      <c r="AW19" s="147"/>
      <c r="AX19" s="150"/>
      <c r="AY19" s="145"/>
    </row>
    <row r="20" spans="1:51" x14ac:dyDescent="0.25">
      <c r="A20" s="472"/>
      <c r="B20" s="100"/>
      <c r="C20" s="130"/>
      <c r="D20" s="372"/>
      <c r="E20" s="118"/>
      <c r="F20" s="100"/>
      <c r="G20" s="297"/>
      <c r="H20" s="118"/>
      <c r="I20" s="130"/>
      <c r="J20" s="318"/>
      <c r="K20" s="303"/>
      <c r="L20" s="342"/>
      <c r="M20" s="127"/>
      <c r="N20" s="118"/>
      <c r="O20" s="289"/>
      <c r="P20" s="282"/>
      <c r="Q20" s="100"/>
      <c r="R20" s="272"/>
      <c r="S20" s="115"/>
      <c r="T20" s="169"/>
      <c r="U20" s="172"/>
      <c r="V20" s="182"/>
      <c r="W20" s="159"/>
      <c r="X20" s="175"/>
      <c r="Y20" s="96"/>
      <c r="Z20" s="200"/>
      <c r="AA20" s="200"/>
      <c r="AB20" s="200"/>
      <c r="AC20" s="165"/>
      <c r="AD20" s="175"/>
      <c r="AE20" s="96"/>
      <c r="AF20" s="96"/>
      <c r="AG20" s="92"/>
      <c r="AH20" s="92"/>
      <c r="AI20" s="92"/>
      <c r="AJ20" s="92"/>
      <c r="AK20" s="92"/>
      <c r="AL20" s="354"/>
      <c r="AM20" s="354"/>
      <c r="AN20" s="259"/>
      <c r="AO20" s="259"/>
      <c r="AP20" s="103"/>
      <c r="AQ20" s="225"/>
      <c r="AR20" s="103"/>
      <c r="AS20" s="103"/>
      <c r="AT20" s="187"/>
      <c r="AU20" s="187"/>
      <c r="AV20" s="92"/>
      <c r="AW20" s="147"/>
      <c r="AX20" s="150"/>
      <c r="AY20" s="145"/>
    </row>
    <row r="21" spans="1:51" x14ac:dyDescent="0.25">
      <c r="A21" s="472"/>
      <c r="B21" s="100"/>
      <c r="C21" s="130"/>
      <c r="D21" s="372"/>
      <c r="E21" s="118"/>
      <c r="F21" s="100"/>
      <c r="G21" s="297"/>
      <c r="H21" s="118"/>
      <c r="I21" s="130"/>
      <c r="J21" s="318"/>
      <c r="K21" s="303"/>
      <c r="L21" s="342"/>
      <c r="M21" s="127"/>
      <c r="N21" s="118"/>
      <c r="O21" s="289"/>
      <c r="P21" s="282"/>
      <c r="Q21" s="100"/>
      <c r="R21" s="272"/>
      <c r="S21" s="115"/>
      <c r="T21" s="169"/>
      <c r="U21" s="172"/>
      <c r="V21" s="181">
        <v>5</v>
      </c>
      <c r="W21" s="159"/>
      <c r="X21" s="175"/>
      <c r="Y21" s="96"/>
      <c r="Z21" s="200"/>
      <c r="AA21" s="200"/>
      <c r="AB21" s="200"/>
      <c r="AC21" s="165"/>
      <c r="AD21" s="175"/>
      <c r="AE21" s="96"/>
      <c r="AF21" s="96"/>
      <c r="AG21" s="92"/>
      <c r="AH21" s="92"/>
      <c r="AI21" s="92"/>
      <c r="AJ21" s="92"/>
      <c r="AK21" s="92"/>
      <c r="AL21" s="354"/>
      <c r="AM21" s="354"/>
      <c r="AN21" s="259"/>
      <c r="AO21" s="259"/>
      <c r="AP21" s="103"/>
      <c r="AQ21" s="225"/>
      <c r="AR21" s="103"/>
      <c r="AS21" s="103"/>
      <c r="AT21" s="187"/>
      <c r="AU21" s="187"/>
      <c r="AV21" s="92"/>
      <c r="AW21" s="147"/>
      <c r="AX21" s="150"/>
      <c r="AY21" s="145"/>
    </row>
    <row r="22" spans="1:51" x14ac:dyDescent="0.25">
      <c r="A22" s="472"/>
      <c r="B22" s="100"/>
      <c r="C22" s="130"/>
      <c r="D22" s="372"/>
      <c r="E22" s="118"/>
      <c r="F22" s="100"/>
      <c r="G22" s="297"/>
      <c r="H22" s="118"/>
      <c r="I22" s="130"/>
      <c r="J22" s="318"/>
      <c r="K22" s="303"/>
      <c r="L22" s="342"/>
      <c r="M22" s="127"/>
      <c r="N22" s="118"/>
      <c r="O22" s="289"/>
      <c r="P22" s="282"/>
      <c r="Q22" s="100"/>
      <c r="R22" s="272"/>
      <c r="S22" s="115"/>
      <c r="T22" s="169"/>
      <c r="U22" s="172"/>
      <c r="V22" s="182"/>
      <c r="W22" s="159"/>
      <c r="X22" s="175"/>
      <c r="Y22" s="96"/>
      <c r="Z22" s="200"/>
      <c r="AA22" s="200"/>
      <c r="AB22" s="200"/>
      <c r="AC22" s="165"/>
      <c r="AD22" s="175"/>
      <c r="AE22" s="96"/>
      <c r="AF22" s="96"/>
      <c r="AG22" s="92"/>
      <c r="AH22" s="92"/>
      <c r="AI22" s="92"/>
      <c r="AJ22" s="92"/>
      <c r="AK22" s="92"/>
      <c r="AL22" s="354"/>
      <c r="AM22" s="354"/>
      <c r="AN22" s="259"/>
      <c r="AO22" s="259"/>
      <c r="AP22" s="103"/>
      <c r="AQ22" s="225"/>
      <c r="AR22" s="103"/>
      <c r="AS22" s="103"/>
      <c r="AT22" s="187"/>
      <c r="AU22" s="187"/>
      <c r="AV22" s="92"/>
      <c r="AW22" s="147"/>
      <c r="AX22" s="150"/>
      <c r="AY22" s="145"/>
    </row>
    <row r="23" spans="1:51" ht="29.25" customHeight="1" x14ac:dyDescent="0.25">
      <c r="A23" s="472"/>
      <c r="B23" s="100"/>
      <c r="C23" s="130"/>
      <c r="D23" s="373"/>
      <c r="E23" s="119"/>
      <c r="F23" s="101"/>
      <c r="G23" s="298"/>
      <c r="H23" s="119"/>
      <c r="I23" s="131"/>
      <c r="J23" s="319"/>
      <c r="K23" s="304"/>
      <c r="L23" s="342"/>
      <c r="M23" s="128"/>
      <c r="N23" s="119"/>
      <c r="O23" s="289"/>
      <c r="P23" s="283"/>
      <c r="Q23" s="101"/>
      <c r="R23" s="272"/>
      <c r="S23" s="116"/>
      <c r="T23" s="170"/>
      <c r="U23" s="173"/>
      <c r="V23" s="58">
        <v>4</v>
      </c>
      <c r="W23" s="160"/>
      <c r="X23" s="176"/>
      <c r="Y23" s="97"/>
      <c r="Z23" s="201"/>
      <c r="AA23" s="201"/>
      <c r="AB23" s="200"/>
      <c r="AC23" s="166"/>
      <c r="AD23" s="176"/>
      <c r="AE23" s="97"/>
      <c r="AF23" s="97"/>
      <c r="AG23" s="93"/>
      <c r="AH23" s="93"/>
      <c r="AI23" s="92"/>
      <c r="AJ23" s="93"/>
      <c r="AK23" s="92"/>
      <c r="AL23" s="355"/>
      <c r="AM23" s="355"/>
      <c r="AN23" s="260"/>
      <c r="AO23" s="260"/>
      <c r="AP23" s="104"/>
      <c r="AQ23" s="225"/>
      <c r="AR23" s="104"/>
      <c r="AS23" s="104"/>
      <c r="AT23" s="188"/>
      <c r="AU23" s="188"/>
      <c r="AV23" s="93"/>
      <c r="AW23" s="148"/>
      <c r="AX23" s="151"/>
      <c r="AY23" s="142"/>
    </row>
    <row r="24" spans="1:51" ht="15" customHeight="1" x14ac:dyDescent="0.25">
      <c r="A24" s="472"/>
      <c r="B24" s="100"/>
      <c r="C24" s="130"/>
      <c r="D24" s="308" t="s">
        <v>39</v>
      </c>
      <c r="E24" s="129" t="s">
        <v>40</v>
      </c>
      <c r="F24" s="99" t="s">
        <v>91</v>
      </c>
      <c r="G24" s="296">
        <v>0.18</v>
      </c>
      <c r="H24" s="129" t="s">
        <v>41</v>
      </c>
      <c r="I24" s="129" t="s">
        <v>174</v>
      </c>
      <c r="J24" s="120">
        <v>300000</v>
      </c>
      <c r="K24" s="335">
        <v>160058</v>
      </c>
      <c r="L24" s="123">
        <f>158982+63257</f>
        <v>222239</v>
      </c>
      <c r="M24" s="126">
        <v>34987</v>
      </c>
      <c r="N24" s="117" t="s">
        <v>167</v>
      </c>
      <c r="O24" s="289" t="s">
        <v>160</v>
      </c>
      <c r="P24" s="281" t="s">
        <v>216</v>
      </c>
      <c r="Q24" s="99" t="s">
        <v>188</v>
      </c>
      <c r="R24" s="272">
        <v>153</v>
      </c>
      <c r="S24" s="136" t="s">
        <v>113</v>
      </c>
      <c r="T24" s="191">
        <v>153</v>
      </c>
      <c r="U24" s="257">
        <v>153</v>
      </c>
      <c r="V24" s="111">
        <v>50</v>
      </c>
      <c r="W24" s="105">
        <f>X49+X46+X42+X39+X34+X28+X24</f>
        <v>2386</v>
      </c>
      <c r="X24" s="192">
        <v>153</v>
      </c>
      <c r="Y24" s="91">
        <f>X24/T24</f>
        <v>1</v>
      </c>
      <c r="Z24" s="199">
        <f>(Y49+Y46+Y42+Y39+Y34+Y28+Y24)/7</f>
        <v>0.60286006594401564</v>
      </c>
      <c r="AA24" s="199">
        <f>(Z24+Z52)/2</f>
        <v>0.31455397196770829</v>
      </c>
      <c r="AB24" s="200"/>
      <c r="AC24" s="186">
        <f>AD49+AD46+AD42+AD39+AD34+AD28+AD24</f>
        <v>11710</v>
      </c>
      <c r="AD24" s="435">
        <v>0</v>
      </c>
      <c r="AE24" s="91">
        <f>AD24/T24</f>
        <v>0</v>
      </c>
      <c r="AF24" s="94">
        <f>X24+AD24</f>
        <v>153</v>
      </c>
      <c r="AG24" s="91">
        <f>AF24/T24</f>
        <v>1</v>
      </c>
      <c r="AH24" s="91">
        <f>(AG51+AG72)/2</f>
        <v>0.40655085172113925</v>
      </c>
      <c r="AI24" s="92"/>
      <c r="AJ24" s="91"/>
      <c r="AK24" s="92"/>
      <c r="AL24" s="405" t="s">
        <v>257</v>
      </c>
      <c r="AM24" s="405" t="s">
        <v>257</v>
      </c>
      <c r="AN24" s="238">
        <v>43500</v>
      </c>
      <c r="AO24" s="238">
        <v>43798</v>
      </c>
      <c r="AP24" s="102" t="s">
        <v>132</v>
      </c>
      <c r="AQ24" s="224">
        <v>1323956605</v>
      </c>
      <c r="AR24" s="102" t="s">
        <v>120</v>
      </c>
      <c r="AS24" s="102" t="s">
        <v>145</v>
      </c>
      <c r="AT24" s="105">
        <v>1323956605</v>
      </c>
      <c r="AU24" s="105">
        <v>698459400</v>
      </c>
      <c r="AV24" s="217">
        <f>(AU24*100%)/AT24</f>
        <v>0.52755460213894245</v>
      </c>
      <c r="AW24" s="146">
        <v>1285172556</v>
      </c>
      <c r="AX24" s="149">
        <v>850545815</v>
      </c>
      <c r="AY24" s="141">
        <f>(AX24*100%)/AW24</f>
        <v>0.66181448633423823</v>
      </c>
    </row>
    <row r="25" spans="1:51" ht="15" customHeight="1" x14ac:dyDescent="0.25">
      <c r="A25" s="472"/>
      <c r="B25" s="100"/>
      <c r="C25" s="130"/>
      <c r="D25" s="309"/>
      <c r="E25" s="130"/>
      <c r="F25" s="100"/>
      <c r="G25" s="297"/>
      <c r="H25" s="130"/>
      <c r="I25" s="130"/>
      <c r="J25" s="130"/>
      <c r="K25" s="336"/>
      <c r="L25" s="124"/>
      <c r="M25" s="127"/>
      <c r="N25" s="118"/>
      <c r="O25" s="289"/>
      <c r="P25" s="282"/>
      <c r="Q25" s="100"/>
      <c r="R25" s="272"/>
      <c r="S25" s="136"/>
      <c r="T25" s="191"/>
      <c r="U25" s="257"/>
      <c r="V25" s="112"/>
      <c r="W25" s="106"/>
      <c r="X25" s="192"/>
      <c r="Y25" s="92"/>
      <c r="Z25" s="200"/>
      <c r="AA25" s="200"/>
      <c r="AB25" s="200"/>
      <c r="AC25" s="187"/>
      <c r="AD25" s="435"/>
      <c r="AE25" s="92"/>
      <c r="AF25" s="92"/>
      <c r="AG25" s="92"/>
      <c r="AH25" s="92"/>
      <c r="AI25" s="92"/>
      <c r="AJ25" s="92"/>
      <c r="AK25" s="92"/>
      <c r="AL25" s="406"/>
      <c r="AM25" s="406"/>
      <c r="AN25" s="238"/>
      <c r="AO25" s="238"/>
      <c r="AP25" s="103"/>
      <c r="AQ25" s="225"/>
      <c r="AR25" s="103"/>
      <c r="AS25" s="103"/>
      <c r="AT25" s="106"/>
      <c r="AU25" s="106"/>
      <c r="AV25" s="218"/>
      <c r="AW25" s="147"/>
      <c r="AX25" s="150"/>
      <c r="AY25" s="145"/>
    </row>
    <row r="26" spans="1:51" ht="36" customHeight="1" x14ac:dyDescent="0.25">
      <c r="A26" s="472"/>
      <c r="B26" s="100"/>
      <c r="C26" s="130"/>
      <c r="D26" s="309"/>
      <c r="E26" s="130"/>
      <c r="F26" s="100"/>
      <c r="G26" s="297"/>
      <c r="H26" s="130"/>
      <c r="I26" s="130"/>
      <c r="J26" s="130"/>
      <c r="K26" s="336"/>
      <c r="L26" s="124"/>
      <c r="M26" s="127"/>
      <c r="N26" s="118"/>
      <c r="O26" s="289"/>
      <c r="P26" s="282"/>
      <c r="Q26" s="100"/>
      <c r="R26" s="272"/>
      <c r="S26" s="136"/>
      <c r="T26" s="191"/>
      <c r="U26" s="257"/>
      <c r="V26" s="59">
        <v>52</v>
      </c>
      <c r="W26" s="106"/>
      <c r="X26" s="192"/>
      <c r="Y26" s="92"/>
      <c r="Z26" s="200"/>
      <c r="AA26" s="200"/>
      <c r="AB26" s="200"/>
      <c r="AC26" s="187"/>
      <c r="AD26" s="435"/>
      <c r="AE26" s="92"/>
      <c r="AF26" s="92"/>
      <c r="AG26" s="92"/>
      <c r="AH26" s="92"/>
      <c r="AI26" s="92"/>
      <c r="AJ26" s="92"/>
      <c r="AK26" s="92"/>
      <c r="AL26" s="406"/>
      <c r="AM26" s="406"/>
      <c r="AN26" s="238"/>
      <c r="AO26" s="238"/>
      <c r="AP26" s="103"/>
      <c r="AQ26" s="225"/>
      <c r="AR26" s="103"/>
      <c r="AS26" s="103"/>
      <c r="AT26" s="106"/>
      <c r="AU26" s="106"/>
      <c r="AV26" s="218"/>
      <c r="AW26" s="147"/>
      <c r="AX26" s="150"/>
      <c r="AY26" s="145"/>
    </row>
    <row r="27" spans="1:51" ht="45.75" customHeight="1" x14ac:dyDescent="0.25">
      <c r="A27" s="472"/>
      <c r="B27" s="100"/>
      <c r="C27" s="130"/>
      <c r="D27" s="309"/>
      <c r="E27" s="130"/>
      <c r="F27" s="100"/>
      <c r="G27" s="297"/>
      <c r="H27" s="130"/>
      <c r="I27" s="130"/>
      <c r="J27" s="130"/>
      <c r="K27" s="336"/>
      <c r="L27" s="124"/>
      <c r="M27" s="127"/>
      <c r="N27" s="118"/>
      <c r="O27" s="289"/>
      <c r="P27" s="283"/>
      <c r="Q27" s="101"/>
      <c r="R27" s="272"/>
      <c r="S27" s="136"/>
      <c r="T27" s="191"/>
      <c r="U27" s="257"/>
      <c r="V27" s="55">
        <v>51</v>
      </c>
      <c r="W27" s="106"/>
      <c r="X27" s="192"/>
      <c r="Y27" s="93"/>
      <c r="Z27" s="200"/>
      <c r="AA27" s="200"/>
      <c r="AB27" s="200"/>
      <c r="AC27" s="187"/>
      <c r="AD27" s="435"/>
      <c r="AE27" s="93"/>
      <c r="AF27" s="93"/>
      <c r="AG27" s="93"/>
      <c r="AH27" s="92"/>
      <c r="AI27" s="92"/>
      <c r="AJ27" s="92"/>
      <c r="AK27" s="92"/>
      <c r="AL27" s="407"/>
      <c r="AM27" s="407"/>
      <c r="AN27" s="238"/>
      <c r="AO27" s="238"/>
      <c r="AP27" s="103"/>
      <c r="AQ27" s="225"/>
      <c r="AR27" s="103"/>
      <c r="AS27" s="103"/>
      <c r="AT27" s="106"/>
      <c r="AU27" s="106"/>
      <c r="AV27" s="218"/>
      <c r="AW27" s="147"/>
      <c r="AX27" s="150"/>
      <c r="AY27" s="145"/>
    </row>
    <row r="28" spans="1:51" ht="15" customHeight="1" x14ac:dyDescent="0.25">
      <c r="A28" s="472"/>
      <c r="B28" s="100"/>
      <c r="C28" s="130"/>
      <c r="D28" s="309"/>
      <c r="E28" s="130"/>
      <c r="F28" s="100"/>
      <c r="G28" s="297"/>
      <c r="H28" s="130"/>
      <c r="I28" s="130"/>
      <c r="J28" s="130"/>
      <c r="K28" s="336"/>
      <c r="L28" s="124"/>
      <c r="M28" s="127"/>
      <c r="N28" s="118"/>
      <c r="O28" s="289"/>
      <c r="P28" s="285" t="s">
        <v>217</v>
      </c>
      <c r="Q28" s="193" t="s">
        <v>137</v>
      </c>
      <c r="R28" s="274">
        <v>2337</v>
      </c>
      <c r="S28" s="256" t="s">
        <v>113</v>
      </c>
      <c r="T28" s="189">
        <v>2337</v>
      </c>
      <c r="U28" s="190">
        <v>779</v>
      </c>
      <c r="V28" s="111">
        <v>250</v>
      </c>
      <c r="W28" s="106"/>
      <c r="X28" s="192">
        <v>485</v>
      </c>
      <c r="Y28" s="91">
        <f>X28/T28</f>
        <v>0.20753102267864784</v>
      </c>
      <c r="Z28" s="200"/>
      <c r="AA28" s="200"/>
      <c r="AB28" s="200"/>
      <c r="AC28" s="187"/>
      <c r="AD28" s="192">
        <v>163</v>
      </c>
      <c r="AE28" s="91">
        <f>AD28/T28</f>
        <v>6.9747539580658963E-2</v>
      </c>
      <c r="AF28" s="94">
        <f>X28+AD28</f>
        <v>648</v>
      </c>
      <c r="AG28" s="91">
        <f>AF28/T28</f>
        <v>0.2772785622593068</v>
      </c>
      <c r="AH28" s="92"/>
      <c r="AI28" s="92"/>
      <c r="AJ28" s="92"/>
      <c r="AK28" s="92"/>
      <c r="AL28" s="408" t="s">
        <v>255</v>
      </c>
      <c r="AM28" s="408" t="s">
        <v>275</v>
      </c>
      <c r="AN28" s="238"/>
      <c r="AO28" s="238"/>
      <c r="AP28" s="103"/>
      <c r="AQ28" s="225"/>
      <c r="AR28" s="103"/>
      <c r="AS28" s="103"/>
      <c r="AT28" s="106"/>
      <c r="AU28" s="106"/>
      <c r="AV28" s="218"/>
      <c r="AW28" s="147"/>
      <c r="AX28" s="150"/>
      <c r="AY28" s="145"/>
    </row>
    <row r="29" spans="1:51" ht="15" customHeight="1" x14ac:dyDescent="0.25">
      <c r="A29" s="472"/>
      <c r="B29" s="100"/>
      <c r="C29" s="130"/>
      <c r="D29" s="309"/>
      <c r="E29" s="130"/>
      <c r="F29" s="100"/>
      <c r="G29" s="297"/>
      <c r="H29" s="130"/>
      <c r="I29" s="130"/>
      <c r="J29" s="130"/>
      <c r="K29" s="336"/>
      <c r="L29" s="124"/>
      <c r="M29" s="127"/>
      <c r="N29" s="118"/>
      <c r="O29" s="289"/>
      <c r="P29" s="285"/>
      <c r="Q29" s="194"/>
      <c r="R29" s="274"/>
      <c r="S29" s="256"/>
      <c r="T29" s="189"/>
      <c r="U29" s="190"/>
      <c r="V29" s="112"/>
      <c r="W29" s="106"/>
      <c r="X29" s="192"/>
      <c r="Y29" s="92"/>
      <c r="Z29" s="200"/>
      <c r="AA29" s="200"/>
      <c r="AB29" s="200"/>
      <c r="AC29" s="187"/>
      <c r="AD29" s="192"/>
      <c r="AE29" s="92"/>
      <c r="AF29" s="92"/>
      <c r="AG29" s="92"/>
      <c r="AH29" s="92"/>
      <c r="AI29" s="92"/>
      <c r="AJ29" s="92"/>
      <c r="AK29" s="92"/>
      <c r="AL29" s="408"/>
      <c r="AM29" s="408"/>
      <c r="AN29" s="238"/>
      <c r="AO29" s="238"/>
      <c r="AP29" s="103"/>
      <c r="AQ29" s="225"/>
      <c r="AR29" s="103"/>
      <c r="AS29" s="103"/>
      <c r="AT29" s="106"/>
      <c r="AU29" s="106"/>
      <c r="AV29" s="218"/>
      <c r="AW29" s="147"/>
      <c r="AX29" s="150"/>
      <c r="AY29" s="145"/>
    </row>
    <row r="30" spans="1:51" ht="15" customHeight="1" x14ac:dyDescent="0.25">
      <c r="A30" s="472"/>
      <c r="B30" s="100"/>
      <c r="C30" s="130"/>
      <c r="D30" s="309"/>
      <c r="E30" s="130"/>
      <c r="F30" s="100"/>
      <c r="G30" s="297"/>
      <c r="H30" s="130"/>
      <c r="I30" s="130"/>
      <c r="J30" s="130"/>
      <c r="K30" s="336"/>
      <c r="L30" s="124"/>
      <c r="M30" s="127"/>
      <c r="N30" s="118"/>
      <c r="O30" s="289"/>
      <c r="P30" s="285"/>
      <c r="Q30" s="194"/>
      <c r="R30" s="274"/>
      <c r="S30" s="256"/>
      <c r="T30" s="189"/>
      <c r="U30" s="190"/>
      <c r="V30" s="111">
        <v>129</v>
      </c>
      <c r="W30" s="106"/>
      <c r="X30" s="192"/>
      <c r="Y30" s="92"/>
      <c r="Z30" s="200"/>
      <c r="AA30" s="200"/>
      <c r="AB30" s="200"/>
      <c r="AC30" s="187"/>
      <c r="AD30" s="192"/>
      <c r="AE30" s="92"/>
      <c r="AF30" s="92"/>
      <c r="AG30" s="92"/>
      <c r="AH30" s="92"/>
      <c r="AI30" s="92"/>
      <c r="AJ30" s="92"/>
      <c r="AK30" s="92"/>
      <c r="AL30" s="408"/>
      <c r="AM30" s="408"/>
      <c r="AN30" s="238"/>
      <c r="AO30" s="238"/>
      <c r="AP30" s="103"/>
      <c r="AQ30" s="225"/>
      <c r="AR30" s="103"/>
      <c r="AS30" s="103"/>
      <c r="AT30" s="106"/>
      <c r="AU30" s="106"/>
      <c r="AV30" s="218"/>
      <c r="AW30" s="147"/>
      <c r="AX30" s="150"/>
      <c r="AY30" s="145"/>
    </row>
    <row r="31" spans="1:51" ht="15" customHeight="1" x14ac:dyDescent="0.25">
      <c r="A31" s="472"/>
      <c r="B31" s="100"/>
      <c r="C31" s="130"/>
      <c r="D31" s="309"/>
      <c r="E31" s="130"/>
      <c r="F31" s="100"/>
      <c r="G31" s="297"/>
      <c r="H31" s="130"/>
      <c r="I31" s="130"/>
      <c r="J31" s="130"/>
      <c r="K31" s="336"/>
      <c r="L31" s="124"/>
      <c r="M31" s="127"/>
      <c r="N31" s="118"/>
      <c r="O31" s="289"/>
      <c r="P31" s="285"/>
      <c r="Q31" s="194"/>
      <c r="R31" s="274"/>
      <c r="S31" s="256"/>
      <c r="T31" s="189"/>
      <c r="U31" s="190"/>
      <c r="V31" s="112"/>
      <c r="W31" s="106"/>
      <c r="X31" s="192"/>
      <c r="Y31" s="92"/>
      <c r="Z31" s="200"/>
      <c r="AA31" s="200"/>
      <c r="AB31" s="200"/>
      <c r="AC31" s="187"/>
      <c r="AD31" s="192"/>
      <c r="AE31" s="92"/>
      <c r="AF31" s="92"/>
      <c r="AG31" s="92"/>
      <c r="AH31" s="92"/>
      <c r="AI31" s="92"/>
      <c r="AJ31" s="92"/>
      <c r="AK31" s="92"/>
      <c r="AL31" s="408"/>
      <c r="AM31" s="408"/>
      <c r="AN31" s="238"/>
      <c r="AO31" s="238"/>
      <c r="AP31" s="103"/>
      <c r="AQ31" s="225"/>
      <c r="AR31" s="103"/>
      <c r="AS31" s="103"/>
      <c r="AT31" s="106"/>
      <c r="AU31" s="106"/>
      <c r="AV31" s="218"/>
      <c r="AW31" s="147"/>
      <c r="AX31" s="150"/>
      <c r="AY31" s="145"/>
    </row>
    <row r="32" spans="1:51" ht="15" customHeight="1" x14ac:dyDescent="0.25">
      <c r="A32" s="472"/>
      <c r="B32" s="100"/>
      <c r="C32" s="130"/>
      <c r="D32" s="309"/>
      <c r="E32" s="130"/>
      <c r="F32" s="100"/>
      <c r="G32" s="297"/>
      <c r="H32" s="130"/>
      <c r="I32" s="130"/>
      <c r="J32" s="130"/>
      <c r="K32" s="336"/>
      <c r="L32" s="124"/>
      <c r="M32" s="127"/>
      <c r="N32" s="118"/>
      <c r="O32" s="289"/>
      <c r="P32" s="285"/>
      <c r="Q32" s="194"/>
      <c r="R32" s="274"/>
      <c r="S32" s="256"/>
      <c r="T32" s="189"/>
      <c r="U32" s="190"/>
      <c r="V32" s="111">
        <v>400</v>
      </c>
      <c r="W32" s="106"/>
      <c r="X32" s="192"/>
      <c r="Y32" s="92"/>
      <c r="Z32" s="200"/>
      <c r="AA32" s="200"/>
      <c r="AB32" s="200"/>
      <c r="AC32" s="187"/>
      <c r="AD32" s="192"/>
      <c r="AE32" s="92"/>
      <c r="AF32" s="92"/>
      <c r="AG32" s="92"/>
      <c r="AH32" s="92"/>
      <c r="AI32" s="92"/>
      <c r="AJ32" s="92"/>
      <c r="AK32" s="92"/>
      <c r="AL32" s="408"/>
      <c r="AM32" s="408"/>
      <c r="AN32" s="238"/>
      <c r="AO32" s="238"/>
      <c r="AP32" s="103"/>
      <c r="AQ32" s="225"/>
      <c r="AR32" s="103"/>
      <c r="AS32" s="103"/>
      <c r="AT32" s="106"/>
      <c r="AU32" s="106"/>
      <c r="AV32" s="218"/>
      <c r="AW32" s="147"/>
      <c r="AX32" s="150"/>
      <c r="AY32" s="145"/>
    </row>
    <row r="33" spans="1:51" ht="15" customHeight="1" x14ac:dyDescent="0.25">
      <c r="A33" s="472"/>
      <c r="B33" s="100"/>
      <c r="C33" s="130"/>
      <c r="D33" s="309"/>
      <c r="E33" s="130"/>
      <c r="F33" s="100"/>
      <c r="G33" s="297"/>
      <c r="H33" s="130"/>
      <c r="I33" s="130"/>
      <c r="J33" s="130"/>
      <c r="K33" s="336"/>
      <c r="L33" s="124"/>
      <c r="M33" s="127"/>
      <c r="N33" s="118"/>
      <c r="O33" s="289"/>
      <c r="P33" s="285"/>
      <c r="Q33" s="195"/>
      <c r="R33" s="274"/>
      <c r="S33" s="256"/>
      <c r="T33" s="189"/>
      <c r="U33" s="190"/>
      <c r="V33" s="112"/>
      <c r="W33" s="106"/>
      <c r="X33" s="192"/>
      <c r="Y33" s="93"/>
      <c r="Z33" s="200"/>
      <c r="AA33" s="200"/>
      <c r="AB33" s="200"/>
      <c r="AC33" s="187"/>
      <c r="AD33" s="192"/>
      <c r="AE33" s="93"/>
      <c r="AF33" s="93"/>
      <c r="AG33" s="93"/>
      <c r="AH33" s="92"/>
      <c r="AI33" s="92"/>
      <c r="AJ33" s="92"/>
      <c r="AK33" s="92"/>
      <c r="AL33" s="408"/>
      <c r="AM33" s="408"/>
      <c r="AN33" s="238"/>
      <c r="AO33" s="238"/>
      <c r="AP33" s="103"/>
      <c r="AQ33" s="225"/>
      <c r="AR33" s="103"/>
      <c r="AS33" s="103"/>
      <c r="AT33" s="106"/>
      <c r="AU33" s="106"/>
      <c r="AV33" s="218"/>
      <c r="AW33" s="147"/>
      <c r="AX33" s="150"/>
      <c r="AY33" s="145"/>
    </row>
    <row r="34" spans="1:51" ht="15" customHeight="1" x14ac:dyDescent="0.25">
      <c r="A34" s="472"/>
      <c r="B34" s="100"/>
      <c r="C34" s="130"/>
      <c r="D34" s="309"/>
      <c r="E34" s="130"/>
      <c r="F34" s="100"/>
      <c r="G34" s="297"/>
      <c r="H34" s="130"/>
      <c r="I34" s="130"/>
      <c r="J34" s="130"/>
      <c r="K34" s="336"/>
      <c r="L34" s="124"/>
      <c r="M34" s="127"/>
      <c r="N34" s="118"/>
      <c r="O34" s="289"/>
      <c r="P34" s="281" t="s">
        <v>222</v>
      </c>
      <c r="Q34" s="193" t="s">
        <v>138</v>
      </c>
      <c r="R34" s="274">
        <v>22867</v>
      </c>
      <c r="S34" s="256" t="s">
        <v>152</v>
      </c>
      <c r="T34" s="189">
        <v>22867</v>
      </c>
      <c r="U34" s="190">
        <v>7622</v>
      </c>
      <c r="V34" s="55">
        <v>2372</v>
      </c>
      <c r="W34" s="106"/>
      <c r="X34" s="192">
        <v>560</v>
      </c>
      <c r="Y34" s="91">
        <f>X34/T34</f>
        <v>2.448943892946167E-2</v>
      </c>
      <c r="Z34" s="200"/>
      <c r="AA34" s="200"/>
      <c r="AB34" s="200"/>
      <c r="AC34" s="187"/>
      <c r="AD34" s="192">
        <v>5614</v>
      </c>
      <c r="AE34" s="91">
        <f>AD34/T34</f>
        <v>0.24550662526785325</v>
      </c>
      <c r="AF34" s="94">
        <f>X34+AD34</f>
        <v>6174</v>
      </c>
      <c r="AG34" s="91">
        <f>AF34/T34</f>
        <v>0.26999606419731492</v>
      </c>
      <c r="AH34" s="92"/>
      <c r="AI34" s="92"/>
      <c r="AJ34" s="92"/>
      <c r="AK34" s="92"/>
      <c r="AL34" s="408" t="s">
        <v>234</v>
      </c>
      <c r="AM34" s="408" t="s">
        <v>276</v>
      </c>
      <c r="AN34" s="238"/>
      <c r="AO34" s="238"/>
      <c r="AP34" s="103"/>
      <c r="AQ34" s="225"/>
      <c r="AR34" s="103"/>
      <c r="AS34" s="103"/>
      <c r="AT34" s="106"/>
      <c r="AU34" s="106"/>
      <c r="AV34" s="218"/>
      <c r="AW34" s="147"/>
      <c r="AX34" s="150"/>
      <c r="AY34" s="145"/>
    </row>
    <row r="35" spans="1:51" ht="15" customHeight="1" x14ac:dyDescent="0.25">
      <c r="A35" s="472"/>
      <c r="B35" s="100"/>
      <c r="C35" s="130"/>
      <c r="D35" s="309"/>
      <c r="E35" s="130"/>
      <c r="F35" s="100"/>
      <c r="G35" s="297"/>
      <c r="H35" s="130"/>
      <c r="I35" s="130"/>
      <c r="J35" s="130"/>
      <c r="K35" s="336"/>
      <c r="L35" s="124"/>
      <c r="M35" s="127"/>
      <c r="N35" s="118"/>
      <c r="O35" s="289"/>
      <c r="P35" s="282"/>
      <c r="Q35" s="194"/>
      <c r="R35" s="274"/>
      <c r="S35" s="256"/>
      <c r="T35" s="189"/>
      <c r="U35" s="190"/>
      <c r="V35" s="111">
        <v>1250</v>
      </c>
      <c r="W35" s="106"/>
      <c r="X35" s="192"/>
      <c r="Y35" s="92"/>
      <c r="Z35" s="200"/>
      <c r="AA35" s="200"/>
      <c r="AB35" s="200"/>
      <c r="AC35" s="187"/>
      <c r="AD35" s="192"/>
      <c r="AE35" s="92"/>
      <c r="AF35" s="92"/>
      <c r="AG35" s="92"/>
      <c r="AH35" s="92"/>
      <c r="AI35" s="92"/>
      <c r="AJ35" s="92"/>
      <c r="AK35" s="92"/>
      <c r="AL35" s="408"/>
      <c r="AM35" s="408"/>
      <c r="AN35" s="238"/>
      <c r="AO35" s="238"/>
      <c r="AP35" s="103"/>
      <c r="AQ35" s="225"/>
      <c r="AR35" s="103"/>
      <c r="AS35" s="103"/>
      <c r="AT35" s="106"/>
      <c r="AU35" s="106"/>
      <c r="AV35" s="218"/>
      <c r="AW35" s="147"/>
      <c r="AX35" s="150"/>
      <c r="AY35" s="145"/>
    </row>
    <row r="36" spans="1:51" ht="15" customHeight="1" x14ac:dyDescent="0.25">
      <c r="A36" s="472"/>
      <c r="B36" s="100"/>
      <c r="C36" s="130"/>
      <c r="D36" s="309"/>
      <c r="E36" s="130"/>
      <c r="F36" s="100"/>
      <c r="G36" s="297"/>
      <c r="H36" s="130"/>
      <c r="I36" s="130"/>
      <c r="J36" s="130"/>
      <c r="K36" s="336"/>
      <c r="L36" s="124"/>
      <c r="M36" s="127"/>
      <c r="N36" s="118"/>
      <c r="O36" s="289"/>
      <c r="P36" s="282"/>
      <c r="Q36" s="194"/>
      <c r="R36" s="274"/>
      <c r="S36" s="256"/>
      <c r="T36" s="189"/>
      <c r="U36" s="190"/>
      <c r="V36" s="112"/>
      <c r="W36" s="106"/>
      <c r="X36" s="192"/>
      <c r="Y36" s="92"/>
      <c r="Z36" s="200"/>
      <c r="AA36" s="200"/>
      <c r="AB36" s="200"/>
      <c r="AC36" s="187"/>
      <c r="AD36" s="192"/>
      <c r="AE36" s="92"/>
      <c r="AF36" s="92"/>
      <c r="AG36" s="92"/>
      <c r="AH36" s="92"/>
      <c r="AI36" s="92"/>
      <c r="AJ36" s="92"/>
      <c r="AK36" s="92"/>
      <c r="AL36" s="408"/>
      <c r="AM36" s="408"/>
      <c r="AN36" s="238"/>
      <c r="AO36" s="238"/>
      <c r="AP36" s="103"/>
      <c r="AQ36" s="225"/>
      <c r="AR36" s="103"/>
      <c r="AS36" s="103"/>
      <c r="AT36" s="106"/>
      <c r="AU36" s="106"/>
      <c r="AV36" s="218"/>
      <c r="AW36" s="147"/>
      <c r="AX36" s="150"/>
      <c r="AY36" s="145"/>
    </row>
    <row r="37" spans="1:51" ht="15" customHeight="1" x14ac:dyDescent="0.25">
      <c r="A37" s="472"/>
      <c r="B37" s="100"/>
      <c r="C37" s="130"/>
      <c r="D37" s="309"/>
      <c r="E37" s="130"/>
      <c r="F37" s="100"/>
      <c r="G37" s="297"/>
      <c r="H37" s="130"/>
      <c r="I37" s="130"/>
      <c r="J37" s="130"/>
      <c r="K37" s="336"/>
      <c r="L37" s="124"/>
      <c r="M37" s="127"/>
      <c r="N37" s="118"/>
      <c r="O37" s="289"/>
      <c r="P37" s="282"/>
      <c r="Q37" s="194"/>
      <c r="R37" s="274"/>
      <c r="S37" s="256"/>
      <c r="T37" s="189"/>
      <c r="U37" s="190"/>
      <c r="V37" s="111">
        <v>4000</v>
      </c>
      <c r="W37" s="106"/>
      <c r="X37" s="192"/>
      <c r="Y37" s="92"/>
      <c r="Z37" s="200"/>
      <c r="AA37" s="200"/>
      <c r="AB37" s="200"/>
      <c r="AC37" s="187"/>
      <c r="AD37" s="192"/>
      <c r="AE37" s="92"/>
      <c r="AF37" s="92"/>
      <c r="AG37" s="92"/>
      <c r="AH37" s="92"/>
      <c r="AI37" s="92"/>
      <c r="AJ37" s="92"/>
      <c r="AK37" s="92"/>
      <c r="AL37" s="408"/>
      <c r="AM37" s="408"/>
      <c r="AN37" s="238"/>
      <c r="AO37" s="238"/>
      <c r="AP37" s="103"/>
      <c r="AQ37" s="225"/>
      <c r="AR37" s="103"/>
      <c r="AS37" s="103"/>
      <c r="AT37" s="106"/>
      <c r="AU37" s="106"/>
      <c r="AV37" s="218"/>
      <c r="AW37" s="147"/>
      <c r="AX37" s="150"/>
      <c r="AY37" s="145"/>
    </row>
    <row r="38" spans="1:51" ht="15" customHeight="1" x14ac:dyDescent="0.25">
      <c r="A38" s="472"/>
      <c r="B38" s="100"/>
      <c r="C38" s="130"/>
      <c r="D38" s="309"/>
      <c r="E38" s="130"/>
      <c r="F38" s="100"/>
      <c r="G38" s="297"/>
      <c r="H38" s="130"/>
      <c r="I38" s="130"/>
      <c r="J38" s="130"/>
      <c r="K38" s="336"/>
      <c r="L38" s="124"/>
      <c r="M38" s="127"/>
      <c r="N38" s="118"/>
      <c r="O38" s="289"/>
      <c r="P38" s="283"/>
      <c r="Q38" s="195"/>
      <c r="R38" s="274"/>
      <c r="S38" s="256"/>
      <c r="T38" s="189"/>
      <c r="U38" s="190"/>
      <c r="V38" s="112"/>
      <c r="W38" s="106"/>
      <c r="X38" s="192"/>
      <c r="Y38" s="93"/>
      <c r="Z38" s="200"/>
      <c r="AA38" s="200"/>
      <c r="AB38" s="200"/>
      <c r="AC38" s="187"/>
      <c r="AD38" s="192"/>
      <c r="AE38" s="93"/>
      <c r="AF38" s="93"/>
      <c r="AG38" s="93"/>
      <c r="AH38" s="92"/>
      <c r="AI38" s="92"/>
      <c r="AJ38" s="92"/>
      <c r="AK38" s="92"/>
      <c r="AL38" s="408"/>
      <c r="AM38" s="408"/>
      <c r="AN38" s="238"/>
      <c r="AO38" s="238"/>
      <c r="AP38" s="103"/>
      <c r="AQ38" s="225"/>
      <c r="AR38" s="103"/>
      <c r="AS38" s="103"/>
      <c r="AT38" s="106"/>
      <c r="AU38" s="106"/>
      <c r="AV38" s="218"/>
      <c r="AW38" s="147"/>
      <c r="AX38" s="150"/>
      <c r="AY38" s="145"/>
    </row>
    <row r="39" spans="1:51" ht="45" customHeight="1" x14ac:dyDescent="0.25">
      <c r="A39" s="472"/>
      <c r="B39" s="100"/>
      <c r="C39" s="130"/>
      <c r="D39" s="309"/>
      <c r="E39" s="130"/>
      <c r="F39" s="100"/>
      <c r="G39" s="297"/>
      <c r="H39" s="130"/>
      <c r="I39" s="130"/>
      <c r="J39" s="130"/>
      <c r="K39" s="336"/>
      <c r="L39" s="124"/>
      <c r="M39" s="127"/>
      <c r="N39" s="118"/>
      <c r="O39" s="289"/>
      <c r="P39" s="285" t="s">
        <v>159</v>
      </c>
      <c r="Q39" s="99" t="s">
        <v>189</v>
      </c>
      <c r="R39" s="272">
        <v>180</v>
      </c>
      <c r="S39" s="136" t="s">
        <v>152</v>
      </c>
      <c r="T39" s="191">
        <v>180</v>
      </c>
      <c r="U39" s="190">
        <v>60</v>
      </c>
      <c r="V39" s="55">
        <v>10</v>
      </c>
      <c r="W39" s="106"/>
      <c r="X39" s="192">
        <v>323</v>
      </c>
      <c r="Y39" s="91">
        <v>1</v>
      </c>
      <c r="Z39" s="200"/>
      <c r="AA39" s="200"/>
      <c r="AB39" s="200"/>
      <c r="AC39" s="187"/>
      <c r="AD39" s="362">
        <v>0</v>
      </c>
      <c r="AE39" s="91">
        <f>AD39/T39</f>
        <v>0</v>
      </c>
      <c r="AF39" s="94">
        <f>X39+AD39</f>
        <v>323</v>
      </c>
      <c r="AG39" s="91">
        <v>1</v>
      </c>
      <c r="AH39" s="92"/>
      <c r="AI39" s="92"/>
      <c r="AJ39" s="92"/>
      <c r="AK39" s="92"/>
      <c r="AL39" s="409" t="s">
        <v>235</v>
      </c>
      <c r="AM39" s="447" t="s">
        <v>304</v>
      </c>
      <c r="AN39" s="238"/>
      <c r="AO39" s="238"/>
      <c r="AP39" s="103"/>
      <c r="AQ39" s="225"/>
      <c r="AR39" s="103"/>
      <c r="AS39" s="103"/>
      <c r="AT39" s="106"/>
      <c r="AU39" s="106"/>
      <c r="AV39" s="218"/>
      <c r="AW39" s="147"/>
      <c r="AX39" s="150"/>
      <c r="AY39" s="145"/>
    </row>
    <row r="40" spans="1:51" ht="45" customHeight="1" x14ac:dyDescent="0.25">
      <c r="A40" s="472"/>
      <c r="B40" s="100"/>
      <c r="C40" s="130"/>
      <c r="D40" s="309"/>
      <c r="E40" s="130"/>
      <c r="F40" s="100"/>
      <c r="G40" s="297"/>
      <c r="H40" s="130"/>
      <c r="I40" s="130"/>
      <c r="J40" s="130"/>
      <c r="K40" s="336"/>
      <c r="L40" s="124"/>
      <c r="M40" s="127"/>
      <c r="N40" s="118"/>
      <c r="O40" s="289"/>
      <c r="P40" s="285"/>
      <c r="Q40" s="100"/>
      <c r="R40" s="272"/>
      <c r="S40" s="136"/>
      <c r="T40" s="191"/>
      <c r="U40" s="190"/>
      <c r="V40" s="55">
        <v>10</v>
      </c>
      <c r="W40" s="106"/>
      <c r="X40" s="192"/>
      <c r="Y40" s="92"/>
      <c r="Z40" s="200"/>
      <c r="AA40" s="200"/>
      <c r="AB40" s="200"/>
      <c r="AC40" s="187"/>
      <c r="AD40" s="362"/>
      <c r="AE40" s="92"/>
      <c r="AF40" s="92"/>
      <c r="AG40" s="92"/>
      <c r="AH40" s="92"/>
      <c r="AI40" s="92"/>
      <c r="AJ40" s="92"/>
      <c r="AK40" s="92"/>
      <c r="AL40" s="410"/>
      <c r="AM40" s="410"/>
      <c r="AN40" s="238"/>
      <c r="AO40" s="238"/>
      <c r="AP40" s="103"/>
      <c r="AQ40" s="225"/>
      <c r="AR40" s="103"/>
      <c r="AS40" s="103"/>
      <c r="AT40" s="106"/>
      <c r="AU40" s="106"/>
      <c r="AV40" s="218"/>
      <c r="AW40" s="147"/>
      <c r="AX40" s="150"/>
      <c r="AY40" s="145"/>
    </row>
    <row r="41" spans="1:51" ht="55.5" customHeight="1" x14ac:dyDescent="0.25">
      <c r="A41" s="472"/>
      <c r="B41" s="100"/>
      <c r="C41" s="130"/>
      <c r="D41" s="309"/>
      <c r="E41" s="130"/>
      <c r="F41" s="100"/>
      <c r="G41" s="297"/>
      <c r="H41" s="130"/>
      <c r="I41" s="130"/>
      <c r="J41" s="130"/>
      <c r="K41" s="336"/>
      <c r="L41" s="124"/>
      <c r="M41" s="127"/>
      <c r="N41" s="118"/>
      <c r="O41" s="289"/>
      <c r="P41" s="285"/>
      <c r="Q41" s="101"/>
      <c r="R41" s="272"/>
      <c r="S41" s="136"/>
      <c r="T41" s="191"/>
      <c r="U41" s="190"/>
      <c r="V41" s="55">
        <v>40</v>
      </c>
      <c r="W41" s="106"/>
      <c r="X41" s="192"/>
      <c r="Y41" s="93"/>
      <c r="Z41" s="200"/>
      <c r="AA41" s="200"/>
      <c r="AB41" s="200"/>
      <c r="AC41" s="187"/>
      <c r="AD41" s="362"/>
      <c r="AE41" s="93"/>
      <c r="AF41" s="93"/>
      <c r="AG41" s="93"/>
      <c r="AH41" s="92"/>
      <c r="AI41" s="92"/>
      <c r="AJ41" s="92"/>
      <c r="AK41" s="92"/>
      <c r="AL41" s="411"/>
      <c r="AM41" s="411"/>
      <c r="AN41" s="238"/>
      <c r="AO41" s="238"/>
      <c r="AP41" s="103"/>
      <c r="AQ41" s="225"/>
      <c r="AR41" s="103"/>
      <c r="AS41" s="103"/>
      <c r="AT41" s="106"/>
      <c r="AU41" s="106"/>
      <c r="AV41" s="218"/>
      <c r="AW41" s="147"/>
      <c r="AX41" s="150"/>
      <c r="AY41" s="145"/>
    </row>
    <row r="42" spans="1:51" ht="15" customHeight="1" x14ac:dyDescent="0.25">
      <c r="A42" s="472"/>
      <c r="B42" s="100"/>
      <c r="C42" s="130"/>
      <c r="D42" s="309"/>
      <c r="E42" s="130"/>
      <c r="F42" s="100"/>
      <c r="G42" s="297"/>
      <c r="H42" s="130"/>
      <c r="I42" s="130"/>
      <c r="J42" s="130"/>
      <c r="K42" s="336"/>
      <c r="L42" s="124"/>
      <c r="M42" s="127"/>
      <c r="N42" s="118"/>
      <c r="O42" s="289"/>
      <c r="P42" s="281" t="s">
        <v>218</v>
      </c>
      <c r="Q42" s="99" t="s">
        <v>190</v>
      </c>
      <c r="R42" s="272">
        <v>250</v>
      </c>
      <c r="S42" s="136" t="s">
        <v>113</v>
      </c>
      <c r="T42" s="190">
        <v>250</v>
      </c>
      <c r="U42" s="190">
        <v>83</v>
      </c>
      <c r="V42" s="55">
        <v>13</v>
      </c>
      <c r="W42" s="106"/>
      <c r="X42" s="192">
        <v>247</v>
      </c>
      <c r="Y42" s="91">
        <f>X42/T42</f>
        <v>0.98799999999999999</v>
      </c>
      <c r="Z42" s="200"/>
      <c r="AA42" s="200"/>
      <c r="AB42" s="200"/>
      <c r="AC42" s="187"/>
      <c r="AD42" s="192">
        <v>53</v>
      </c>
      <c r="AE42" s="91">
        <f>AD42/T42</f>
        <v>0.21199999999999999</v>
      </c>
      <c r="AF42" s="94">
        <f>X42+AD42</f>
        <v>300</v>
      </c>
      <c r="AG42" s="91">
        <v>1</v>
      </c>
      <c r="AH42" s="92"/>
      <c r="AI42" s="92"/>
      <c r="AJ42" s="92"/>
      <c r="AK42" s="92"/>
      <c r="AL42" s="390" t="s">
        <v>256</v>
      </c>
      <c r="AM42" s="390" t="s">
        <v>277</v>
      </c>
      <c r="AN42" s="238"/>
      <c r="AO42" s="238"/>
      <c r="AP42" s="103"/>
      <c r="AQ42" s="225"/>
      <c r="AR42" s="103"/>
      <c r="AS42" s="103"/>
      <c r="AT42" s="106"/>
      <c r="AU42" s="106"/>
      <c r="AV42" s="218"/>
      <c r="AW42" s="147"/>
      <c r="AX42" s="150"/>
      <c r="AY42" s="145"/>
    </row>
    <row r="43" spans="1:51" ht="15" customHeight="1" x14ac:dyDescent="0.25">
      <c r="A43" s="472"/>
      <c r="B43" s="100"/>
      <c r="C43" s="130"/>
      <c r="D43" s="309"/>
      <c r="E43" s="130"/>
      <c r="F43" s="100"/>
      <c r="G43" s="297"/>
      <c r="H43" s="130"/>
      <c r="I43" s="130"/>
      <c r="J43" s="130"/>
      <c r="K43" s="336"/>
      <c r="L43" s="124"/>
      <c r="M43" s="127"/>
      <c r="N43" s="118"/>
      <c r="O43" s="289"/>
      <c r="P43" s="282"/>
      <c r="Q43" s="100"/>
      <c r="R43" s="272"/>
      <c r="S43" s="136"/>
      <c r="T43" s="190"/>
      <c r="U43" s="190"/>
      <c r="V43" s="55">
        <v>60</v>
      </c>
      <c r="W43" s="106"/>
      <c r="X43" s="192"/>
      <c r="Y43" s="92"/>
      <c r="Z43" s="200"/>
      <c r="AA43" s="200"/>
      <c r="AB43" s="200"/>
      <c r="AC43" s="187"/>
      <c r="AD43" s="192"/>
      <c r="AE43" s="92"/>
      <c r="AF43" s="92"/>
      <c r="AG43" s="92"/>
      <c r="AH43" s="92"/>
      <c r="AI43" s="92"/>
      <c r="AJ43" s="92"/>
      <c r="AK43" s="92"/>
      <c r="AL43" s="391"/>
      <c r="AM43" s="391"/>
      <c r="AN43" s="238"/>
      <c r="AO43" s="238"/>
      <c r="AP43" s="103"/>
      <c r="AQ43" s="225"/>
      <c r="AR43" s="103"/>
      <c r="AS43" s="103"/>
      <c r="AT43" s="106"/>
      <c r="AU43" s="106"/>
      <c r="AV43" s="218"/>
      <c r="AW43" s="147"/>
      <c r="AX43" s="150"/>
      <c r="AY43" s="145"/>
    </row>
    <row r="44" spans="1:51" ht="15" customHeight="1" x14ac:dyDescent="0.25">
      <c r="A44" s="472"/>
      <c r="B44" s="100"/>
      <c r="C44" s="130"/>
      <c r="D44" s="309"/>
      <c r="E44" s="130"/>
      <c r="F44" s="100"/>
      <c r="G44" s="297"/>
      <c r="H44" s="130"/>
      <c r="I44" s="130"/>
      <c r="J44" s="130"/>
      <c r="K44" s="336"/>
      <c r="L44" s="124"/>
      <c r="M44" s="127"/>
      <c r="N44" s="118"/>
      <c r="O44" s="289"/>
      <c r="P44" s="282"/>
      <c r="Q44" s="100"/>
      <c r="R44" s="272"/>
      <c r="S44" s="136"/>
      <c r="T44" s="190"/>
      <c r="U44" s="190"/>
      <c r="V44" s="111">
        <v>10</v>
      </c>
      <c r="W44" s="106"/>
      <c r="X44" s="192"/>
      <c r="Y44" s="92"/>
      <c r="Z44" s="200"/>
      <c r="AA44" s="200"/>
      <c r="AB44" s="200"/>
      <c r="AC44" s="187"/>
      <c r="AD44" s="192"/>
      <c r="AE44" s="92"/>
      <c r="AF44" s="92"/>
      <c r="AG44" s="92"/>
      <c r="AH44" s="92"/>
      <c r="AI44" s="92"/>
      <c r="AJ44" s="92"/>
      <c r="AK44" s="92"/>
      <c r="AL44" s="391"/>
      <c r="AM44" s="391"/>
      <c r="AN44" s="238"/>
      <c r="AO44" s="238"/>
      <c r="AP44" s="103"/>
      <c r="AQ44" s="225"/>
      <c r="AR44" s="103"/>
      <c r="AS44" s="103"/>
      <c r="AT44" s="106"/>
      <c r="AU44" s="106"/>
      <c r="AV44" s="218"/>
      <c r="AW44" s="147"/>
      <c r="AX44" s="150"/>
      <c r="AY44" s="145"/>
    </row>
    <row r="45" spans="1:51" ht="28.5" customHeight="1" x14ac:dyDescent="0.25">
      <c r="A45" s="472"/>
      <c r="B45" s="100"/>
      <c r="C45" s="130"/>
      <c r="D45" s="309"/>
      <c r="E45" s="130"/>
      <c r="F45" s="100"/>
      <c r="G45" s="297"/>
      <c r="H45" s="130"/>
      <c r="I45" s="130"/>
      <c r="J45" s="130"/>
      <c r="K45" s="336"/>
      <c r="L45" s="124"/>
      <c r="M45" s="127"/>
      <c r="N45" s="118"/>
      <c r="O45" s="289"/>
      <c r="P45" s="283"/>
      <c r="Q45" s="101"/>
      <c r="R45" s="272"/>
      <c r="S45" s="136"/>
      <c r="T45" s="190"/>
      <c r="U45" s="190"/>
      <c r="V45" s="112"/>
      <c r="W45" s="106"/>
      <c r="X45" s="192"/>
      <c r="Y45" s="93"/>
      <c r="Z45" s="200"/>
      <c r="AA45" s="200"/>
      <c r="AB45" s="200"/>
      <c r="AC45" s="187"/>
      <c r="AD45" s="192"/>
      <c r="AE45" s="93"/>
      <c r="AF45" s="93"/>
      <c r="AG45" s="93"/>
      <c r="AH45" s="92"/>
      <c r="AI45" s="92"/>
      <c r="AJ45" s="92"/>
      <c r="AK45" s="92"/>
      <c r="AL45" s="392"/>
      <c r="AM45" s="392"/>
      <c r="AN45" s="238"/>
      <c r="AO45" s="238"/>
      <c r="AP45" s="103"/>
      <c r="AQ45" s="225"/>
      <c r="AR45" s="103"/>
      <c r="AS45" s="103"/>
      <c r="AT45" s="106"/>
      <c r="AU45" s="106"/>
      <c r="AV45" s="218"/>
      <c r="AW45" s="147"/>
      <c r="AX45" s="150"/>
      <c r="AY45" s="145"/>
    </row>
    <row r="46" spans="1:51" ht="28.5" customHeight="1" x14ac:dyDescent="0.25">
      <c r="A46" s="472"/>
      <c r="B46" s="100"/>
      <c r="C46" s="130"/>
      <c r="D46" s="309"/>
      <c r="E46" s="130"/>
      <c r="F46" s="100"/>
      <c r="G46" s="297"/>
      <c r="H46" s="130"/>
      <c r="I46" s="130"/>
      <c r="J46" s="130"/>
      <c r="K46" s="336"/>
      <c r="L46" s="124"/>
      <c r="M46" s="127"/>
      <c r="N46" s="118"/>
      <c r="O46" s="289"/>
      <c r="P46" s="281" t="s">
        <v>219</v>
      </c>
      <c r="Q46" s="99" t="s">
        <v>139</v>
      </c>
      <c r="R46" s="183">
        <v>800</v>
      </c>
      <c r="S46" s="102" t="s">
        <v>152</v>
      </c>
      <c r="T46" s="105">
        <v>800</v>
      </c>
      <c r="U46" s="105">
        <v>266</v>
      </c>
      <c r="V46" s="60">
        <v>80</v>
      </c>
      <c r="W46" s="106"/>
      <c r="X46" s="186">
        <v>618</v>
      </c>
      <c r="Y46" s="91">
        <v>1</v>
      </c>
      <c r="Z46" s="200"/>
      <c r="AA46" s="200"/>
      <c r="AB46" s="200"/>
      <c r="AC46" s="187"/>
      <c r="AD46" s="186">
        <f>5218-618</f>
        <v>4600</v>
      </c>
      <c r="AE46" s="91">
        <v>1</v>
      </c>
      <c r="AF46" s="94">
        <f>X46+AD46</f>
        <v>5218</v>
      </c>
      <c r="AG46" s="91">
        <v>1</v>
      </c>
      <c r="AH46" s="92"/>
      <c r="AI46" s="92"/>
      <c r="AJ46" s="92"/>
      <c r="AK46" s="92"/>
      <c r="AL46" s="390" t="s">
        <v>236</v>
      </c>
      <c r="AM46" s="390" t="s">
        <v>278</v>
      </c>
      <c r="AN46" s="238"/>
      <c r="AO46" s="238"/>
      <c r="AP46" s="103"/>
      <c r="AQ46" s="225"/>
      <c r="AR46" s="103"/>
      <c r="AS46" s="103"/>
      <c r="AT46" s="106"/>
      <c r="AU46" s="106"/>
      <c r="AV46" s="218"/>
      <c r="AW46" s="147"/>
      <c r="AX46" s="150"/>
      <c r="AY46" s="145"/>
    </row>
    <row r="47" spans="1:51" ht="28.5" customHeight="1" x14ac:dyDescent="0.25">
      <c r="A47" s="472"/>
      <c r="B47" s="100"/>
      <c r="C47" s="130"/>
      <c r="D47" s="309"/>
      <c r="E47" s="130"/>
      <c r="F47" s="100"/>
      <c r="G47" s="297"/>
      <c r="H47" s="130"/>
      <c r="I47" s="130"/>
      <c r="J47" s="130"/>
      <c r="K47" s="336"/>
      <c r="L47" s="124"/>
      <c r="M47" s="127"/>
      <c r="N47" s="118"/>
      <c r="O47" s="289"/>
      <c r="P47" s="282"/>
      <c r="Q47" s="100"/>
      <c r="R47" s="184"/>
      <c r="S47" s="103"/>
      <c r="T47" s="106"/>
      <c r="U47" s="106"/>
      <c r="V47" s="60">
        <v>70</v>
      </c>
      <c r="W47" s="106"/>
      <c r="X47" s="187"/>
      <c r="Y47" s="92"/>
      <c r="Z47" s="200"/>
      <c r="AA47" s="200"/>
      <c r="AB47" s="200"/>
      <c r="AC47" s="187"/>
      <c r="AD47" s="187"/>
      <c r="AE47" s="92"/>
      <c r="AF47" s="92"/>
      <c r="AG47" s="92"/>
      <c r="AH47" s="92"/>
      <c r="AI47" s="92"/>
      <c r="AJ47" s="92"/>
      <c r="AK47" s="92"/>
      <c r="AL47" s="391"/>
      <c r="AM47" s="391"/>
      <c r="AN47" s="238"/>
      <c r="AO47" s="238"/>
      <c r="AP47" s="103"/>
      <c r="AQ47" s="225"/>
      <c r="AR47" s="103"/>
      <c r="AS47" s="103"/>
      <c r="AT47" s="106"/>
      <c r="AU47" s="106"/>
      <c r="AV47" s="218"/>
      <c r="AW47" s="147"/>
      <c r="AX47" s="150"/>
      <c r="AY47" s="145"/>
    </row>
    <row r="48" spans="1:51" ht="33.75" customHeight="1" x14ac:dyDescent="0.25">
      <c r="A48" s="472"/>
      <c r="B48" s="100"/>
      <c r="C48" s="130"/>
      <c r="D48" s="309"/>
      <c r="E48" s="130"/>
      <c r="F48" s="100"/>
      <c r="G48" s="297"/>
      <c r="H48" s="130"/>
      <c r="I48" s="130"/>
      <c r="J48" s="130"/>
      <c r="K48" s="336"/>
      <c r="L48" s="124"/>
      <c r="M48" s="127"/>
      <c r="N48" s="118"/>
      <c r="O48" s="289"/>
      <c r="P48" s="283"/>
      <c r="Q48" s="101"/>
      <c r="R48" s="185"/>
      <c r="S48" s="104"/>
      <c r="T48" s="107"/>
      <c r="U48" s="107"/>
      <c r="V48" s="61">
        <v>150</v>
      </c>
      <c r="W48" s="106"/>
      <c r="X48" s="188"/>
      <c r="Y48" s="93"/>
      <c r="Z48" s="200"/>
      <c r="AA48" s="200"/>
      <c r="AB48" s="200"/>
      <c r="AC48" s="187"/>
      <c r="AD48" s="188"/>
      <c r="AE48" s="93"/>
      <c r="AF48" s="93"/>
      <c r="AG48" s="93"/>
      <c r="AH48" s="92"/>
      <c r="AI48" s="92"/>
      <c r="AJ48" s="92"/>
      <c r="AK48" s="92"/>
      <c r="AL48" s="392"/>
      <c r="AM48" s="392"/>
      <c r="AN48" s="238"/>
      <c r="AO48" s="238"/>
      <c r="AP48" s="103"/>
      <c r="AQ48" s="225"/>
      <c r="AR48" s="103"/>
      <c r="AS48" s="103"/>
      <c r="AT48" s="106"/>
      <c r="AU48" s="106"/>
      <c r="AV48" s="218"/>
      <c r="AW48" s="147"/>
      <c r="AX48" s="150"/>
      <c r="AY48" s="145"/>
    </row>
    <row r="49" spans="1:51" ht="33.75" customHeight="1" x14ac:dyDescent="0.25">
      <c r="A49" s="472"/>
      <c r="B49" s="100"/>
      <c r="C49" s="130"/>
      <c r="D49" s="309"/>
      <c r="E49" s="130"/>
      <c r="F49" s="100"/>
      <c r="G49" s="297"/>
      <c r="H49" s="130"/>
      <c r="I49" s="130"/>
      <c r="J49" s="130"/>
      <c r="K49" s="336"/>
      <c r="L49" s="124"/>
      <c r="M49" s="127"/>
      <c r="N49" s="118"/>
      <c r="O49" s="289"/>
      <c r="P49" s="281" t="s">
        <v>220</v>
      </c>
      <c r="Q49" s="99" t="s">
        <v>221</v>
      </c>
      <c r="R49" s="425">
        <v>8400</v>
      </c>
      <c r="S49" s="102" t="s">
        <v>113</v>
      </c>
      <c r="T49" s="399">
        <v>8400</v>
      </c>
      <c r="U49" s="105">
        <v>8400</v>
      </c>
      <c r="V49" s="61">
        <v>3150</v>
      </c>
      <c r="W49" s="106"/>
      <c r="X49" s="383">
        <v>0</v>
      </c>
      <c r="Y49" s="91">
        <f>X49/T49</f>
        <v>0</v>
      </c>
      <c r="Z49" s="200"/>
      <c r="AA49" s="200"/>
      <c r="AB49" s="200"/>
      <c r="AC49" s="187"/>
      <c r="AD49" s="186">
        <v>1280</v>
      </c>
      <c r="AE49" s="91">
        <f>AD49/T49</f>
        <v>0.15238095238095239</v>
      </c>
      <c r="AF49" s="94">
        <f>X49+AD49</f>
        <v>1280</v>
      </c>
      <c r="AG49" s="91">
        <f>AF49/T49</f>
        <v>0.15238095238095239</v>
      </c>
      <c r="AH49" s="92"/>
      <c r="AI49" s="92"/>
      <c r="AJ49" s="92"/>
      <c r="AK49" s="92"/>
      <c r="AL49" s="409" t="s">
        <v>270</v>
      </c>
      <c r="AM49" s="390" t="s">
        <v>296</v>
      </c>
      <c r="AN49" s="238"/>
      <c r="AO49" s="238"/>
      <c r="AP49" s="103"/>
      <c r="AQ49" s="225"/>
      <c r="AR49" s="103"/>
      <c r="AS49" s="103"/>
      <c r="AT49" s="106"/>
      <c r="AU49" s="106"/>
      <c r="AV49" s="218"/>
      <c r="AW49" s="147"/>
      <c r="AX49" s="150"/>
      <c r="AY49" s="145"/>
    </row>
    <row r="50" spans="1:51" ht="33.75" customHeight="1" x14ac:dyDescent="0.25">
      <c r="A50" s="472"/>
      <c r="B50" s="100"/>
      <c r="C50" s="130"/>
      <c r="D50" s="309"/>
      <c r="E50" s="130"/>
      <c r="F50" s="100"/>
      <c r="G50" s="297"/>
      <c r="H50" s="130"/>
      <c r="I50" s="130"/>
      <c r="J50" s="130"/>
      <c r="K50" s="336"/>
      <c r="L50" s="124"/>
      <c r="M50" s="127"/>
      <c r="N50" s="118"/>
      <c r="O50" s="289"/>
      <c r="P50" s="282"/>
      <c r="Q50" s="100"/>
      <c r="R50" s="426"/>
      <c r="S50" s="103"/>
      <c r="T50" s="400"/>
      <c r="U50" s="106"/>
      <c r="V50" s="61">
        <v>3200</v>
      </c>
      <c r="W50" s="106"/>
      <c r="X50" s="384"/>
      <c r="Y50" s="92"/>
      <c r="Z50" s="200"/>
      <c r="AA50" s="200"/>
      <c r="AB50" s="200"/>
      <c r="AC50" s="187"/>
      <c r="AD50" s="187"/>
      <c r="AE50" s="92"/>
      <c r="AF50" s="92"/>
      <c r="AG50" s="93"/>
      <c r="AH50" s="92"/>
      <c r="AI50" s="92"/>
      <c r="AJ50" s="92"/>
      <c r="AK50" s="92"/>
      <c r="AL50" s="410"/>
      <c r="AM50" s="410"/>
      <c r="AN50" s="238"/>
      <c r="AO50" s="238"/>
      <c r="AP50" s="103"/>
      <c r="AQ50" s="225"/>
      <c r="AR50" s="103"/>
      <c r="AS50" s="103"/>
      <c r="AT50" s="106"/>
      <c r="AU50" s="106"/>
      <c r="AV50" s="218"/>
      <c r="AW50" s="147"/>
      <c r="AX50" s="150"/>
      <c r="AY50" s="145"/>
    </row>
    <row r="51" spans="1:51" ht="99" customHeight="1" x14ac:dyDescent="0.25">
      <c r="A51" s="472"/>
      <c r="B51" s="100"/>
      <c r="C51" s="130"/>
      <c r="D51" s="309"/>
      <c r="E51" s="131"/>
      <c r="F51" s="101"/>
      <c r="G51" s="298"/>
      <c r="H51" s="131"/>
      <c r="I51" s="131"/>
      <c r="J51" s="131"/>
      <c r="K51" s="337"/>
      <c r="L51" s="125"/>
      <c r="M51" s="128"/>
      <c r="N51" s="119"/>
      <c r="O51" s="289"/>
      <c r="P51" s="283"/>
      <c r="Q51" s="101"/>
      <c r="R51" s="427"/>
      <c r="S51" s="104"/>
      <c r="T51" s="401"/>
      <c r="U51" s="107"/>
      <c r="V51" s="62">
        <v>2050</v>
      </c>
      <c r="W51" s="107"/>
      <c r="X51" s="385"/>
      <c r="Y51" s="93"/>
      <c r="Z51" s="201"/>
      <c r="AA51" s="200"/>
      <c r="AB51" s="200"/>
      <c r="AC51" s="188"/>
      <c r="AD51" s="188"/>
      <c r="AE51" s="93"/>
      <c r="AF51" s="93"/>
      <c r="AG51" s="86">
        <f>(AG49+AG46+AG42+AG39+AG34+AG28+AG24)/7</f>
        <v>0.67137936840536772</v>
      </c>
      <c r="AH51" s="92"/>
      <c r="AI51" s="92"/>
      <c r="AJ51" s="92"/>
      <c r="AK51" s="92"/>
      <c r="AL51" s="411"/>
      <c r="AM51" s="411"/>
      <c r="AN51" s="238"/>
      <c r="AO51" s="238"/>
      <c r="AP51" s="103"/>
      <c r="AQ51" s="226"/>
      <c r="AR51" s="104"/>
      <c r="AS51" s="104"/>
      <c r="AT51" s="107"/>
      <c r="AU51" s="107"/>
      <c r="AV51" s="219"/>
      <c r="AW51" s="148"/>
      <c r="AX51" s="151"/>
      <c r="AY51" s="142"/>
    </row>
    <row r="52" spans="1:51" ht="15" customHeight="1" x14ac:dyDescent="0.25">
      <c r="A52" s="472"/>
      <c r="B52" s="100"/>
      <c r="C52" s="130"/>
      <c r="D52" s="309"/>
      <c r="E52" s="129" t="s">
        <v>42</v>
      </c>
      <c r="F52" s="99" t="s">
        <v>92</v>
      </c>
      <c r="G52" s="296">
        <v>0.42</v>
      </c>
      <c r="H52" s="129" t="s">
        <v>43</v>
      </c>
      <c r="I52" s="129" t="s">
        <v>44</v>
      </c>
      <c r="J52" s="299">
        <v>646969</v>
      </c>
      <c r="K52" s="126">
        <v>404356</v>
      </c>
      <c r="L52" s="338">
        <f>217200+47920</f>
        <v>265120</v>
      </c>
      <c r="M52" s="126">
        <v>60534</v>
      </c>
      <c r="N52" s="117" t="s">
        <v>168</v>
      </c>
      <c r="O52" s="289" t="s">
        <v>161</v>
      </c>
      <c r="P52" s="281" t="s">
        <v>45</v>
      </c>
      <c r="Q52" s="117" t="s">
        <v>193</v>
      </c>
      <c r="R52" s="273">
        <v>1000</v>
      </c>
      <c r="S52" s="136" t="s">
        <v>113</v>
      </c>
      <c r="T52" s="190">
        <v>1000</v>
      </c>
      <c r="U52" s="190">
        <v>333</v>
      </c>
      <c r="V52" s="111">
        <v>100</v>
      </c>
      <c r="W52" s="105">
        <f>X70+X67+X62+X57+X52</f>
        <v>3261</v>
      </c>
      <c r="X52" s="213">
        <v>0</v>
      </c>
      <c r="Y52" s="91">
        <f>X52/T52</f>
        <v>0</v>
      </c>
      <c r="Z52" s="199">
        <f>(Y52+Y57+Y62+Y67+Y70)/5</f>
        <v>2.6247877991400992E-2</v>
      </c>
      <c r="AA52" s="200"/>
      <c r="AB52" s="200"/>
      <c r="AC52" s="186">
        <f>AD70+AD67+AD62+AD57+AD52</f>
        <v>14292</v>
      </c>
      <c r="AD52" s="213">
        <v>0</v>
      </c>
      <c r="AE52" s="91">
        <f>AD52/Z52</f>
        <v>0</v>
      </c>
      <c r="AF52" s="94">
        <f>X52+AD52</f>
        <v>0</v>
      </c>
      <c r="AG52" s="91">
        <f>AF52/T52</f>
        <v>0</v>
      </c>
      <c r="AH52" s="92"/>
      <c r="AI52" s="92"/>
      <c r="AJ52" s="92"/>
      <c r="AK52" s="92"/>
      <c r="AL52" s="390" t="s">
        <v>252</v>
      </c>
      <c r="AM52" s="390" t="s">
        <v>301</v>
      </c>
      <c r="AN52" s="237">
        <v>43619</v>
      </c>
      <c r="AO52" s="237">
        <v>43677</v>
      </c>
      <c r="AP52" s="103"/>
      <c r="AQ52" s="224">
        <v>1291443344</v>
      </c>
      <c r="AR52" s="102" t="s">
        <v>121</v>
      </c>
      <c r="AS52" s="102" t="s">
        <v>146</v>
      </c>
      <c r="AT52" s="105">
        <v>1291443344</v>
      </c>
      <c r="AU52" s="105">
        <v>358170290</v>
      </c>
      <c r="AV52" s="217">
        <f>(AU52*100%)/AT52</f>
        <v>0.27734107861877677</v>
      </c>
      <c r="AW52" s="146">
        <v>1384443344</v>
      </c>
      <c r="AX52" s="149">
        <v>905661130</v>
      </c>
      <c r="AY52" s="141">
        <f>(AX52*100%)/AW52</f>
        <v>0.65416987551351902</v>
      </c>
    </row>
    <row r="53" spans="1:51" ht="15" customHeight="1" x14ac:dyDescent="0.25">
      <c r="A53" s="472"/>
      <c r="B53" s="100"/>
      <c r="C53" s="130"/>
      <c r="D53" s="309"/>
      <c r="E53" s="130"/>
      <c r="F53" s="100"/>
      <c r="G53" s="297"/>
      <c r="H53" s="130"/>
      <c r="I53" s="130"/>
      <c r="J53" s="300"/>
      <c r="K53" s="303"/>
      <c r="L53" s="350"/>
      <c r="M53" s="127"/>
      <c r="N53" s="118"/>
      <c r="O53" s="289"/>
      <c r="P53" s="282"/>
      <c r="Q53" s="118"/>
      <c r="R53" s="273"/>
      <c r="S53" s="136"/>
      <c r="T53" s="190"/>
      <c r="U53" s="190"/>
      <c r="V53" s="112"/>
      <c r="W53" s="106"/>
      <c r="X53" s="213"/>
      <c r="Y53" s="92"/>
      <c r="Z53" s="200"/>
      <c r="AA53" s="200"/>
      <c r="AB53" s="200"/>
      <c r="AC53" s="187"/>
      <c r="AD53" s="213"/>
      <c r="AE53" s="92"/>
      <c r="AF53" s="386"/>
      <c r="AG53" s="92"/>
      <c r="AH53" s="92"/>
      <c r="AI53" s="92"/>
      <c r="AJ53" s="92"/>
      <c r="AK53" s="92"/>
      <c r="AL53" s="391"/>
      <c r="AM53" s="391"/>
      <c r="AN53" s="237"/>
      <c r="AO53" s="237"/>
      <c r="AP53" s="103"/>
      <c r="AQ53" s="225"/>
      <c r="AR53" s="103"/>
      <c r="AS53" s="103"/>
      <c r="AT53" s="106"/>
      <c r="AU53" s="106"/>
      <c r="AV53" s="218"/>
      <c r="AW53" s="147"/>
      <c r="AX53" s="150"/>
      <c r="AY53" s="145"/>
    </row>
    <row r="54" spans="1:51" ht="15" customHeight="1" x14ac:dyDescent="0.25">
      <c r="A54" s="472"/>
      <c r="B54" s="100"/>
      <c r="C54" s="130"/>
      <c r="D54" s="309"/>
      <c r="E54" s="130"/>
      <c r="F54" s="100"/>
      <c r="G54" s="297"/>
      <c r="H54" s="130"/>
      <c r="I54" s="130"/>
      <c r="J54" s="300"/>
      <c r="K54" s="303"/>
      <c r="L54" s="350"/>
      <c r="M54" s="127"/>
      <c r="N54" s="118"/>
      <c r="O54" s="289"/>
      <c r="P54" s="282"/>
      <c r="Q54" s="118"/>
      <c r="R54" s="273"/>
      <c r="S54" s="136"/>
      <c r="T54" s="190"/>
      <c r="U54" s="190"/>
      <c r="V54" s="111">
        <v>133</v>
      </c>
      <c r="W54" s="106"/>
      <c r="X54" s="213"/>
      <c r="Y54" s="92"/>
      <c r="Z54" s="200"/>
      <c r="AA54" s="200"/>
      <c r="AB54" s="200"/>
      <c r="AC54" s="187"/>
      <c r="AD54" s="213"/>
      <c r="AE54" s="92"/>
      <c r="AF54" s="386"/>
      <c r="AG54" s="92"/>
      <c r="AH54" s="92"/>
      <c r="AI54" s="92"/>
      <c r="AJ54" s="92"/>
      <c r="AK54" s="92"/>
      <c r="AL54" s="391"/>
      <c r="AM54" s="391"/>
      <c r="AN54" s="237"/>
      <c r="AO54" s="237"/>
      <c r="AP54" s="103"/>
      <c r="AQ54" s="225"/>
      <c r="AR54" s="103"/>
      <c r="AS54" s="103"/>
      <c r="AT54" s="106"/>
      <c r="AU54" s="106"/>
      <c r="AV54" s="218"/>
      <c r="AW54" s="147"/>
      <c r="AX54" s="150"/>
      <c r="AY54" s="145"/>
    </row>
    <row r="55" spans="1:51" ht="15" customHeight="1" x14ac:dyDescent="0.25">
      <c r="A55" s="472"/>
      <c r="B55" s="100"/>
      <c r="C55" s="130"/>
      <c r="D55" s="309"/>
      <c r="E55" s="130"/>
      <c r="F55" s="100"/>
      <c r="G55" s="297"/>
      <c r="H55" s="130"/>
      <c r="I55" s="130"/>
      <c r="J55" s="300"/>
      <c r="K55" s="303"/>
      <c r="L55" s="350"/>
      <c r="M55" s="127"/>
      <c r="N55" s="118"/>
      <c r="O55" s="289"/>
      <c r="P55" s="282"/>
      <c r="Q55" s="118"/>
      <c r="R55" s="273"/>
      <c r="S55" s="136"/>
      <c r="T55" s="190"/>
      <c r="U55" s="190"/>
      <c r="V55" s="112"/>
      <c r="W55" s="106"/>
      <c r="X55" s="213"/>
      <c r="Y55" s="92"/>
      <c r="Z55" s="200"/>
      <c r="AA55" s="200"/>
      <c r="AB55" s="200"/>
      <c r="AC55" s="187"/>
      <c r="AD55" s="213"/>
      <c r="AE55" s="92"/>
      <c r="AF55" s="386"/>
      <c r="AG55" s="92"/>
      <c r="AH55" s="92"/>
      <c r="AI55" s="92"/>
      <c r="AJ55" s="92"/>
      <c r="AK55" s="92"/>
      <c r="AL55" s="391"/>
      <c r="AM55" s="391"/>
      <c r="AN55" s="237"/>
      <c r="AO55" s="237"/>
      <c r="AP55" s="103"/>
      <c r="AQ55" s="225"/>
      <c r="AR55" s="103"/>
      <c r="AS55" s="103"/>
      <c r="AT55" s="106"/>
      <c r="AU55" s="106"/>
      <c r="AV55" s="218"/>
      <c r="AW55" s="147"/>
      <c r="AX55" s="150"/>
      <c r="AY55" s="145"/>
    </row>
    <row r="56" spans="1:51" ht="34.5" customHeight="1" x14ac:dyDescent="0.25">
      <c r="A56" s="472"/>
      <c r="B56" s="100"/>
      <c r="C56" s="130"/>
      <c r="D56" s="309"/>
      <c r="E56" s="130"/>
      <c r="F56" s="100"/>
      <c r="G56" s="297"/>
      <c r="H56" s="130"/>
      <c r="I56" s="130"/>
      <c r="J56" s="300"/>
      <c r="K56" s="303"/>
      <c r="L56" s="350"/>
      <c r="M56" s="127"/>
      <c r="N56" s="118"/>
      <c r="O56" s="289"/>
      <c r="P56" s="283"/>
      <c r="Q56" s="119"/>
      <c r="R56" s="273"/>
      <c r="S56" s="136"/>
      <c r="T56" s="190"/>
      <c r="U56" s="190"/>
      <c r="V56" s="55">
        <v>100</v>
      </c>
      <c r="W56" s="106"/>
      <c r="X56" s="213"/>
      <c r="Y56" s="93"/>
      <c r="Z56" s="200"/>
      <c r="AA56" s="200"/>
      <c r="AB56" s="200"/>
      <c r="AC56" s="187"/>
      <c r="AD56" s="213"/>
      <c r="AE56" s="93"/>
      <c r="AF56" s="387"/>
      <c r="AG56" s="93"/>
      <c r="AH56" s="92"/>
      <c r="AI56" s="92"/>
      <c r="AJ56" s="92"/>
      <c r="AK56" s="92"/>
      <c r="AL56" s="392"/>
      <c r="AM56" s="392"/>
      <c r="AN56" s="237"/>
      <c r="AO56" s="237"/>
      <c r="AP56" s="103"/>
      <c r="AQ56" s="225"/>
      <c r="AR56" s="103"/>
      <c r="AS56" s="103"/>
      <c r="AT56" s="106"/>
      <c r="AU56" s="106"/>
      <c r="AV56" s="218"/>
      <c r="AW56" s="147"/>
      <c r="AX56" s="150"/>
      <c r="AY56" s="145"/>
    </row>
    <row r="57" spans="1:51" ht="15" customHeight="1" x14ac:dyDescent="0.25">
      <c r="A57" s="472"/>
      <c r="B57" s="100"/>
      <c r="C57" s="130"/>
      <c r="D57" s="309"/>
      <c r="E57" s="130"/>
      <c r="F57" s="100"/>
      <c r="G57" s="297"/>
      <c r="H57" s="130"/>
      <c r="I57" s="130"/>
      <c r="J57" s="300"/>
      <c r="K57" s="303"/>
      <c r="L57" s="350"/>
      <c r="M57" s="127"/>
      <c r="N57" s="118"/>
      <c r="O57" s="289"/>
      <c r="P57" s="281" t="s">
        <v>46</v>
      </c>
      <c r="Q57" s="99" t="s">
        <v>109</v>
      </c>
      <c r="R57" s="273">
        <v>25000</v>
      </c>
      <c r="S57" s="136" t="s">
        <v>114</v>
      </c>
      <c r="T57" s="190">
        <v>25000</v>
      </c>
      <c r="U57" s="190">
        <v>8333</v>
      </c>
      <c r="V57" s="111">
        <v>2463</v>
      </c>
      <c r="W57" s="106"/>
      <c r="X57" s="192">
        <v>1837</v>
      </c>
      <c r="Y57" s="91">
        <f>X57/T57</f>
        <v>7.3480000000000004E-2</v>
      </c>
      <c r="Z57" s="200"/>
      <c r="AA57" s="200"/>
      <c r="AB57" s="200"/>
      <c r="AC57" s="187"/>
      <c r="AD57" s="192">
        <v>4152</v>
      </c>
      <c r="AE57" s="91">
        <f>AD57/T57</f>
        <v>0.16608000000000001</v>
      </c>
      <c r="AF57" s="94">
        <f>X57+AD57</f>
        <v>5989</v>
      </c>
      <c r="AG57" s="91">
        <f>AF57/T57</f>
        <v>0.23956</v>
      </c>
      <c r="AH57" s="92"/>
      <c r="AI57" s="92"/>
      <c r="AJ57" s="92"/>
      <c r="AK57" s="92"/>
      <c r="AL57" s="390" t="s">
        <v>239</v>
      </c>
      <c r="AM57" s="390" t="s">
        <v>279</v>
      </c>
      <c r="AN57" s="237">
        <v>43557</v>
      </c>
      <c r="AO57" s="237">
        <v>43773</v>
      </c>
      <c r="AP57" s="103"/>
      <c r="AQ57" s="225"/>
      <c r="AR57" s="103"/>
      <c r="AS57" s="103"/>
      <c r="AT57" s="106"/>
      <c r="AU57" s="106"/>
      <c r="AV57" s="218"/>
      <c r="AW57" s="147"/>
      <c r="AX57" s="150"/>
      <c r="AY57" s="145"/>
    </row>
    <row r="58" spans="1:51" ht="15" customHeight="1" x14ac:dyDescent="0.25">
      <c r="A58" s="472"/>
      <c r="B58" s="100"/>
      <c r="C58" s="130"/>
      <c r="D58" s="309"/>
      <c r="E58" s="130"/>
      <c r="F58" s="100"/>
      <c r="G58" s="297"/>
      <c r="H58" s="130"/>
      <c r="I58" s="130"/>
      <c r="J58" s="300"/>
      <c r="K58" s="303"/>
      <c r="L58" s="350"/>
      <c r="M58" s="127"/>
      <c r="N58" s="118"/>
      <c r="O58" s="289"/>
      <c r="P58" s="282"/>
      <c r="Q58" s="100"/>
      <c r="R58" s="273"/>
      <c r="S58" s="136"/>
      <c r="T58" s="190"/>
      <c r="U58" s="190"/>
      <c r="V58" s="112"/>
      <c r="W58" s="106"/>
      <c r="X58" s="192"/>
      <c r="Y58" s="92"/>
      <c r="Z58" s="200"/>
      <c r="AA58" s="200"/>
      <c r="AB58" s="200"/>
      <c r="AC58" s="187"/>
      <c r="AD58" s="192"/>
      <c r="AE58" s="92"/>
      <c r="AF58" s="92"/>
      <c r="AG58" s="92"/>
      <c r="AH58" s="92"/>
      <c r="AI58" s="92"/>
      <c r="AJ58" s="92"/>
      <c r="AK58" s="92"/>
      <c r="AL58" s="391"/>
      <c r="AM58" s="391"/>
      <c r="AN58" s="237"/>
      <c r="AO58" s="237"/>
      <c r="AP58" s="103"/>
      <c r="AQ58" s="225"/>
      <c r="AR58" s="103"/>
      <c r="AS58" s="103"/>
      <c r="AT58" s="106"/>
      <c r="AU58" s="106"/>
      <c r="AV58" s="218"/>
      <c r="AW58" s="147"/>
      <c r="AX58" s="150"/>
      <c r="AY58" s="145"/>
    </row>
    <row r="59" spans="1:51" ht="15" customHeight="1" x14ac:dyDescent="0.25">
      <c r="A59" s="472"/>
      <c r="B59" s="100"/>
      <c r="C59" s="130"/>
      <c r="D59" s="309"/>
      <c r="E59" s="130"/>
      <c r="F59" s="100"/>
      <c r="G59" s="297"/>
      <c r="H59" s="130"/>
      <c r="I59" s="130"/>
      <c r="J59" s="300"/>
      <c r="K59" s="303"/>
      <c r="L59" s="350"/>
      <c r="M59" s="127"/>
      <c r="N59" s="118"/>
      <c r="O59" s="289"/>
      <c r="P59" s="282"/>
      <c r="Q59" s="100"/>
      <c r="R59" s="273"/>
      <c r="S59" s="136"/>
      <c r="T59" s="190"/>
      <c r="U59" s="190"/>
      <c r="V59" s="111">
        <v>1602</v>
      </c>
      <c r="W59" s="106"/>
      <c r="X59" s="192"/>
      <c r="Y59" s="92"/>
      <c r="Z59" s="200"/>
      <c r="AA59" s="200"/>
      <c r="AB59" s="200"/>
      <c r="AC59" s="187"/>
      <c r="AD59" s="192"/>
      <c r="AE59" s="92"/>
      <c r="AF59" s="92"/>
      <c r="AG59" s="92"/>
      <c r="AH59" s="92"/>
      <c r="AI59" s="92"/>
      <c r="AJ59" s="92"/>
      <c r="AK59" s="92"/>
      <c r="AL59" s="391"/>
      <c r="AM59" s="391"/>
      <c r="AN59" s="237"/>
      <c r="AO59" s="237"/>
      <c r="AP59" s="103"/>
      <c r="AQ59" s="225"/>
      <c r="AR59" s="103"/>
      <c r="AS59" s="103"/>
      <c r="AT59" s="106"/>
      <c r="AU59" s="106"/>
      <c r="AV59" s="218"/>
      <c r="AW59" s="147"/>
      <c r="AX59" s="150"/>
      <c r="AY59" s="145"/>
    </row>
    <row r="60" spans="1:51" ht="15" customHeight="1" x14ac:dyDescent="0.25">
      <c r="A60" s="472"/>
      <c r="B60" s="100"/>
      <c r="C60" s="130"/>
      <c r="D60" s="309"/>
      <c r="E60" s="130"/>
      <c r="F60" s="100"/>
      <c r="G60" s="297"/>
      <c r="H60" s="130"/>
      <c r="I60" s="130"/>
      <c r="J60" s="300"/>
      <c r="K60" s="303"/>
      <c r="L60" s="350"/>
      <c r="M60" s="127"/>
      <c r="N60" s="118"/>
      <c r="O60" s="289"/>
      <c r="P60" s="282"/>
      <c r="Q60" s="100"/>
      <c r="R60" s="273"/>
      <c r="S60" s="136"/>
      <c r="T60" s="190"/>
      <c r="U60" s="190"/>
      <c r="V60" s="112"/>
      <c r="W60" s="106"/>
      <c r="X60" s="192"/>
      <c r="Y60" s="92"/>
      <c r="Z60" s="200"/>
      <c r="AA60" s="200"/>
      <c r="AB60" s="200"/>
      <c r="AC60" s="187"/>
      <c r="AD60" s="192"/>
      <c r="AE60" s="92"/>
      <c r="AF60" s="92"/>
      <c r="AG60" s="92"/>
      <c r="AH60" s="92"/>
      <c r="AI60" s="92"/>
      <c r="AJ60" s="92"/>
      <c r="AK60" s="92"/>
      <c r="AL60" s="391"/>
      <c r="AM60" s="391"/>
      <c r="AN60" s="237"/>
      <c r="AO60" s="237"/>
      <c r="AP60" s="103"/>
      <c r="AQ60" s="225"/>
      <c r="AR60" s="103"/>
      <c r="AS60" s="103"/>
      <c r="AT60" s="106"/>
      <c r="AU60" s="106"/>
      <c r="AV60" s="218"/>
      <c r="AW60" s="147"/>
      <c r="AX60" s="150"/>
      <c r="AY60" s="145"/>
    </row>
    <row r="61" spans="1:51" ht="15" customHeight="1" x14ac:dyDescent="0.25">
      <c r="A61" s="472"/>
      <c r="B61" s="100"/>
      <c r="C61" s="130"/>
      <c r="D61" s="309"/>
      <c r="E61" s="130"/>
      <c r="F61" s="100"/>
      <c r="G61" s="297"/>
      <c r="H61" s="130"/>
      <c r="I61" s="130"/>
      <c r="J61" s="300"/>
      <c r="K61" s="303"/>
      <c r="L61" s="350"/>
      <c r="M61" s="127"/>
      <c r="N61" s="118"/>
      <c r="O61" s="289"/>
      <c r="P61" s="283"/>
      <c r="Q61" s="101"/>
      <c r="R61" s="273"/>
      <c r="S61" s="136"/>
      <c r="T61" s="190"/>
      <c r="U61" s="190"/>
      <c r="V61" s="55">
        <v>1924</v>
      </c>
      <c r="W61" s="106"/>
      <c r="X61" s="192"/>
      <c r="Y61" s="93"/>
      <c r="Z61" s="200"/>
      <c r="AA61" s="200"/>
      <c r="AB61" s="200"/>
      <c r="AC61" s="187"/>
      <c r="AD61" s="192"/>
      <c r="AE61" s="93"/>
      <c r="AF61" s="93"/>
      <c r="AG61" s="93"/>
      <c r="AH61" s="92"/>
      <c r="AI61" s="92"/>
      <c r="AJ61" s="92"/>
      <c r="AK61" s="92"/>
      <c r="AL61" s="392"/>
      <c r="AM61" s="392"/>
      <c r="AN61" s="237"/>
      <c r="AO61" s="237"/>
      <c r="AP61" s="103"/>
      <c r="AQ61" s="225"/>
      <c r="AR61" s="103"/>
      <c r="AS61" s="103"/>
      <c r="AT61" s="106"/>
      <c r="AU61" s="106"/>
      <c r="AV61" s="218"/>
      <c r="AW61" s="147"/>
      <c r="AX61" s="150"/>
      <c r="AY61" s="145"/>
    </row>
    <row r="62" spans="1:51" ht="15" customHeight="1" x14ac:dyDescent="0.25">
      <c r="A62" s="472"/>
      <c r="B62" s="100"/>
      <c r="C62" s="130"/>
      <c r="D62" s="309"/>
      <c r="E62" s="130"/>
      <c r="F62" s="100"/>
      <c r="G62" s="297"/>
      <c r="H62" s="130"/>
      <c r="I62" s="130"/>
      <c r="J62" s="300"/>
      <c r="K62" s="303"/>
      <c r="L62" s="350"/>
      <c r="M62" s="127"/>
      <c r="N62" s="118"/>
      <c r="O62" s="289"/>
      <c r="P62" s="281" t="s">
        <v>226</v>
      </c>
      <c r="Q62" s="99" t="s">
        <v>191</v>
      </c>
      <c r="R62" s="424">
        <v>3000</v>
      </c>
      <c r="S62" s="136" t="s">
        <v>113</v>
      </c>
      <c r="T62" s="190">
        <v>3000</v>
      </c>
      <c r="U62" s="190">
        <v>1000</v>
      </c>
      <c r="V62" s="111">
        <v>350</v>
      </c>
      <c r="W62" s="106"/>
      <c r="X62" s="213">
        <v>0</v>
      </c>
      <c r="Y62" s="91">
        <f>X62/T62</f>
        <v>0</v>
      </c>
      <c r="Z62" s="200"/>
      <c r="AA62" s="200"/>
      <c r="AB62" s="200"/>
      <c r="AC62" s="187"/>
      <c r="AD62" s="213">
        <v>0</v>
      </c>
      <c r="AE62" s="91">
        <f>AD62/T62</f>
        <v>0</v>
      </c>
      <c r="AF62" s="94">
        <f>X62+AD62</f>
        <v>0</v>
      </c>
      <c r="AG62" s="91">
        <f>AF62/T62</f>
        <v>0</v>
      </c>
      <c r="AH62" s="92"/>
      <c r="AI62" s="92"/>
      <c r="AJ62" s="92"/>
      <c r="AK62" s="92"/>
      <c r="AL62" s="390" t="s">
        <v>249</v>
      </c>
      <c r="AM62" s="390" t="s">
        <v>305</v>
      </c>
      <c r="AN62" s="237">
        <v>43525</v>
      </c>
      <c r="AO62" s="237">
        <v>43769</v>
      </c>
      <c r="AP62" s="103"/>
      <c r="AQ62" s="225"/>
      <c r="AR62" s="103"/>
      <c r="AS62" s="103"/>
      <c r="AT62" s="106"/>
      <c r="AU62" s="106"/>
      <c r="AV62" s="218"/>
      <c r="AW62" s="147"/>
      <c r="AX62" s="150"/>
      <c r="AY62" s="145"/>
    </row>
    <row r="63" spans="1:51" ht="15" customHeight="1" x14ac:dyDescent="0.25">
      <c r="A63" s="472"/>
      <c r="B63" s="100"/>
      <c r="C63" s="130"/>
      <c r="D63" s="309"/>
      <c r="E63" s="130"/>
      <c r="F63" s="100"/>
      <c r="G63" s="297"/>
      <c r="H63" s="130"/>
      <c r="I63" s="130"/>
      <c r="J63" s="300"/>
      <c r="K63" s="303"/>
      <c r="L63" s="350"/>
      <c r="M63" s="127"/>
      <c r="N63" s="118"/>
      <c r="O63" s="289"/>
      <c r="P63" s="282"/>
      <c r="Q63" s="100"/>
      <c r="R63" s="272"/>
      <c r="S63" s="136"/>
      <c r="T63" s="190"/>
      <c r="U63" s="190"/>
      <c r="V63" s="112"/>
      <c r="W63" s="106"/>
      <c r="X63" s="213"/>
      <c r="Y63" s="92"/>
      <c r="Z63" s="200"/>
      <c r="AA63" s="200"/>
      <c r="AB63" s="200"/>
      <c r="AC63" s="187"/>
      <c r="AD63" s="213"/>
      <c r="AE63" s="92"/>
      <c r="AF63" s="92"/>
      <c r="AG63" s="92"/>
      <c r="AH63" s="92"/>
      <c r="AI63" s="92"/>
      <c r="AJ63" s="92"/>
      <c r="AK63" s="92"/>
      <c r="AL63" s="393"/>
      <c r="AM63" s="391"/>
      <c r="AN63" s="237"/>
      <c r="AO63" s="237"/>
      <c r="AP63" s="103"/>
      <c r="AQ63" s="225"/>
      <c r="AR63" s="103"/>
      <c r="AS63" s="103"/>
      <c r="AT63" s="106"/>
      <c r="AU63" s="106"/>
      <c r="AV63" s="218"/>
      <c r="AW63" s="147"/>
      <c r="AX63" s="150"/>
      <c r="AY63" s="145"/>
    </row>
    <row r="64" spans="1:51" ht="15" customHeight="1" x14ac:dyDescent="0.25">
      <c r="A64" s="472"/>
      <c r="B64" s="100"/>
      <c r="C64" s="130"/>
      <c r="D64" s="309"/>
      <c r="E64" s="130"/>
      <c r="F64" s="100"/>
      <c r="G64" s="297"/>
      <c r="H64" s="130"/>
      <c r="I64" s="130"/>
      <c r="J64" s="300"/>
      <c r="K64" s="303"/>
      <c r="L64" s="350"/>
      <c r="M64" s="127"/>
      <c r="N64" s="118"/>
      <c r="O64" s="289"/>
      <c r="P64" s="282"/>
      <c r="Q64" s="100"/>
      <c r="R64" s="272"/>
      <c r="S64" s="136"/>
      <c r="T64" s="190"/>
      <c r="U64" s="190"/>
      <c r="V64" s="111">
        <v>400</v>
      </c>
      <c r="W64" s="106"/>
      <c r="X64" s="213"/>
      <c r="Y64" s="92"/>
      <c r="Z64" s="200"/>
      <c r="AA64" s="200"/>
      <c r="AB64" s="200"/>
      <c r="AC64" s="187"/>
      <c r="AD64" s="213"/>
      <c r="AE64" s="92"/>
      <c r="AF64" s="92"/>
      <c r="AG64" s="92"/>
      <c r="AH64" s="92"/>
      <c r="AI64" s="92"/>
      <c r="AJ64" s="92"/>
      <c r="AK64" s="92"/>
      <c r="AL64" s="393"/>
      <c r="AM64" s="391"/>
      <c r="AN64" s="237"/>
      <c r="AO64" s="237"/>
      <c r="AP64" s="103"/>
      <c r="AQ64" s="225"/>
      <c r="AR64" s="103"/>
      <c r="AS64" s="103"/>
      <c r="AT64" s="106"/>
      <c r="AU64" s="106"/>
      <c r="AV64" s="218"/>
      <c r="AW64" s="147"/>
      <c r="AX64" s="150"/>
      <c r="AY64" s="145"/>
    </row>
    <row r="65" spans="1:51" ht="18.75" customHeight="1" x14ac:dyDescent="0.25">
      <c r="A65" s="472"/>
      <c r="B65" s="100"/>
      <c r="C65" s="130"/>
      <c r="D65" s="309"/>
      <c r="E65" s="130"/>
      <c r="F65" s="100"/>
      <c r="G65" s="297"/>
      <c r="H65" s="130"/>
      <c r="I65" s="130"/>
      <c r="J65" s="300"/>
      <c r="K65" s="303"/>
      <c r="L65" s="350"/>
      <c r="M65" s="127"/>
      <c r="N65" s="118"/>
      <c r="O65" s="289"/>
      <c r="P65" s="282"/>
      <c r="Q65" s="100"/>
      <c r="R65" s="272"/>
      <c r="S65" s="136"/>
      <c r="T65" s="190"/>
      <c r="U65" s="190"/>
      <c r="V65" s="112"/>
      <c r="W65" s="106"/>
      <c r="X65" s="213"/>
      <c r="Y65" s="92"/>
      <c r="Z65" s="200"/>
      <c r="AA65" s="200"/>
      <c r="AB65" s="200"/>
      <c r="AC65" s="187"/>
      <c r="AD65" s="213"/>
      <c r="AE65" s="92"/>
      <c r="AF65" s="92"/>
      <c r="AG65" s="92"/>
      <c r="AH65" s="92"/>
      <c r="AI65" s="92"/>
      <c r="AJ65" s="92"/>
      <c r="AK65" s="92"/>
      <c r="AL65" s="393"/>
      <c r="AM65" s="391"/>
      <c r="AN65" s="237"/>
      <c r="AO65" s="237"/>
      <c r="AP65" s="103"/>
      <c r="AQ65" s="225"/>
      <c r="AR65" s="103"/>
      <c r="AS65" s="103"/>
      <c r="AT65" s="106"/>
      <c r="AU65" s="106"/>
      <c r="AV65" s="218"/>
      <c r="AW65" s="147"/>
      <c r="AX65" s="150"/>
      <c r="AY65" s="145"/>
    </row>
    <row r="66" spans="1:51" ht="56.25" customHeight="1" x14ac:dyDescent="0.25">
      <c r="A66" s="472"/>
      <c r="B66" s="100"/>
      <c r="C66" s="130"/>
      <c r="D66" s="309"/>
      <c r="E66" s="130"/>
      <c r="F66" s="100"/>
      <c r="G66" s="297"/>
      <c r="H66" s="130"/>
      <c r="I66" s="130"/>
      <c r="J66" s="300"/>
      <c r="K66" s="303"/>
      <c r="L66" s="350"/>
      <c r="M66" s="127"/>
      <c r="N66" s="118"/>
      <c r="O66" s="289"/>
      <c r="P66" s="283"/>
      <c r="Q66" s="101"/>
      <c r="R66" s="272"/>
      <c r="S66" s="136"/>
      <c r="T66" s="190"/>
      <c r="U66" s="190"/>
      <c r="V66" s="55">
        <v>250</v>
      </c>
      <c r="W66" s="106"/>
      <c r="X66" s="213"/>
      <c r="Y66" s="93"/>
      <c r="Z66" s="200"/>
      <c r="AA66" s="200"/>
      <c r="AB66" s="200"/>
      <c r="AC66" s="187"/>
      <c r="AD66" s="213"/>
      <c r="AE66" s="93"/>
      <c r="AF66" s="93"/>
      <c r="AG66" s="93"/>
      <c r="AH66" s="92"/>
      <c r="AI66" s="92"/>
      <c r="AJ66" s="92"/>
      <c r="AK66" s="92"/>
      <c r="AL66" s="394"/>
      <c r="AM66" s="392"/>
      <c r="AN66" s="237"/>
      <c r="AO66" s="237"/>
      <c r="AP66" s="103"/>
      <c r="AQ66" s="225"/>
      <c r="AR66" s="103"/>
      <c r="AS66" s="103"/>
      <c r="AT66" s="106"/>
      <c r="AU66" s="106"/>
      <c r="AV66" s="218"/>
      <c r="AW66" s="147"/>
      <c r="AX66" s="150"/>
      <c r="AY66" s="145"/>
    </row>
    <row r="67" spans="1:51" ht="15" customHeight="1" x14ac:dyDescent="0.25">
      <c r="A67" s="472"/>
      <c r="B67" s="100"/>
      <c r="C67" s="130"/>
      <c r="D67" s="309"/>
      <c r="E67" s="130"/>
      <c r="F67" s="100"/>
      <c r="G67" s="297"/>
      <c r="H67" s="130"/>
      <c r="I67" s="130"/>
      <c r="J67" s="300"/>
      <c r="K67" s="303"/>
      <c r="L67" s="350"/>
      <c r="M67" s="127"/>
      <c r="N67" s="118"/>
      <c r="O67" s="289"/>
      <c r="P67" s="281" t="s">
        <v>225</v>
      </c>
      <c r="Q67" s="221" t="s">
        <v>110</v>
      </c>
      <c r="R67" s="264">
        <v>7000</v>
      </c>
      <c r="S67" s="136" t="s">
        <v>152</v>
      </c>
      <c r="T67" s="190">
        <v>7000</v>
      </c>
      <c r="U67" s="190">
        <v>2333</v>
      </c>
      <c r="V67" s="55">
        <v>800</v>
      </c>
      <c r="W67" s="106"/>
      <c r="X67" s="213">
        <v>0</v>
      </c>
      <c r="Y67" s="91">
        <f>X67/T67</f>
        <v>0</v>
      </c>
      <c r="Z67" s="200"/>
      <c r="AA67" s="200"/>
      <c r="AB67" s="200"/>
      <c r="AC67" s="187"/>
      <c r="AD67" s="213">
        <v>0</v>
      </c>
      <c r="AE67" s="91">
        <f>AD67/T67</f>
        <v>0</v>
      </c>
      <c r="AF67" s="94">
        <f>X67+AD67</f>
        <v>0</v>
      </c>
      <c r="AG67" s="395">
        <f>AF67/T67</f>
        <v>0</v>
      </c>
      <c r="AH67" s="92"/>
      <c r="AI67" s="92"/>
      <c r="AJ67" s="92"/>
      <c r="AK67" s="92"/>
      <c r="AL67" s="390" t="s">
        <v>237</v>
      </c>
      <c r="AM67" s="390" t="s">
        <v>237</v>
      </c>
      <c r="AN67" s="227">
        <v>43678</v>
      </c>
      <c r="AO67" s="237">
        <v>43707</v>
      </c>
      <c r="AP67" s="103"/>
      <c r="AQ67" s="225"/>
      <c r="AR67" s="103"/>
      <c r="AS67" s="103"/>
      <c r="AT67" s="106"/>
      <c r="AU67" s="106"/>
      <c r="AV67" s="218"/>
      <c r="AW67" s="147"/>
      <c r="AX67" s="150"/>
      <c r="AY67" s="145"/>
    </row>
    <row r="68" spans="1:51" ht="15" customHeight="1" x14ac:dyDescent="0.25">
      <c r="A68" s="472"/>
      <c r="B68" s="100"/>
      <c r="C68" s="130"/>
      <c r="D68" s="309"/>
      <c r="E68" s="130"/>
      <c r="F68" s="100"/>
      <c r="G68" s="297"/>
      <c r="H68" s="130"/>
      <c r="I68" s="130"/>
      <c r="J68" s="300"/>
      <c r="K68" s="303"/>
      <c r="L68" s="350"/>
      <c r="M68" s="127"/>
      <c r="N68" s="118"/>
      <c r="O68" s="289"/>
      <c r="P68" s="282"/>
      <c r="Q68" s="221"/>
      <c r="R68" s="265"/>
      <c r="S68" s="136"/>
      <c r="T68" s="190"/>
      <c r="U68" s="190"/>
      <c r="V68" s="55">
        <v>900</v>
      </c>
      <c r="W68" s="106"/>
      <c r="X68" s="213"/>
      <c r="Y68" s="92"/>
      <c r="Z68" s="200"/>
      <c r="AA68" s="200"/>
      <c r="AB68" s="200"/>
      <c r="AC68" s="187"/>
      <c r="AD68" s="213"/>
      <c r="AE68" s="92"/>
      <c r="AF68" s="92"/>
      <c r="AG68" s="396"/>
      <c r="AH68" s="92"/>
      <c r="AI68" s="92"/>
      <c r="AJ68" s="92"/>
      <c r="AK68" s="92"/>
      <c r="AL68" s="391"/>
      <c r="AM68" s="391"/>
      <c r="AN68" s="234"/>
      <c r="AO68" s="237"/>
      <c r="AP68" s="103"/>
      <c r="AQ68" s="225"/>
      <c r="AR68" s="103"/>
      <c r="AS68" s="103"/>
      <c r="AT68" s="106"/>
      <c r="AU68" s="106"/>
      <c r="AV68" s="218"/>
      <c r="AW68" s="147"/>
      <c r="AX68" s="150"/>
      <c r="AY68" s="145"/>
    </row>
    <row r="69" spans="1:51" ht="42.75" customHeight="1" x14ac:dyDescent="0.25">
      <c r="A69" s="472"/>
      <c r="B69" s="100"/>
      <c r="C69" s="130"/>
      <c r="D69" s="309"/>
      <c r="E69" s="130"/>
      <c r="F69" s="100"/>
      <c r="G69" s="297"/>
      <c r="H69" s="130"/>
      <c r="I69" s="130"/>
      <c r="J69" s="300"/>
      <c r="K69" s="303"/>
      <c r="L69" s="350"/>
      <c r="M69" s="127"/>
      <c r="N69" s="118"/>
      <c r="O69" s="289"/>
      <c r="P69" s="283"/>
      <c r="Q69" s="221"/>
      <c r="R69" s="266"/>
      <c r="S69" s="136"/>
      <c r="T69" s="190"/>
      <c r="U69" s="190"/>
      <c r="V69" s="55">
        <v>633</v>
      </c>
      <c r="W69" s="106"/>
      <c r="X69" s="213"/>
      <c r="Y69" s="93"/>
      <c r="Z69" s="200"/>
      <c r="AA69" s="200"/>
      <c r="AB69" s="200"/>
      <c r="AC69" s="187"/>
      <c r="AD69" s="213"/>
      <c r="AE69" s="93"/>
      <c r="AF69" s="92"/>
      <c r="AG69" s="397"/>
      <c r="AH69" s="92"/>
      <c r="AI69" s="92"/>
      <c r="AJ69" s="92"/>
      <c r="AK69" s="92"/>
      <c r="AL69" s="392"/>
      <c r="AM69" s="392"/>
      <c r="AN69" s="234"/>
      <c r="AO69" s="237"/>
      <c r="AP69" s="103"/>
      <c r="AQ69" s="225"/>
      <c r="AR69" s="103"/>
      <c r="AS69" s="103"/>
      <c r="AT69" s="106"/>
      <c r="AU69" s="106"/>
      <c r="AV69" s="218"/>
      <c r="AW69" s="147"/>
      <c r="AX69" s="150"/>
      <c r="AY69" s="145"/>
    </row>
    <row r="70" spans="1:51" ht="15" customHeight="1" x14ac:dyDescent="0.25">
      <c r="A70" s="472"/>
      <c r="B70" s="100"/>
      <c r="C70" s="130"/>
      <c r="D70" s="309"/>
      <c r="E70" s="130"/>
      <c r="F70" s="100"/>
      <c r="G70" s="297"/>
      <c r="H70" s="130"/>
      <c r="I70" s="130"/>
      <c r="J70" s="300"/>
      <c r="K70" s="303"/>
      <c r="L70" s="350"/>
      <c r="M70" s="127"/>
      <c r="N70" s="118"/>
      <c r="O70" s="289"/>
      <c r="P70" s="281" t="s">
        <v>47</v>
      </c>
      <c r="Q70" s="221" t="s">
        <v>192</v>
      </c>
      <c r="R70" s="264">
        <f>24654-120</f>
        <v>24534</v>
      </c>
      <c r="S70" s="136" t="s">
        <v>113</v>
      </c>
      <c r="T70" s="190">
        <v>24654</v>
      </c>
      <c r="U70" s="190">
        <v>8218</v>
      </c>
      <c r="V70" s="55">
        <v>3000</v>
      </c>
      <c r="W70" s="106"/>
      <c r="X70" s="192">
        <v>1424</v>
      </c>
      <c r="Y70" s="91">
        <f>X70/T70</f>
        <v>5.7759389957004949E-2</v>
      </c>
      <c r="Z70" s="200"/>
      <c r="AA70" s="200"/>
      <c r="AB70" s="200"/>
      <c r="AC70" s="187"/>
      <c r="AD70" s="192">
        <v>10140</v>
      </c>
      <c r="AE70" s="91">
        <f>AD70/T70</f>
        <v>0.41129228522754929</v>
      </c>
      <c r="AF70" s="94">
        <f>X70+AD70</f>
        <v>11564</v>
      </c>
      <c r="AG70" s="91">
        <f>AF70/T70</f>
        <v>0.46905167518455421</v>
      </c>
      <c r="AH70" s="92"/>
      <c r="AI70" s="92"/>
      <c r="AJ70" s="92"/>
      <c r="AK70" s="92"/>
      <c r="AL70" s="390" t="s">
        <v>238</v>
      </c>
      <c r="AM70" s="390" t="s">
        <v>306</v>
      </c>
      <c r="AN70" s="227">
        <v>43498</v>
      </c>
      <c r="AO70" s="227">
        <v>43798</v>
      </c>
      <c r="AP70" s="103"/>
      <c r="AQ70" s="225"/>
      <c r="AR70" s="103"/>
      <c r="AS70" s="103"/>
      <c r="AT70" s="106"/>
      <c r="AU70" s="106"/>
      <c r="AV70" s="218"/>
      <c r="AW70" s="147"/>
      <c r="AX70" s="150"/>
      <c r="AY70" s="145"/>
    </row>
    <row r="71" spans="1:51" ht="15" customHeight="1" x14ac:dyDescent="0.25">
      <c r="A71" s="472"/>
      <c r="B71" s="100"/>
      <c r="C71" s="130"/>
      <c r="D71" s="309"/>
      <c r="E71" s="130"/>
      <c r="F71" s="100"/>
      <c r="G71" s="297"/>
      <c r="H71" s="130"/>
      <c r="I71" s="130"/>
      <c r="J71" s="300"/>
      <c r="K71" s="303"/>
      <c r="L71" s="350"/>
      <c r="M71" s="127"/>
      <c r="N71" s="118"/>
      <c r="O71" s="289"/>
      <c r="P71" s="282"/>
      <c r="Q71" s="221"/>
      <c r="R71" s="265"/>
      <c r="S71" s="136"/>
      <c r="T71" s="190"/>
      <c r="U71" s="190"/>
      <c r="V71" s="55">
        <v>4000</v>
      </c>
      <c r="W71" s="106"/>
      <c r="X71" s="192"/>
      <c r="Y71" s="92"/>
      <c r="Z71" s="200"/>
      <c r="AA71" s="200"/>
      <c r="AB71" s="200"/>
      <c r="AC71" s="187"/>
      <c r="AD71" s="192"/>
      <c r="AE71" s="92"/>
      <c r="AF71" s="92"/>
      <c r="AG71" s="93"/>
      <c r="AH71" s="92"/>
      <c r="AI71" s="92"/>
      <c r="AJ71" s="92"/>
      <c r="AK71" s="92"/>
      <c r="AL71" s="391"/>
      <c r="AM71" s="391"/>
      <c r="AN71" s="234"/>
      <c r="AO71" s="234"/>
      <c r="AP71" s="103"/>
      <c r="AQ71" s="225"/>
      <c r="AR71" s="103"/>
      <c r="AS71" s="103"/>
      <c r="AT71" s="106"/>
      <c r="AU71" s="106"/>
      <c r="AV71" s="218"/>
      <c r="AW71" s="147"/>
      <c r="AX71" s="150"/>
      <c r="AY71" s="145"/>
    </row>
    <row r="72" spans="1:51" ht="100.5" customHeight="1" x14ac:dyDescent="0.25">
      <c r="A72" s="472"/>
      <c r="B72" s="100"/>
      <c r="C72" s="130"/>
      <c r="D72" s="310"/>
      <c r="E72" s="131"/>
      <c r="F72" s="101"/>
      <c r="G72" s="298"/>
      <c r="H72" s="131"/>
      <c r="I72" s="131"/>
      <c r="J72" s="301"/>
      <c r="K72" s="304"/>
      <c r="L72" s="351"/>
      <c r="M72" s="128"/>
      <c r="N72" s="119"/>
      <c r="O72" s="289"/>
      <c r="P72" s="283"/>
      <c r="Q72" s="221"/>
      <c r="R72" s="266"/>
      <c r="S72" s="136"/>
      <c r="T72" s="190"/>
      <c r="U72" s="190"/>
      <c r="V72" s="55">
        <v>1218</v>
      </c>
      <c r="W72" s="107"/>
      <c r="X72" s="192"/>
      <c r="Y72" s="93"/>
      <c r="Z72" s="201"/>
      <c r="AA72" s="201"/>
      <c r="AB72" s="200"/>
      <c r="AC72" s="188"/>
      <c r="AD72" s="192"/>
      <c r="AE72" s="93"/>
      <c r="AF72" s="93"/>
      <c r="AG72" s="86">
        <f>(AG70+AG67+AG62+AG57+AG52)/5</f>
        <v>0.14172233503691084</v>
      </c>
      <c r="AH72" s="93"/>
      <c r="AI72" s="92"/>
      <c r="AJ72" s="93"/>
      <c r="AK72" s="92"/>
      <c r="AL72" s="392"/>
      <c r="AM72" s="392"/>
      <c r="AN72" s="235"/>
      <c r="AO72" s="235"/>
      <c r="AP72" s="104"/>
      <c r="AQ72" s="226"/>
      <c r="AR72" s="104"/>
      <c r="AS72" s="104"/>
      <c r="AT72" s="107"/>
      <c r="AU72" s="107"/>
      <c r="AV72" s="219"/>
      <c r="AW72" s="148"/>
      <c r="AX72" s="151"/>
      <c r="AY72" s="142"/>
    </row>
    <row r="73" spans="1:51" ht="15" customHeight="1" x14ac:dyDescent="0.25">
      <c r="A73" s="472"/>
      <c r="B73" s="100"/>
      <c r="C73" s="130"/>
      <c r="D73" s="129" t="s">
        <v>48</v>
      </c>
      <c r="E73" s="308" t="s">
        <v>49</v>
      </c>
      <c r="F73" s="221" t="s">
        <v>93</v>
      </c>
      <c r="G73" s="296">
        <v>0.14000000000000001</v>
      </c>
      <c r="H73" s="129" t="s">
        <v>50</v>
      </c>
      <c r="I73" s="129" t="s">
        <v>51</v>
      </c>
      <c r="J73" s="129">
        <v>100</v>
      </c>
      <c r="K73" s="129">
        <v>73</v>
      </c>
      <c r="L73" s="305">
        <f>21+33</f>
        <v>54</v>
      </c>
      <c r="M73" s="302">
        <v>7</v>
      </c>
      <c r="N73" s="117" t="s">
        <v>169</v>
      </c>
      <c r="O73" s="289" t="s">
        <v>102</v>
      </c>
      <c r="P73" s="290" t="s">
        <v>227</v>
      </c>
      <c r="Q73" s="221" t="s">
        <v>157</v>
      </c>
      <c r="R73" s="271">
        <f>7</f>
        <v>7</v>
      </c>
      <c r="S73" s="419" t="s">
        <v>113</v>
      </c>
      <c r="T73" s="239">
        <v>7</v>
      </c>
      <c r="U73" s="190">
        <f>24500+14000</f>
        <v>38500</v>
      </c>
      <c r="V73" s="55">
        <v>10000</v>
      </c>
      <c r="W73" s="251">
        <v>23</v>
      </c>
      <c r="X73" s="362">
        <v>23</v>
      </c>
      <c r="Y73" s="91">
        <v>1</v>
      </c>
      <c r="Z73" s="199">
        <f>(Y73+Y76+Y80)/3</f>
        <v>0.33333333333333331</v>
      </c>
      <c r="AA73" s="199">
        <f>(Y73+Y76+Y80)/3</f>
        <v>0.33333333333333331</v>
      </c>
      <c r="AB73" s="200"/>
      <c r="AC73" s="429">
        <v>3</v>
      </c>
      <c r="AD73" s="362">
        <v>3</v>
      </c>
      <c r="AE73" s="91">
        <v>1</v>
      </c>
      <c r="AF73" s="94">
        <f>X73+AD73</f>
        <v>26</v>
      </c>
      <c r="AG73" s="91">
        <v>1</v>
      </c>
      <c r="AH73" s="91">
        <f>(AG73+AG76)/2</f>
        <v>0.5</v>
      </c>
      <c r="AI73" s="92"/>
      <c r="AJ73" s="91"/>
      <c r="AK73" s="92"/>
      <c r="AL73" s="102" t="s">
        <v>266</v>
      </c>
      <c r="AM73" s="102" t="s">
        <v>297</v>
      </c>
      <c r="AN73" s="227">
        <v>43467</v>
      </c>
      <c r="AO73" s="227">
        <v>43829</v>
      </c>
      <c r="AP73" s="102" t="s">
        <v>133</v>
      </c>
      <c r="AQ73" s="224">
        <v>4280506540</v>
      </c>
      <c r="AR73" s="102" t="s">
        <v>122</v>
      </c>
      <c r="AS73" s="102" t="s">
        <v>147</v>
      </c>
      <c r="AT73" s="105">
        <v>5368895407</v>
      </c>
      <c r="AU73" s="105">
        <v>2740152994</v>
      </c>
      <c r="AV73" s="217">
        <f>(AU73*100%/AT73)</f>
        <v>0.5103755588956661</v>
      </c>
      <c r="AW73" s="146">
        <v>7105955529</v>
      </c>
      <c r="AX73" s="149">
        <v>4351497032</v>
      </c>
      <c r="AY73" s="141">
        <f>(AX73*100%/AW73)</f>
        <v>0.61237324301301577</v>
      </c>
    </row>
    <row r="74" spans="1:51" x14ac:dyDescent="0.25">
      <c r="A74" s="472"/>
      <c r="B74" s="100"/>
      <c r="C74" s="130"/>
      <c r="D74" s="130"/>
      <c r="E74" s="309"/>
      <c r="F74" s="221"/>
      <c r="G74" s="297"/>
      <c r="H74" s="130"/>
      <c r="I74" s="130"/>
      <c r="J74" s="130"/>
      <c r="K74" s="130"/>
      <c r="L74" s="307"/>
      <c r="M74" s="303"/>
      <c r="N74" s="118"/>
      <c r="O74" s="289"/>
      <c r="P74" s="291"/>
      <c r="Q74" s="221"/>
      <c r="R74" s="271"/>
      <c r="S74" s="419"/>
      <c r="T74" s="239"/>
      <c r="U74" s="190"/>
      <c r="V74" s="55">
        <v>18500</v>
      </c>
      <c r="W74" s="252"/>
      <c r="X74" s="362"/>
      <c r="Y74" s="92"/>
      <c r="Z74" s="200"/>
      <c r="AA74" s="200"/>
      <c r="AB74" s="200"/>
      <c r="AC74" s="430"/>
      <c r="AD74" s="362"/>
      <c r="AE74" s="92"/>
      <c r="AF74" s="386"/>
      <c r="AG74" s="92"/>
      <c r="AH74" s="92"/>
      <c r="AI74" s="92"/>
      <c r="AJ74" s="92"/>
      <c r="AK74" s="92"/>
      <c r="AL74" s="103"/>
      <c r="AM74" s="103"/>
      <c r="AN74" s="234"/>
      <c r="AO74" s="234"/>
      <c r="AP74" s="103"/>
      <c r="AQ74" s="225"/>
      <c r="AR74" s="103"/>
      <c r="AS74" s="103"/>
      <c r="AT74" s="106"/>
      <c r="AU74" s="106"/>
      <c r="AV74" s="218"/>
      <c r="AW74" s="147"/>
      <c r="AX74" s="150"/>
      <c r="AY74" s="145"/>
    </row>
    <row r="75" spans="1:51" ht="228.75" customHeight="1" x14ac:dyDescent="0.25">
      <c r="A75" s="472"/>
      <c r="B75" s="100"/>
      <c r="C75" s="130"/>
      <c r="D75" s="130"/>
      <c r="E75" s="309"/>
      <c r="F75" s="221"/>
      <c r="G75" s="298"/>
      <c r="H75" s="130"/>
      <c r="I75" s="131"/>
      <c r="J75" s="131"/>
      <c r="K75" s="131"/>
      <c r="L75" s="306"/>
      <c r="M75" s="304"/>
      <c r="N75" s="118"/>
      <c r="O75" s="289"/>
      <c r="P75" s="292"/>
      <c r="Q75" s="221"/>
      <c r="R75" s="271"/>
      <c r="S75" s="419"/>
      <c r="T75" s="239"/>
      <c r="U75" s="190"/>
      <c r="V75" s="55">
        <v>10000</v>
      </c>
      <c r="W75" s="253"/>
      <c r="X75" s="362"/>
      <c r="Y75" s="93"/>
      <c r="Z75" s="200"/>
      <c r="AA75" s="200"/>
      <c r="AB75" s="200"/>
      <c r="AC75" s="431"/>
      <c r="AD75" s="362"/>
      <c r="AE75" s="93"/>
      <c r="AF75" s="387"/>
      <c r="AG75" s="93"/>
      <c r="AH75" s="92"/>
      <c r="AI75" s="92"/>
      <c r="AJ75" s="92"/>
      <c r="AK75" s="92"/>
      <c r="AL75" s="104"/>
      <c r="AM75" s="104"/>
      <c r="AN75" s="234"/>
      <c r="AO75" s="234"/>
      <c r="AP75" s="103"/>
      <c r="AQ75" s="225"/>
      <c r="AR75" s="103"/>
      <c r="AS75" s="103"/>
      <c r="AT75" s="106"/>
      <c r="AU75" s="106"/>
      <c r="AV75" s="218"/>
      <c r="AW75" s="147"/>
      <c r="AX75" s="150"/>
      <c r="AY75" s="145"/>
    </row>
    <row r="76" spans="1:51" ht="15" customHeight="1" x14ac:dyDescent="0.25">
      <c r="A76" s="472"/>
      <c r="B76" s="100"/>
      <c r="C76" s="130"/>
      <c r="D76" s="130"/>
      <c r="E76" s="309"/>
      <c r="F76" s="221"/>
      <c r="G76" s="332">
        <v>0.31</v>
      </c>
      <c r="H76" s="130"/>
      <c r="I76" s="129" t="s">
        <v>52</v>
      </c>
      <c r="J76" s="352">
        <v>72</v>
      </c>
      <c r="K76" s="376">
        <v>32</v>
      </c>
      <c r="L76" s="305">
        <v>9</v>
      </c>
      <c r="M76" s="352">
        <v>16</v>
      </c>
      <c r="N76" s="118"/>
      <c r="O76" s="289"/>
      <c r="P76" s="294" t="s">
        <v>154</v>
      </c>
      <c r="Q76" s="223" t="s">
        <v>155</v>
      </c>
      <c r="R76" s="267">
        <v>2</v>
      </c>
      <c r="S76" s="420" t="s">
        <v>113</v>
      </c>
      <c r="T76" s="240">
        <v>2</v>
      </c>
      <c r="U76" s="241">
        <v>15000</v>
      </c>
      <c r="V76" s="179">
        <v>5000</v>
      </c>
      <c r="W76" s="202">
        <v>0</v>
      </c>
      <c r="X76" s="363">
        <v>0</v>
      </c>
      <c r="Y76" s="248">
        <f>X76/T76</f>
        <v>0</v>
      </c>
      <c r="Z76" s="200"/>
      <c r="AA76" s="200"/>
      <c r="AB76" s="200"/>
      <c r="AC76" s="202">
        <v>0</v>
      </c>
      <c r="AD76" s="363">
        <v>0</v>
      </c>
      <c r="AE76" s="248">
        <f>AC76/T76</f>
        <v>0</v>
      </c>
      <c r="AF76" s="94">
        <f>X76+AD76</f>
        <v>0</v>
      </c>
      <c r="AG76" s="91">
        <v>0</v>
      </c>
      <c r="AH76" s="92"/>
      <c r="AI76" s="92"/>
      <c r="AJ76" s="92"/>
      <c r="AK76" s="92"/>
      <c r="AL76" s="102" t="s">
        <v>240</v>
      </c>
      <c r="AM76" s="380" t="s">
        <v>308</v>
      </c>
      <c r="AN76" s="234"/>
      <c r="AO76" s="234"/>
      <c r="AP76" s="103"/>
      <c r="AQ76" s="225"/>
      <c r="AR76" s="103"/>
      <c r="AS76" s="103"/>
      <c r="AT76" s="106"/>
      <c r="AU76" s="106"/>
      <c r="AV76" s="218"/>
      <c r="AW76" s="147"/>
      <c r="AX76" s="150"/>
      <c r="AY76" s="145"/>
    </row>
    <row r="77" spans="1:51" x14ac:dyDescent="0.25">
      <c r="A77" s="472"/>
      <c r="B77" s="100"/>
      <c r="C77" s="130"/>
      <c r="D77" s="130"/>
      <c r="E77" s="309"/>
      <c r="F77" s="221"/>
      <c r="G77" s="333"/>
      <c r="H77" s="130"/>
      <c r="I77" s="130"/>
      <c r="J77" s="318"/>
      <c r="K77" s="377"/>
      <c r="L77" s="307"/>
      <c r="M77" s="318"/>
      <c r="N77" s="118"/>
      <c r="O77" s="289"/>
      <c r="P77" s="294"/>
      <c r="Q77" s="223"/>
      <c r="R77" s="267"/>
      <c r="S77" s="420"/>
      <c r="T77" s="240"/>
      <c r="U77" s="241"/>
      <c r="V77" s="180"/>
      <c r="W77" s="203"/>
      <c r="X77" s="363"/>
      <c r="Y77" s="249"/>
      <c r="Z77" s="200"/>
      <c r="AA77" s="200"/>
      <c r="AB77" s="200"/>
      <c r="AC77" s="203"/>
      <c r="AD77" s="363"/>
      <c r="AE77" s="249"/>
      <c r="AF77" s="386"/>
      <c r="AG77" s="92"/>
      <c r="AH77" s="92"/>
      <c r="AI77" s="92"/>
      <c r="AJ77" s="92"/>
      <c r="AK77" s="92"/>
      <c r="AL77" s="103"/>
      <c r="AM77" s="381"/>
      <c r="AN77" s="234"/>
      <c r="AO77" s="234"/>
      <c r="AP77" s="103"/>
      <c r="AQ77" s="225"/>
      <c r="AR77" s="103"/>
      <c r="AS77" s="103"/>
      <c r="AT77" s="106"/>
      <c r="AU77" s="106"/>
      <c r="AV77" s="218"/>
      <c r="AW77" s="147"/>
      <c r="AX77" s="150"/>
      <c r="AY77" s="145"/>
    </row>
    <row r="78" spans="1:51" x14ac:dyDescent="0.25">
      <c r="A78" s="472"/>
      <c r="B78" s="100"/>
      <c r="C78" s="130"/>
      <c r="D78" s="130"/>
      <c r="E78" s="309"/>
      <c r="F78" s="221"/>
      <c r="G78" s="333"/>
      <c r="H78" s="130"/>
      <c r="I78" s="130"/>
      <c r="J78" s="318"/>
      <c r="K78" s="377"/>
      <c r="L78" s="307"/>
      <c r="M78" s="318"/>
      <c r="N78" s="118"/>
      <c r="O78" s="289"/>
      <c r="P78" s="294"/>
      <c r="Q78" s="223"/>
      <c r="R78" s="267"/>
      <c r="S78" s="420"/>
      <c r="T78" s="240"/>
      <c r="U78" s="241"/>
      <c r="V78" s="56">
        <v>5000</v>
      </c>
      <c r="W78" s="203"/>
      <c r="X78" s="363"/>
      <c r="Y78" s="249"/>
      <c r="Z78" s="200"/>
      <c r="AA78" s="200"/>
      <c r="AB78" s="200"/>
      <c r="AC78" s="203"/>
      <c r="AD78" s="363"/>
      <c r="AE78" s="249"/>
      <c r="AF78" s="386"/>
      <c r="AG78" s="92"/>
      <c r="AH78" s="92"/>
      <c r="AI78" s="92"/>
      <c r="AJ78" s="92"/>
      <c r="AK78" s="92"/>
      <c r="AL78" s="103"/>
      <c r="AM78" s="381"/>
      <c r="AN78" s="234"/>
      <c r="AO78" s="234"/>
      <c r="AP78" s="103"/>
      <c r="AQ78" s="225"/>
      <c r="AR78" s="103"/>
      <c r="AS78" s="103"/>
      <c r="AT78" s="106"/>
      <c r="AU78" s="106"/>
      <c r="AV78" s="218"/>
      <c r="AW78" s="147"/>
      <c r="AX78" s="150"/>
      <c r="AY78" s="145"/>
    </row>
    <row r="79" spans="1:51" x14ac:dyDescent="0.25">
      <c r="A79" s="472"/>
      <c r="B79" s="100"/>
      <c r="C79" s="130"/>
      <c r="D79" s="130"/>
      <c r="E79" s="309"/>
      <c r="F79" s="221"/>
      <c r="G79" s="333"/>
      <c r="H79" s="130"/>
      <c r="I79" s="130"/>
      <c r="J79" s="318"/>
      <c r="K79" s="377"/>
      <c r="L79" s="307"/>
      <c r="M79" s="318"/>
      <c r="N79" s="118"/>
      <c r="O79" s="289"/>
      <c r="P79" s="294"/>
      <c r="Q79" s="223"/>
      <c r="R79" s="267"/>
      <c r="S79" s="420"/>
      <c r="T79" s="240"/>
      <c r="U79" s="241"/>
      <c r="V79" s="56">
        <v>5000</v>
      </c>
      <c r="W79" s="204"/>
      <c r="X79" s="363"/>
      <c r="Y79" s="250"/>
      <c r="Z79" s="200"/>
      <c r="AA79" s="200"/>
      <c r="AB79" s="200"/>
      <c r="AC79" s="204"/>
      <c r="AD79" s="363"/>
      <c r="AE79" s="250"/>
      <c r="AF79" s="387"/>
      <c r="AG79" s="92"/>
      <c r="AH79" s="92"/>
      <c r="AI79" s="92"/>
      <c r="AJ79" s="92"/>
      <c r="AK79" s="92"/>
      <c r="AL79" s="104"/>
      <c r="AM79" s="448"/>
      <c r="AN79" s="234"/>
      <c r="AO79" s="234"/>
      <c r="AP79" s="103"/>
      <c r="AQ79" s="225"/>
      <c r="AR79" s="103"/>
      <c r="AS79" s="103"/>
      <c r="AT79" s="106"/>
      <c r="AU79" s="106"/>
      <c r="AV79" s="218"/>
      <c r="AW79" s="147"/>
      <c r="AX79" s="150"/>
      <c r="AY79" s="145"/>
    </row>
    <row r="80" spans="1:51" ht="15" customHeight="1" x14ac:dyDescent="0.25">
      <c r="A80" s="472"/>
      <c r="B80" s="100"/>
      <c r="C80" s="130"/>
      <c r="D80" s="130"/>
      <c r="E80" s="309"/>
      <c r="F80" s="221"/>
      <c r="G80" s="333"/>
      <c r="H80" s="130"/>
      <c r="I80" s="130"/>
      <c r="J80" s="318"/>
      <c r="K80" s="377"/>
      <c r="L80" s="307"/>
      <c r="M80" s="318"/>
      <c r="N80" s="118"/>
      <c r="O80" s="289"/>
      <c r="P80" s="290" t="s">
        <v>158</v>
      </c>
      <c r="Q80" s="307" t="s">
        <v>156</v>
      </c>
      <c r="R80" s="268">
        <v>14</v>
      </c>
      <c r="S80" s="421" t="s">
        <v>152</v>
      </c>
      <c r="T80" s="242">
        <v>14</v>
      </c>
      <c r="U80" s="245">
        <v>50000</v>
      </c>
      <c r="V80" s="63">
        <v>16000</v>
      </c>
      <c r="W80" s="202">
        <v>0</v>
      </c>
      <c r="X80" s="364">
        <v>0</v>
      </c>
      <c r="Y80" s="248">
        <f>X80/T80</f>
        <v>0</v>
      </c>
      <c r="Z80" s="200"/>
      <c r="AA80" s="200"/>
      <c r="AB80" s="200"/>
      <c r="AC80" s="202">
        <v>0</v>
      </c>
      <c r="AD80" s="364">
        <v>0</v>
      </c>
      <c r="AE80" s="248">
        <f>AD80/T80</f>
        <v>0</v>
      </c>
      <c r="AF80" s="94">
        <f>X80+AD80</f>
        <v>0</v>
      </c>
      <c r="AG80" s="92"/>
      <c r="AH80" s="92"/>
      <c r="AI80" s="92"/>
      <c r="AJ80" s="92"/>
      <c r="AK80" s="92"/>
      <c r="AL80" s="102" t="s">
        <v>241</v>
      </c>
      <c r="AM80" s="421" t="s">
        <v>307</v>
      </c>
      <c r="AN80" s="234"/>
      <c r="AO80" s="234"/>
      <c r="AP80" s="103"/>
      <c r="AQ80" s="225"/>
      <c r="AR80" s="103"/>
      <c r="AS80" s="103"/>
      <c r="AT80" s="106"/>
      <c r="AU80" s="106"/>
      <c r="AV80" s="218"/>
      <c r="AW80" s="147"/>
      <c r="AX80" s="150"/>
      <c r="AY80" s="145"/>
    </row>
    <row r="81" spans="1:51" x14ac:dyDescent="0.25">
      <c r="A81" s="472"/>
      <c r="B81" s="100"/>
      <c r="C81" s="130"/>
      <c r="D81" s="130"/>
      <c r="E81" s="309"/>
      <c r="F81" s="221"/>
      <c r="G81" s="333"/>
      <c r="H81" s="130"/>
      <c r="I81" s="130"/>
      <c r="J81" s="318"/>
      <c r="K81" s="377"/>
      <c r="L81" s="307"/>
      <c r="M81" s="318"/>
      <c r="N81" s="118"/>
      <c r="O81" s="289"/>
      <c r="P81" s="291"/>
      <c r="Q81" s="307"/>
      <c r="R81" s="269"/>
      <c r="S81" s="422"/>
      <c r="T81" s="243"/>
      <c r="U81" s="246"/>
      <c r="V81" s="56">
        <v>24000</v>
      </c>
      <c r="W81" s="203"/>
      <c r="X81" s="365"/>
      <c r="Y81" s="249"/>
      <c r="Z81" s="200"/>
      <c r="AA81" s="200"/>
      <c r="AB81" s="200"/>
      <c r="AC81" s="203"/>
      <c r="AD81" s="365"/>
      <c r="AE81" s="249"/>
      <c r="AF81" s="386"/>
      <c r="AG81" s="92"/>
      <c r="AH81" s="92"/>
      <c r="AI81" s="92"/>
      <c r="AJ81" s="92"/>
      <c r="AK81" s="92"/>
      <c r="AL81" s="103"/>
      <c r="AM81" s="422"/>
      <c r="AN81" s="234"/>
      <c r="AO81" s="234"/>
      <c r="AP81" s="103"/>
      <c r="AQ81" s="225"/>
      <c r="AR81" s="103"/>
      <c r="AS81" s="103"/>
      <c r="AT81" s="106"/>
      <c r="AU81" s="106"/>
      <c r="AV81" s="218"/>
      <c r="AW81" s="147"/>
      <c r="AX81" s="150"/>
      <c r="AY81" s="145"/>
    </row>
    <row r="82" spans="1:51" x14ac:dyDescent="0.25">
      <c r="A82" s="472"/>
      <c r="B82" s="100"/>
      <c r="C82" s="130"/>
      <c r="D82" s="131"/>
      <c r="E82" s="310"/>
      <c r="F82" s="221"/>
      <c r="G82" s="334"/>
      <c r="H82" s="131"/>
      <c r="I82" s="131"/>
      <c r="J82" s="319"/>
      <c r="K82" s="378"/>
      <c r="L82" s="306"/>
      <c r="M82" s="319"/>
      <c r="N82" s="119"/>
      <c r="O82" s="289"/>
      <c r="P82" s="292"/>
      <c r="Q82" s="306"/>
      <c r="R82" s="270"/>
      <c r="S82" s="423"/>
      <c r="T82" s="244"/>
      <c r="U82" s="247"/>
      <c r="V82" s="64">
        <v>10000</v>
      </c>
      <c r="W82" s="204"/>
      <c r="X82" s="366"/>
      <c r="Y82" s="250"/>
      <c r="Z82" s="201"/>
      <c r="AA82" s="201"/>
      <c r="AB82" s="200"/>
      <c r="AC82" s="204"/>
      <c r="AD82" s="366"/>
      <c r="AE82" s="250"/>
      <c r="AF82" s="387"/>
      <c r="AG82" s="93"/>
      <c r="AH82" s="93"/>
      <c r="AI82" s="92"/>
      <c r="AJ82" s="93"/>
      <c r="AK82" s="92"/>
      <c r="AL82" s="104"/>
      <c r="AM82" s="423"/>
      <c r="AN82" s="235"/>
      <c r="AO82" s="235"/>
      <c r="AP82" s="104"/>
      <c r="AQ82" s="226"/>
      <c r="AR82" s="104"/>
      <c r="AS82" s="104"/>
      <c r="AT82" s="107"/>
      <c r="AU82" s="107"/>
      <c r="AV82" s="219"/>
      <c r="AW82" s="148"/>
      <c r="AX82" s="151"/>
      <c r="AY82" s="142"/>
    </row>
    <row r="83" spans="1:51" ht="15" customHeight="1" x14ac:dyDescent="0.25">
      <c r="A83" s="472"/>
      <c r="B83" s="100"/>
      <c r="C83" s="130"/>
      <c r="D83" s="371" t="s">
        <v>53</v>
      </c>
      <c r="E83" s="129" t="s">
        <v>54</v>
      </c>
      <c r="F83" s="99" t="s">
        <v>94</v>
      </c>
      <c r="G83" s="296">
        <v>7.0000000000000007E-2</v>
      </c>
      <c r="H83" s="129" t="s">
        <v>55</v>
      </c>
      <c r="I83" s="129" t="s">
        <v>56</v>
      </c>
      <c r="J83" s="120">
        <v>40000</v>
      </c>
      <c r="K83" s="126">
        <v>29378</v>
      </c>
      <c r="L83" s="123">
        <f>25243+13202</f>
        <v>38445</v>
      </c>
      <c r="M83" s="120">
        <v>2657</v>
      </c>
      <c r="N83" s="117" t="s">
        <v>170</v>
      </c>
      <c r="O83" s="114" t="s">
        <v>162</v>
      </c>
      <c r="P83" s="281" t="s">
        <v>194</v>
      </c>
      <c r="Q83" s="99" t="s">
        <v>198</v>
      </c>
      <c r="R83" s="228">
        <v>600</v>
      </c>
      <c r="S83" s="102" t="s">
        <v>152</v>
      </c>
      <c r="T83" s="228">
        <v>600</v>
      </c>
      <c r="U83" s="105">
        <v>200</v>
      </c>
      <c r="V83" s="64">
        <v>60</v>
      </c>
      <c r="W83" s="251">
        <f>X104+X101+X98+X95+X92+X89++X86+X83</f>
        <v>0</v>
      </c>
      <c r="X83" s="210">
        <v>0</v>
      </c>
      <c r="Y83" s="91">
        <f>X83/T83</f>
        <v>0</v>
      </c>
      <c r="Z83" s="199">
        <f>(Y83+Y86+Y89+Y92+Y95+Y98+Y101+Y104)/8</f>
        <v>0</v>
      </c>
      <c r="AA83" s="199">
        <f>(Z83+Z107)/2</f>
        <v>7.4999999999999997E-2</v>
      </c>
      <c r="AB83" s="200"/>
      <c r="AC83" s="186">
        <f>AD104+AD101+AD98+AD95+AD92+AD89++AD86+AD83</f>
        <v>2498</v>
      </c>
      <c r="AD83" s="436">
        <v>150</v>
      </c>
      <c r="AE83" s="248">
        <f>AD83/T83</f>
        <v>0.25</v>
      </c>
      <c r="AF83" s="94">
        <f>X83+AD83</f>
        <v>150</v>
      </c>
      <c r="AG83" s="91">
        <f>AF83/T83</f>
        <v>0.25</v>
      </c>
      <c r="AH83" s="91">
        <f>(AG106+AG128)/2</f>
        <v>0.10785289115646259</v>
      </c>
      <c r="AI83" s="92"/>
      <c r="AJ83" s="91"/>
      <c r="AK83" s="92"/>
      <c r="AL83" s="102" t="s">
        <v>249</v>
      </c>
      <c r="AM83" s="380" t="s">
        <v>284</v>
      </c>
      <c r="AN83" s="227">
        <v>43498</v>
      </c>
      <c r="AO83" s="227">
        <v>43798</v>
      </c>
      <c r="AP83" s="102" t="s">
        <v>129</v>
      </c>
      <c r="AQ83" s="224">
        <v>294795000</v>
      </c>
      <c r="AR83" s="102" t="s">
        <v>123</v>
      </c>
      <c r="AS83" s="102" t="s">
        <v>117</v>
      </c>
      <c r="AT83" s="105">
        <v>294795000</v>
      </c>
      <c r="AU83" s="105">
        <v>18000000</v>
      </c>
      <c r="AV83" s="217">
        <f>(AU83*100%)/AT83</f>
        <v>6.105938024729049E-2</v>
      </c>
      <c r="AW83" s="146">
        <v>753295000</v>
      </c>
      <c r="AX83" s="149">
        <v>386100000</v>
      </c>
      <c r="AY83" s="141">
        <f>(AX83*100%)/AW83</f>
        <v>0.51254820488653186</v>
      </c>
    </row>
    <row r="84" spans="1:51" x14ac:dyDescent="0.25">
      <c r="A84" s="472"/>
      <c r="B84" s="100"/>
      <c r="C84" s="130"/>
      <c r="D84" s="372"/>
      <c r="E84" s="130"/>
      <c r="F84" s="100"/>
      <c r="G84" s="297"/>
      <c r="H84" s="130"/>
      <c r="I84" s="130"/>
      <c r="J84" s="121"/>
      <c r="K84" s="127"/>
      <c r="L84" s="124"/>
      <c r="M84" s="121"/>
      <c r="N84" s="118"/>
      <c r="O84" s="115"/>
      <c r="P84" s="282"/>
      <c r="Q84" s="100"/>
      <c r="R84" s="229"/>
      <c r="S84" s="103"/>
      <c r="T84" s="229"/>
      <c r="U84" s="106"/>
      <c r="V84" s="64">
        <v>80</v>
      </c>
      <c r="W84" s="252"/>
      <c r="X84" s="211"/>
      <c r="Y84" s="92"/>
      <c r="Z84" s="200"/>
      <c r="AA84" s="200"/>
      <c r="AB84" s="200"/>
      <c r="AC84" s="187"/>
      <c r="AD84" s="437"/>
      <c r="AE84" s="249"/>
      <c r="AF84" s="386"/>
      <c r="AG84" s="92"/>
      <c r="AH84" s="92"/>
      <c r="AI84" s="92"/>
      <c r="AJ84" s="92"/>
      <c r="AK84" s="92"/>
      <c r="AL84" s="103"/>
      <c r="AM84" s="449"/>
      <c r="AN84" s="234"/>
      <c r="AO84" s="234"/>
      <c r="AP84" s="103"/>
      <c r="AQ84" s="225"/>
      <c r="AR84" s="103"/>
      <c r="AS84" s="103"/>
      <c r="AT84" s="106"/>
      <c r="AU84" s="106"/>
      <c r="AV84" s="218"/>
      <c r="AW84" s="147"/>
      <c r="AX84" s="150"/>
      <c r="AY84" s="145"/>
    </row>
    <row r="85" spans="1:51" ht="25.5" customHeight="1" x14ac:dyDescent="0.25">
      <c r="A85" s="472"/>
      <c r="B85" s="100"/>
      <c r="C85" s="130"/>
      <c r="D85" s="372"/>
      <c r="E85" s="130"/>
      <c r="F85" s="100"/>
      <c r="G85" s="297"/>
      <c r="H85" s="130"/>
      <c r="I85" s="130"/>
      <c r="J85" s="121"/>
      <c r="K85" s="127"/>
      <c r="L85" s="124"/>
      <c r="M85" s="121"/>
      <c r="N85" s="118"/>
      <c r="O85" s="115"/>
      <c r="P85" s="283"/>
      <c r="Q85" s="101"/>
      <c r="R85" s="230"/>
      <c r="S85" s="104"/>
      <c r="T85" s="230"/>
      <c r="U85" s="107"/>
      <c r="V85" s="61">
        <v>60</v>
      </c>
      <c r="W85" s="252"/>
      <c r="X85" s="212"/>
      <c r="Y85" s="93"/>
      <c r="Z85" s="200"/>
      <c r="AA85" s="200"/>
      <c r="AB85" s="200"/>
      <c r="AC85" s="187"/>
      <c r="AD85" s="438"/>
      <c r="AE85" s="250"/>
      <c r="AF85" s="387"/>
      <c r="AG85" s="93"/>
      <c r="AH85" s="92"/>
      <c r="AI85" s="92"/>
      <c r="AJ85" s="92"/>
      <c r="AK85" s="92"/>
      <c r="AL85" s="104"/>
      <c r="AM85" s="382"/>
      <c r="AN85" s="234"/>
      <c r="AO85" s="234"/>
      <c r="AP85" s="103"/>
      <c r="AQ85" s="225"/>
      <c r="AR85" s="103"/>
      <c r="AS85" s="103"/>
      <c r="AT85" s="106"/>
      <c r="AU85" s="106"/>
      <c r="AV85" s="218"/>
      <c r="AW85" s="147"/>
      <c r="AX85" s="150"/>
      <c r="AY85" s="145"/>
    </row>
    <row r="86" spans="1:51" ht="25.5" customHeight="1" x14ac:dyDescent="0.25">
      <c r="A86" s="472"/>
      <c r="B86" s="100"/>
      <c r="C86" s="130"/>
      <c r="D86" s="372"/>
      <c r="E86" s="130"/>
      <c r="F86" s="100"/>
      <c r="G86" s="297"/>
      <c r="H86" s="130"/>
      <c r="I86" s="130"/>
      <c r="J86" s="121"/>
      <c r="K86" s="127"/>
      <c r="L86" s="124"/>
      <c r="M86" s="121"/>
      <c r="N86" s="118"/>
      <c r="O86" s="115"/>
      <c r="P86" s="281" t="s">
        <v>57</v>
      </c>
      <c r="Q86" s="99" t="s">
        <v>196</v>
      </c>
      <c r="R86" s="228">
        <v>100</v>
      </c>
      <c r="S86" s="102" t="s">
        <v>152</v>
      </c>
      <c r="T86" s="228">
        <v>100</v>
      </c>
      <c r="U86" s="105">
        <v>33</v>
      </c>
      <c r="V86" s="61">
        <v>11</v>
      </c>
      <c r="W86" s="252"/>
      <c r="X86" s="210">
        <v>0</v>
      </c>
      <c r="Y86" s="91">
        <f>X86/T86</f>
        <v>0</v>
      </c>
      <c r="Z86" s="200"/>
      <c r="AA86" s="200"/>
      <c r="AB86" s="200"/>
      <c r="AC86" s="187"/>
      <c r="AD86" s="210">
        <v>2092</v>
      </c>
      <c r="AE86" s="91">
        <v>1</v>
      </c>
      <c r="AF86" s="94">
        <f t="shared" ref="AF86" si="0">X86+AD86</f>
        <v>2092</v>
      </c>
      <c r="AG86" s="91">
        <v>1</v>
      </c>
      <c r="AH86" s="92"/>
      <c r="AI86" s="92"/>
      <c r="AJ86" s="92"/>
      <c r="AK86" s="92"/>
      <c r="AL86" s="102" t="s">
        <v>249</v>
      </c>
      <c r="AM86" s="380" t="s">
        <v>294</v>
      </c>
      <c r="AN86" s="234"/>
      <c r="AO86" s="234"/>
      <c r="AP86" s="103"/>
      <c r="AQ86" s="225"/>
      <c r="AR86" s="103"/>
      <c r="AS86" s="103"/>
      <c r="AT86" s="106"/>
      <c r="AU86" s="106"/>
      <c r="AV86" s="218"/>
      <c r="AW86" s="147"/>
      <c r="AX86" s="150"/>
      <c r="AY86" s="145"/>
    </row>
    <row r="87" spans="1:51" ht="25.5" customHeight="1" x14ac:dyDescent="0.25">
      <c r="A87" s="472"/>
      <c r="B87" s="100"/>
      <c r="C87" s="130"/>
      <c r="D87" s="372"/>
      <c r="E87" s="130"/>
      <c r="F87" s="100"/>
      <c r="G87" s="297"/>
      <c r="H87" s="130"/>
      <c r="I87" s="130"/>
      <c r="J87" s="121"/>
      <c r="K87" s="127"/>
      <c r="L87" s="124"/>
      <c r="M87" s="121"/>
      <c r="N87" s="118"/>
      <c r="O87" s="115"/>
      <c r="P87" s="282"/>
      <c r="Q87" s="100"/>
      <c r="R87" s="229"/>
      <c r="S87" s="103"/>
      <c r="T87" s="229"/>
      <c r="U87" s="106"/>
      <c r="V87" s="61">
        <v>11</v>
      </c>
      <c r="W87" s="252"/>
      <c r="X87" s="211"/>
      <c r="Y87" s="92"/>
      <c r="Z87" s="200"/>
      <c r="AA87" s="200"/>
      <c r="AB87" s="200"/>
      <c r="AC87" s="187"/>
      <c r="AD87" s="211"/>
      <c r="AE87" s="92"/>
      <c r="AF87" s="386"/>
      <c r="AG87" s="92"/>
      <c r="AH87" s="92"/>
      <c r="AI87" s="92"/>
      <c r="AJ87" s="92"/>
      <c r="AK87" s="92"/>
      <c r="AL87" s="103"/>
      <c r="AM87" s="381"/>
      <c r="AN87" s="234"/>
      <c r="AO87" s="234"/>
      <c r="AP87" s="103"/>
      <c r="AQ87" s="225"/>
      <c r="AR87" s="103"/>
      <c r="AS87" s="103"/>
      <c r="AT87" s="106"/>
      <c r="AU87" s="106"/>
      <c r="AV87" s="218"/>
      <c r="AW87" s="147"/>
      <c r="AX87" s="150"/>
      <c r="AY87" s="145"/>
    </row>
    <row r="88" spans="1:51" x14ac:dyDescent="0.25">
      <c r="A88" s="472"/>
      <c r="B88" s="100"/>
      <c r="C88" s="130"/>
      <c r="D88" s="372"/>
      <c r="E88" s="130"/>
      <c r="F88" s="100"/>
      <c r="G88" s="297"/>
      <c r="H88" s="130"/>
      <c r="I88" s="130"/>
      <c r="J88" s="121"/>
      <c r="K88" s="127"/>
      <c r="L88" s="124"/>
      <c r="M88" s="121"/>
      <c r="N88" s="118"/>
      <c r="O88" s="115"/>
      <c r="P88" s="283"/>
      <c r="Q88" s="101"/>
      <c r="R88" s="230"/>
      <c r="S88" s="104"/>
      <c r="T88" s="230"/>
      <c r="U88" s="107"/>
      <c r="V88" s="61">
        <v>11</v>
      </c>
      <c r="W88" s="252"/>
      <c r="X88" s="212"/>
      <c r="Y88" s="93"/>
      <c r="Z88" s="200"/>
      <c r="AA88" s="200"/>
      <c r="AB88" s="200"/>
      <c r="AC88" s="187"/>
      <c r="AD88" s="212"/>
      <c r="AE88" s="93"/>
      <c r="AF88" s="387"/>
      <c r="AG88" s="93"/>
      <c r="AH88" s="92"/>
      <c r="AI88" s="92"/>
      <c r="AJ88" s="92"/>
      <c r="AK88" s="92"/>
      <c r="AL88" s="104"/>
      <c r="AM88" s="448"/>
      <c r="AN88" s="234"/>
      <c r="AO88" s="234"/>
      <c r="AP88" s="103"/>
      <c r="AQ88" s="225"/>
      <c r="AR88" s="103"/>
      <c r="AS88" s="103"/>
      <c r="AT88" s="106"/>
      <c r="AU88" s="106"/>
      <c r="AV88" s="218"/>
      <c r="AW88" s="147"/>
      <c r="AX88" s="150"/>
      <c r="AY88" s="145"/>
    </row>
    <row r="89" spans="1:51" x14ac:dyDescent="0.25">
      <c r="A89" s="472"/>
      <c r="B89" s="100"/>
      <c r="C89" s="130"/>
      <c r="D89" s="372"/>
      <c r="E89" s="130"/>
      <c r="F89" s="100"/>
      <c r="G89" s="297"/>
      <c r="H89" s="130"/>
      <c r="I89" s="130"/>
      <c r="J89" s="121"/>
      <c r="K89" s="127"/>
      <c r="L89" s="124"/>
      <c r="M89" s="121"/>
      <c r="N89" s="118"/>
      <c r="O89" s="115"/>
      <c r="P89" s="281" t="s">
        <v>58</v>
      </c>
      <c r="Q89" s="99" t="s">
        <v>197</v>
      </c>
      <c r="R89" s="228">
        <v>100</v>
      </c>
      <c r="S89" s="102" t="s">
        <v>152</v>
      </c>
      <c r="T89" s="228">
        <v>100</v>
      </c>
      <c r="U89" s="105">
        <v>33</v>
      </c>
      <c r="V89" s="61">
        <v>11</v>
      </c>
      <c r="W89" s="252"/>
      <c r="X89" s="210">
        <v>0</v>
      </c>
      <c r="Y89" s="91">
        <f>X89/T89</f>
        <v>0</v>
      </c>
      <c r="Z89" s="200"/>
      <c r="AA89" s="200"/>
      <c r="AB89" s="200"/>
      <c r="AC89" s="187"/>
      <c r="AD89" s="210">
        <v>0</v>
      </c>
      <c r="AE89" s="91">
        <v>1</v>
      </c>
      <c r="AF89" s="94">
        <f t="shared" ref="AF89" si="1">X89+AD89</f>
        <v>0</v>
      </c>
      <c r="AG89" s="91">
        <f>AF89/T89</f>
        <v>0</v>
      </c>
      <c r="AH89" s="92"/>
      <c r="AI89" s="92"/>
      <c r="AJ89" s="92"/>
      <c r="AK89" s="92"/>
      <c r="AL89" s="102" t="s">
        <v>249</v>
      </c>
      <c r="AM89" s="380" t="s">
        <v>309</v>
      </c>
      <c r="AN89" s="234"/>
      <c r="AO89" s="234"/>
      <c r="AP89" s="103"/>
      <c r="AQ89" s="225"/>
      <c r="AR89" s="103"/>
      <c r="AS89" s="103"/>
      <c r="AT89" s="106"/>
      <c r="AU89" s="106"/>
      <c r="AV89" s="218"/>
      <c r="AW89" s="147"/>
      <c r="AX89" s="150"/>
      <c r="AY89" s="145"/>
    </row>
    <row r="90" spans="1:51" x14ac:dyDescent="0.25">
      <c r="A90" s="472"/>
      <c r="B90" s="100"/>
      <c r="C90" s="130"/>
      <c r="D90" s="372"/>
      <c r="E90" s="130"/>
      <c r="F90" s="100"/>
      <c r="G90" s="297"/>
      <c r="H90" s="130"/>
      <c r="I90" s="130"/>
      <c r="J90" s="121"/>
      <c r="K90" s="127"/>
      <c r="L90" s="124"/>
      <c r="M90" s="121"/>
      <c r="N90" s="118"/>
      <c r="O90" s="115"/>
      <c r="P90" s="282"/>
      <c r="Q90" s="100"/>
      <c r="R90" s="229"/>
      <c r="S90" s="103"/>
      <c r="T90" s="229"/>
      <c r="U90" s="106"/>
      <c r="V90" s="61">
        <v>11</v>
      </c>
      <c r="W90" s="252"/>
      <c r="X90" s="211"/>
      <c r="Y90" s="92"/>
      <c r="Z90" s="200"/>
      <c r="AA90" s="200"/>
      <c r="AB90" s="200"/>
      <c r="AC90" s="187"/>
      <c r="AD90" s="211"/>
      <c r="AE90" s="92"/>
      <c r="AF90" s="386"/>
      <c r="AG90" s="92"/>
      <c r="AH90" s="92"/>
      <c r="AI90" s="92"/>
      <c r="AJ90" s="92"/>
      <c r="AK90" s="92"/>
      <c r="AL90" s="103"/>
      <c r="AM90" s="449"/>
      <c r="AN90" s="234"/>
      <c r="AO90" s="234"/>
      <c r="AP90" s="103"/>
      <c r="AQ90" s="225"/>
      <c r="AR90" s="103"/>
      <c r="AS90" s="103"/>
      <c r="AT90" s="106"/>
      <c r="AU90" s="106"/>
      <c r="AV90" s="218"/>
      <c r="AW90" s="147"/>
      <c r="AX90" s="150"/>
      <c r="AY90" s="145"/>
    </row>
    <row r="91" spans="1:51" x14ac:dyDescent="0.25">
      <c r="A91" s="472"/>
      <c r="B91" s="100"/>
      <c r="C91" s="130"/>
      <c r="D91" s="372"/>
      <c r="E91" s="130"/>
      <c r="F91" s="100"/>
      <c r="G91" s="297"/>
      <c r="H91" s="130"/>
      <c r="I91" s="130"/>
      <c r="J91" s="121"/>
      <c r="K91" s="127"/>
      <c r="L91" s="124"/>
      <c r="M91" s="121"/>
      <c r="N91" s="118"/>
      <c r="O91" s="115"/>
      <c r="P91" s="283"/>
      <c r="Q91" s="101"/>
      <c r="R91" s="230"/>
      <c r="S91" s="104"/>
      <c r="T91" s="230"/>
      <c r="U91" s="107"/>
      <c r="V91" s="61">
        <v>11</v>
      </c>
      <c r="W91" s="252"/>
      <c r="X91" s="212"/>
      <c r="Y91" s="93"/>
      <c r="Z91" s="200"/>
      <c r="AA91" s="200"/>
      <c r="AB91" s="200"/>
      <c r="AC91" s="187"/>
      <c r="AD91" s="212"/>
      <c r="AE91" s="93"/>
      <c r="AF91" s="387"/>
      <c r="AG91" s="93"/>
      <c r="AH91" s="92"/>
      <c r="AI91" s="92"/>
      <c r="AJ91" s="92"/>
      <c r="AK91" s="92"/>
      <c r="AL91" s="104"/>
      <c r="AM91" s="382"/>
      <c r="AN91" s="234"/>
      <c r="AO91" s="234"/>
      <c r="AP91" s="103"/>
      <c r="AQ91" s="225"/>
      <c r="AR91" s="103"/>
      <c r="AS91" s="103"/>
      <c r="AT91" s="106"/>
      <c r="AU91" s="106"/>
      <c r="AV91" s="218"/>
      <c r="AW91" s="147"/>
      <c r="AX91" s="150"/>
      <c r="AY91" s="145"/>
    </row>
    <row r="92" spans="1:51" x14ac:dyDescent="0.25">
      <c r="A92" s="472"/>
      <c r="B92" s="100"/>
      <c r="C92" s="130"/>
      <c r="D92" s="372"/>
      <c r="E92" s="130"/>
      <c r="F92" s="100"/>
      <c r="G92" s="297"/>
      <c r="H92" s="130"/>
      <c r="I92" s="130"/>
      <c r="J92" s="121"/>
      <c r="K92" s="127"/>
      <c r="L92" s="124"/>
      <c r="M92" s="121"/>
      <c r="N92" s="118"/>
      <c r="O92" s="115"/>
      <c r="P92" s="281" t="s">
        <v>233</v>
      </c>
      <c r="Q92" s="99" t="s">
        <v>232</v>
      </c>
      <c r="R92" s="228">
        <v>100</v>
      </c>
      <c r="S92" s="102" t="s">
        <v>152</v>
      </c>
      <c r="T92" s="228">
        <v>100</v>
      </c>
      <c r="U92" s="105">
        <v>33</v>
      </c>
      <c r="V92" s="61">
        <v>11</v>
      </c>
      <c r="W92" s="252"/>
      <c r="X92" s="210">
        <v>0</v>
      </c>
      <c r="Y92" s="91">
        <f>X92/T92</f>
        <v>0</v>
      </c>
      <c r="Z92" s="200"/>
      <c r="AA92" s="200"/>
      <c r="AB92" s="200"/>
      <c r="AC92" s="187"/>
      <c r="AD92" s="210">
        <v>0</v>
      </c>
      <c r="AE92" s="91">
        <f>AD92/T92</f>
        <v>0</v>
      </c>
      <c r="AF92" s="94">
        <f t="shared" ref="AF92" si="2">X92+AD92</f>
        <v>0</v>
      </c>
      <c r="AG92" s="91">
        <f t="shared" ref="AG92" si="3">AF92/T92</f>
        <v>0</v>
      </c>
      <c r="AH92" s="92"/>
      <c r="AI92" s="92"/>
      <c r="AJ92" s="92"/>
      <c r="AK92" s="92"/>
      <c r="AL92" s="102" t="s">
        <v>249</v>
      </c>
      <c r="AM92" s="380" t="s">
        <v>309</v>
      </c>
      <c r="AN92" s="234"/>
      <c r="AO92" s="234"/>
      <c r="AP92" s="103"/>
      <c r="AQ92" s="225"/>
      <c r="AR92" s="103"/>
      <c r="AS92" s="103"/>
      <c r="AT92" s="106"/>
      <c r="AU92" s="106"/>
      <c r="AV92" s="218"/>
      <c r="AW92" s="147"/>
      <c r="AX92" s="150"/>
      <c r="AY92" s="145"/>
    </row>
    <row r="93" spans="1:51" x14ac:dyDescent="0.25">
      <c r="A93" s="472"/>
      <c r="B93" s="100"/>
      <c r="C93" s="130"/>
      <c r="D93" s="372"/>
      <c r="E93" s="130"/>
      <c r="F93" s="100"/>
      <c r="G93" s="297"/>
      <c r="H93" s="130"/>
      <c r="I93" s="130"/>
      <c r="J93" s="121"/>
      <c r="K93" s="127"/>
      <c r="L93" s="124"/>
      <c r="M93" s="121"/>
      <c r="N93" s="118"/>
      <c r="O93" s="115"/>
      <c r="P93" s="282"/>
      <c r="Q93" s="100"/>
      <c r="R93" s="229"/>
      <c r="S93" s="103"/>
      <c r="T93" s="229"/>
      <c r="U93" s="106"/>
      <c r="V93" s="61">
        <v>11</v>
      </c>
      <c r="W93" s="252"/>
      <c r="X93" s="211"/>
      <c r="Y93" s="92"/>
      <c r="Z93" s="200"/>
      <c r="AA93" s="200"/>
      <c r="AB93" s="200"/>
      <c r="AC93" s="187"/>
      <c r="AD93" s="211"/>
      <c r="AE93" s="92"/>
      <c r="AF93" s="386"/>
      <c r="AG93" s="92"/>
      <c r="AH93" s="92"/>
      <c r="AI93" s="92"/>
      <c r="AJ93" s="92"/>
      <c r="AK93" s="92"/>
      <c r="AL93" s="103"/>
      <c r="AM93" s="449"/>
      <c r="AN93" s="234"/>
      <c r="AO93" s="234"/>
      <c r="AP93" s="103"/>
      <c r="AQ93" s="225"/>
      <c r="AR93" s="103"/>
      <c r="AS93" s="103"/>
      <c r="AT93" s="106"/>
      <c r="AU93" s="106"/>
      <c r="AV93" s="218"/>
      <c r="AW93" s="147"/>
      <c r="AX93" s="150"/>
      <c r="AY93" s="145"/>
    </row>
    <row r="94" spans="1:51" x14ac:dyDescent="0.25">
      <c r="A94" s="472"/>
      <c r="B94" s="100"/>
      <c r="C94" s="130"/>
      <c r="D94" s="372"/>
      <c r="E94" s="130"/>
      <c r="F94" s="100"/>
      <c r="G94" s="297"/>
      <c r="H94" s="130"/>
      <c r="I94" s="130"/>
      <c r="J94" s="121"/>
      <c r="K94" s="127"/>
      <c r="L94" s="124"/>
      <c r="M94" s="121"/>
      <c r="N94" s="118"/>
      <c r="O94" s="115"/>
      <c r="P94" s="283"/>
      <c r="Q94" s="101"/>
      <c r="R94" s="230"/>
      <c r="S94" s="104"/>
      <c r="T94" s="230"/>
      <c r="U94" s="107"/>
      <c r="V94" s="61">
        <v>11</v>
      </c>
      <c r="W94" s="252"/>
      <c r="X94" s="212"/>
      <c r="Y94" s="93"/>
      <c r="Z94" s="200"/>
      <c r="AA94" s="200"/>
      <c r="AB94" s="200"/>
      <c r="AC94" s="187"/>
      <c r="AD94" s="212"/>
      <c r="AE94" s="93"/>
      <c r="AF94" s="387"/>
      <c r="AG94" s="93"/>
      <c r="AH94" s="92"/>
      <c r="AI94" s="92"/>
      <c r="AJ94" s="92"/>
      <c r="AK94" s="92"/>
      <c r="AL94" s="104"/>
      <c r="AM94" s="382"/>
      <c r="AN94" s="234"/>
      <c r="AO94" s="234"/>
      <c r="AP94" s="103"/>
      <c r="AQ94" s="225"/>
      <c r="AR94" s="103"/>
      <c r="AS94" s="103"/>
      <c r="AT94" s="106"/>
      <c r="AU94" s="106"/>
      <c r="AV94" s="218"/>
      <c r="AW94" s="147"/>
      <c r="AX94" s="150"/>
      <c r="AY94" s="145"/>
    </row>
    <row r="95" spans="1:51" x14ac:dyDescent="0.25">
      <c r="A95" s="472"/>
      <c r="B95" s="100"/>
      <c r="C95" s="130"/>
      <c r="D95" s="372"/>
      <c r="E95" s="130"/>
      <c r="F95" s="100"/>
      <c r="G95" s="297"/>
      <c r="H95" s="130"/>
      <c r="I95" s="130"/>
      <c r="J95" s="121"/>
      <c r="K95" s="127"/>
      <c r="L95" s="124"/>
      <c r="M95" s="121"/>
      <c r="N95" s="118"/>
      <c r="O95" s="115"/>
      <c r="P95" s="281" t="s">
        <v>59</v>
      </c>
      <c r="Q95" s="99" t="s">
        <v>199</v>
      </c>
      <c r="R95" s="228">
        <v>200</v>
      </c>
      <c r="S95" s="102" t="s">
        <v>152</v>
      </c>
      <c r="T95" s="228">
        <v>200</v>
      </c>
      <c r="U95" s="105">
        <v>66</v>
      </c>
      <c r="V95" s="61">
        <v>22</v>
      </c>
      <c r="W95" s="252"/>
      <c r="X95" s="210">
        <v>0</v>
      </c>
      <c r="Y95" s="91">
        <f>X95/T95</f>
        <v>0</v>
      </c>
      <c r="Z95" s="200"/>
      <c r="AA95" s="200"/>
      <c r="AB95" s="200"/>
      <c r="AC95" s="187"/>
      <c r="AD95" s="210">
        <v>0</v>
      </c>
      <c r="AE95" s="91">
        <f>AD95/T95</f>
        <v>0</v>
      </c>
      <c r="AF95" s="94">
        <f t="shared" ref="AF95" si="4">X95+AD95</f>
        <v>0</v>
      </c>
      <c r="AG95" s="91">
        <f t="shared" ref="AG95" si="5">AF95/T95</f>
        <v>0</v>
      </c>
      <c r="AH95" s="92"/>
      <c r="AI95" s="92"/>
      <c r="AJ95" s="92"/>
      <c r="AK95" s="92"/>
      <c r="AL95" s="102" t="s">
        <v>249</v>
      </c>
      <c r="AM95" s="380" t="s">
        <v>309</v>
      </c>
      <c r="AN95" s="234"/>
      <c r="AO95" s="234"/>
      <c r="AP95" s="103"/>
      <c r="AQ95" s="225"/>
      <c r="AR95" s="103"/>
      <c r="AS95" s="103"/>
      <c r="AT95" s="106"/>
      <c r="AU95" s="106"/>
      <c r="AV95" s="218"/>
      <c r="AW95" s="147"/>
      <c r="AX95" s="150"/>
      <c r="AY95" s="145"/>
    </row>
    <row r="96" spans="1:51" x14ac:dyDescent="0.25">
      <c r="A96" s="472"/>
      <c r="B96" s="100"/>
      <c r="C96" s="130"/>
      <c r="D96" s="372"/>
      <c r="E96" s="130"/>
      <c r="F96" s="100"/>
      <c r="G96" s="297"/>
      <c r="H96" s="130"/>
      <c r="I96" s="130"/>
      <c r="J96" s="121"/>
      <c r="K96" s="127"/>
      <c r="L96" s="124"/>
      <c r="M96" s="121"/>
      <c r="N96" s="118"/>
      <c r="O96" s="115"/>
      <c r="P96" s="282"/>
      <c r="Q96" s="100"/>
      <c r="R96" s="229"/>
      <c r="S96" s="103"/>
      <c r="T96" s="229"/>
      <c r="U96" s="106"/>
      <c r="V96" s="61">
        <v>22</v>
      </c>
      <c r="W96" s="252"/>
      <c r="X96" s="211"/>
      <c r="Y96" s="92"/>
      <c r="Z96" s="200"/>
      <c r="AA96" s="200"/>
      <c r="AB96" s="200"/>
      <c r="AC96" s="187"/>
      <c r="AD96" s="211"/>
      <c r="AE96" s="92"/>
      <c r="AF96" s="386"/>
      <c r="AG96" s="92"/>
      <c r="AH96" s="92"/>
      <c r="AI96" s="92"/>
      <c r="AJ96" s="92"/>
      <c r="AK96" s="92"/>
      <c r="AL96" s="103"/>
      <c r="AM96" s="449"/>
      <c r="AN96" s="234"/>
      <c r="AO96" s="234"/>
      <c r="AP96" s="103"/>
      <c r="AQ96" s="225"/>
      <c r="AR96" s="103"/>
      <c r="AS96" s="103"/>
      <c r="AT96" s="106"/>
      <c r="AU96" s="106"/>
      <c r="AV96" s="218"/>
      <c r="AW96" s="147"/>
      <c r="AX96" s="150"/>
      <c r="AY96" s="145"/>
    </row>
    <row r="97" spans="1:51" x14ac:dyDescent="0.25">
      <c r="A97" s="472"/>
      <c r="B97" s="100"/>
      <c r="C97" s="130"/>
      <c r="D97" s="372"/>
      <c r="E97" s="130"/>
      <c r="F97" s="100"/>
      <c r="G97" s="297"/>
      <c r="H97" s="130"/>
      <c r="I97" s="130"/>
      <c r="J97" s="121"/>
      <c r="K97" s="127"/>
      <c r="L97" s="124"/>
      <c r="M97" s="121"/>
      <c r="N97" s="118"/>
      <c r="O97" s="115"/>
      <c r="P97" s="283"/>
      <c r="Q97" s="101"/>
      <c r="R97" s="230"/>
      <c r="S97" s="104"/>
      <c r="T97" s="230"/>
      <c r="U97" s="107"/>
      <c r="V97" s="61">
        <v>22</v>
      </c>
      <c r="W97" s="252"/>
      <c r="X97" s="212"/>
      <c r="Y97" s="93"/>
      <c r="Z97" s="200"/>
      <c r="AA97" s="200"/>
      <c r="AB97" s="200"/>
      <c r="AC97" s="187"/>
      <c r="AD97" s="212"/>
      <c r="AE97" s="93"/>
      <c r="AF97" s="387"/>
      <c r="AG97" s="93"/>
      <c r="AH97" s="92"/>
      <c r="AI97" s="92"/>
      <c r="AJ97" s="92"/>
      <c r="AK97" s="92"/>
      <c r="AL97" s="104"/>
      <c r="AM97" s="382"/>
      <c r="AN97" s="234"/>
      <c r="AO97" s="234"/>
      <c r="AP97" s="103"/>
      <c r="AQ97" s="225"/>
      <c r="AR97" s="103"/>
      <c r="AS97" s="103"/>
      <c r="AT97" s="106"/>
      <c r="AU97" s="106"/>
      <c r="AV97" s="218"/>
      <c r="AW97" s="147"/>
      <c r="AX97" s="150"/>
      <c r="AY97" s="145"/>
    </row>
    <row r="98" spans="1:51" x14ac:dyDescent="0.25">
      <c r="A98" s="472"/>
      <c r="B98" s="100"/>
      <c r="C98" s="130"/>
      <c r="D98" s="372"/>
      <c r="E98" s="130"/>
      <c r="F98" s="100"/>
      <c r="G98" s="297"/>
      <c r="H98" s="130"/>
      <c r="I98" s="130"/>
      <c r="J98" s="121"/>
      <c r="K98" s="127"/>
      <c r="L98" s="124"/>
      <c r="M98" s="121"/>
      <c r="N98" s="118"/>
      <c r="O98" s="115"/>
      <c r="P98" s="281" t="s">
        <v>60</v>
      </c>
      <c r="Q98" s="99" t="s">
        <v>195</v>
      </c>
      <c r="R98" s="228">
        <v>200</v>
      </c>
      <c r="S98" s="102" t="s">
        <v>152</v>
      </c>
      <c r="T98" s="228">
        <v>200</v>
      </c>
      <c r="U98" s="105">
        <v>66</v>
      </c>
      <c r="V98" s="61">
        <v>22</v>
      </c>
      <c r="W98" s="252"/>
      <c r="X98" s="210">
        <v>0</v>
      </c>
      <c r="Y98" s="91">
        <f>X98/T98</f>
        <v>0</v>
      </c>
      <c r="Z98" s="200"/>
      <c r="AA98" s="200"/>
      <c r="AB98" s="200"/>
      <c r="AC98" s="187"/>
      <c r="AD98" s="210">
        <v>0</v>
      </c>
      <c r="AE98" s="91">
        <f>AD98/T98</f>
        <v>0</v>
      </c>
      <c r="AF98" s="94">
        <f t="shared" ref="AF98" si="6">X98+AD98</f>
        <v>0</v>
      </c>
      <c r="AG98" s="91">
        <f t="shared" ref="AG98" si="7">AF98/T98</f>
        <v>0</v>
      </c>
      <c r="AH98" s="92"/>
      <c r="AI98" s="92"/>
      <c r="AJ98" s="92"/>
      <c r="AK98" s="92"/>
      <c r="AL98" s="102" t="s">
        <v>249</v>
      </c>
      <c r="AM98" s="380" t="s">
        <v>309</v>
      </c>
      <c r="AN98" s="234"/>
      <c r="AO98" s="234"/>
      <c r="AP98" s="103"/>
      <c r="AQ98" s="225"/>
      <c r="AR98" s="103"/>
      <c r="AS98" s="103"/>
      <c r="AT98" s="106"/>
      <c r="AU98" s="106"/>
      <c r="AV98" s="218"/>
      <c r="AW98" s="147"/>
      <c r="AX98" s="150"/>
      <c r="AY98" s="145"/>
    </row>
    <row r="99" spans="1:51" x14ac:dyDescent="0.25">
      <c r="A99" s="472"/>
      <c r="B99" s="100"/>
      <c r="C99" s="130"/>
      <c r="D99" s="372"/>
      <c r="E99" s="130"/>
      <c r="F99" s="100"/>
      <c r="G99" s="297"/>
      <c r="H99" s="130"/>
      <c r="I99" s="130"/>
      <c r="J99" s="121"/>
      <c r="K99" s="127"/>
      <c r="L99" s="124"/>
      <c r="M99" s="121"/>
      <c r="N99" s="118"/>
      <c r="O99" s="115"/>
      <c r="P99" s="282"/>
      <c r="Q99" s="100"/>
      <c r="R99" s="229"/>
      <c r="S99" s="103"/>
      <c r="T99" s="229"/>
      <c r="U99" s="106"/>
      <c r="V99" s="61">
        <v>22</v>
      </c>
      <c r="W99" s="252"/>
      <c r="X99" s="211"/>
      <c r="Y99" s="92"/>
      <c r="Z99" s="200"/>
      <c r="AA99" s="200"/>
      <c r="AB99" s="200"/>
      <c r="AC99" s="187"/>
      <c r="AD99" s="211"/>
      <c r="AE99" s="92"/>
      <c r="AF99" s="386"/>
      <c r="AG99" s="92"/>
      <c r="AH99" s="92"/>
      <c r="AI99" s="92"/>
      <c r="AJ99" s="92"/>
      <c r="AK99" s="92"/>
      <c r="AL99" s="103"/>
      <c r="AM99" s="449"/>
      <c r="AN99" s="234"/>
      <c r="AO99" s="234"/>
      <c r="AP99" s="103"/>
      <c r="AQ99" s="225"/>
      <c r="AR99" s="103"/>
      <c r="AS99" s="103"/>
      <c r="AT99" s="106"/>
      <c r="AU99" s="106"/>
      <c r="AV99" s="218"/>
      <c r="AW99" s="147"/>
      <c r="AX99" s="150"/>
      <c r="AY99" s="145"/>
    </row>
    <row r="100" spans="1:51" x14ac:dyDescent="0.25">
      <c r="A100" s="472"/>
      <c r="B100" s="100"/>
      <c r="C100" s="130"/>
      <c r="D100" s="372"/>
      <c r="E100" s="130"/>
      <c r="F100" s="100"/>
      <c r="G100" s="297"/>
      <c r="H100" s="130"/>
      <c r="I100" s="130"/>
      <c r="J100" s="121"/>
      <c r="K100" s="127"/>
      <c r="L100" s="124"/>
      <c r="M100" s="121"/>
      <c r="N100" s="118"/>
      <c r="O100" s="115"/>
      <c r="P100" s="283"/>
      <c r="Q100" s="101"/>
      <c r="R100" s="230"/>
      <c r="S100" s="104"/>
      <c r="T100" s="230"/>
      <c r="U100" s="107"/>
      <c r="V100" s="61">
        <v>22</v>
      </c>
      <c r="W100" s="252"/>
      <c r="X100" s="212"/>
      <c r="Y100" s="93"/>
      <c r="Z100" s="200"/>
      <c r="AA100" s="200"/>
      <c r="AB100" s="200"/>
      <c r="AC100" s="187"/>
      <c r="AD100" s="212"/>
      <c r="AE100" s="93"/>
      <c r="AF100" s="387"/>
      <c r="AG100" s="93"/>
      <c r="AH100" s="92"/>
      <c r="AI100" s="92"/>
      <c r="AJ100" s="92"/>
      <c r="AK100" s="92"/>
      <c r="AL100" s="104"/>
      <c r="AM100" s="382"/>
      <c r="AN100" s="234"/>
      <c r="AO100" s="234"/>
      <c r="AP100" s="103"/>
      <c r="AQ100" s="225"/>
      <c r="AR100" s="103"/>
      <c r="AS100" s="103"/>
      <c r="AT100" s="106"/>
      <c r="AU100" s="106"/>
      <c r="AV100" s="218"/>
      <c r="AW100" s="147"/>
      <c r="AX100" s="150"/>
      <c r="AY100" s="145"/>
    </row>
    <row r="101" spans="1:51" x14ac:dyDescent="0.25">
      <c r="A101" s="472"/>
      <c r="B101" s="100"/>
      <c r="C101" s="130"/>
      <c r="D101" s="372"/>
      <c r="E101" s="130"/>
      <c r="F101" s="100"/>
      <c r="G101" s="297"/>
      <c r="H101" s="130"/>
      <c r="I101" s="130"/>
      <c r="J101" s="121"/>
      <c r="K101" s="127"/>
      <c r="L101" s="124"/>
      <c r="M101" s="121"/>
      <c r="N101" s="118"/>
      <c r="O101" s="115"/>
      <c r="P101" s="281" t="s">
        <v>61</v>
      </c>
      <c r="Q101" s="99" t="s">
        <v>200</v>
      </c>
      <c r="R101" s="228">
        <v>1225</v>
      </c>
      <c r="S101" s="102" t="s">
        <v>152</v>
      </c>
      <c r="T101" s="228">
        <v>1225</v>
      </c>
      <c r="U101" s="105">
        <v>408</v>
      </c>
      <c r="V101" s="61">
        <v>136</v>
      </c>
      <c r="W101" s="252"/>
      <c r="X101" s="210">
        <v>0</v>
      </c>
      <c r="Y101" s="91">
        <f>X101/T101</f>
        <v>0</v>
      </c>
      <c r="Z101" s="200"/>
      <c r="AA101" s="200"/>
      <c r="AB101" s="200"/>
      <c r="AC101" s="187"/>
      <c r="AD101" s="210">
        <v>256</v>
      </c>
      <c r="AE101" s="91">
        <f>AD101/T101</f>
        <v>0.2089795918367347</v>
      </c>
      <c r="AF101" s="94">
        <f t="shared" ref="AF101" si="8">X101+AD101</f>
        <v>256</v>
      </c>
      <c r="AG101" s="91">
        <f>AF101/T101</f>
        <v>0.2089795918367347</v>
      </c>
      <c r="AH101" s="92"/>
      <c r="AI101" s="92"/>
      <c r="AJ101" s="92"/>
      <c r="AK101" s="92"/>
      <c r="AL101" s="102" t="s">
        <v>251</v>
      </c>
      <c r="AM101" s="380" t="s">
        <v>280</v>
      </c>
      <c r="AN101" s="234"/>
      <c r="AO101" s="234"/>
      <c r="AP101" s="103"/>
      <c r="AQ101" s="225"/>
      <c r="AR101" s="103"/>
      <c r="AS101" s="103"/>
      <c r="AT101" s="106"/>
      <c r="AU101" s="106"/>
      <c r="AV101" s="218"/>
      <c r="AW101" s="147"/>
      <c r="AX101" s="150"/>
      <c r="AY101" s="145"/>
    </row>
    <row r="102" spans="1:51" ht="14.25" customHeight="1" x14ac:dyDescent="0.25">
      <c r="A102" s="472"/>
      <c r="B102" s="100"/>
      <c r="C102" s="130"/>
      <c r="D102" s="372"/>
      <c r="E102" s="130"/>
      <c r="F102" s="100"/>
      <c r="G102" s="297"/>
      <c r="H102" s="130"/>
      <c r="I102" s="130"/>
      <c r="J102" s="121"/>
      <c r="K102" s="127"/>
      <c r="L102" s="124"/>
      <c r="M102" s="121"/>
      <c r="N102" s="118"/>
      <c r="O102" s="115"/>
      <c r="P102" s="282"/>
      <c r="Q102" s="100"/>
      <c r="R102" s="229"/>
      <c r="S102" s="103"/>
      <c r="T102" s="229"/>
      <c r="U102" s="106"/>
      <c r="V102" s="61">
        <v>136</v>
      </c>
      <c r="W102" s="252"/>
      <c r="X102" s="211"/>
      <c r="Y102" s="92"/>
      <c r="Z102" s="200"/>
      <c r="AA102" s="200"/>
      <c r="AB102" s="200"/>
      <c r="AC102" s="187"/>
      <c r="AD102" s="211"/>
      <c r="AE102" s="92"/>
      <c r="AF102" s="386"/>
      <c r="AG102" s="92"/>
      <c r="AH102" s="92"/>
      <c r="AI102" s="92"/>
      <c r="AJ102" s="92"/>
      <c r="AK102" s="92"/>
      <c r="AL102" s="103"/>
      <c r="AM102" s="449"/>
      <c r="AN102" s="234"/>
      <c r="AO102" s="234"/>
      <c r="AP102" s="103"/>
      <c r="AQ102" s="225"/>
      <c r="AR102" s="103"/>
      <c r="AS102" s="103"/>
      <c r="AT102" s="106"/>
      <c r="AU102" s="106"/>
      <c r="AV102" s="218"/>
      <c r="AW102" s="147"/>
      <c r="AX102" s="150"/>
      <c r="AY102" s="145"/>
    </row>
    <row r="103" spans="1:51" ht="78.75" customHeight="1" x14ac:dyDescent="0.25">
      <c r="A103" s="472"/>
      <c r="B103" s="100"/>
      <c r="C103" s="130"/>
      <c r="D103" s="372"/>
      <c r="E103" s="130"/>
      <c r="F103" s="100"/>
      <c r="G103" s="297"/>
      <c r="H103" s="130"/>
      <c r="I103" s="130"/>
      <c r="J103" s="121"/>
      <c r="K103" s="127"/>
      <c r="L103" s="124"/>
      <c r="M103" s="121"/>
      <c r="N103" s="118"/>
      <c r="O103" s="115"/>
      <c r="P103" s="283"/>
      <c r="Q103" s="101"/>
      <c r="R103" s="230"/>
      <c r="S103" s="104"/>
      <c r="T103" s="230"/>
      <c r="U103" s="107"/>
      <c r="V103" s="61">
        <v>136</v>
      </c>
      <c r="W103" s="252"/>
      <c r="X103" s="212"/>
      <c r="Y103" s="93"/>
      <c r="Z103" s="200"/>
      <c r="AA103" s="200"/>
      <c r="AB103" s="200"/>
      <c r="AC103" s="187"/>
      <c r="AD103" s="212"/>
      <c r="AE103" s="93"/>
      <c r="AF103" s="387"/>
      <c r="AG103" s="93"/>
      <c r="AH103" s="92"/>
      <c r="AI103" s="92"/>
      <c r="AJ103" s="92"/>
      <c r="AK103" s="92"/>
      <c r="AL103" s="104"/>
      <c r="AM103" s="382"/>
      <c r="AN103" s="234"/>
      <c r="AO103" s="234"/>
      <c r="AP103" s="103"/>
      <c r="AQ103" s="225"/>
      <c r="AR103" s="103"/>
      <c r="AS103" s="103"/>
      <c r="AT103" s="106"/>
      <c r="AU103" s="106"/>
      <c r="AV103" s="218"/>
      <c r="AW103" s="147"/>
      <c r="AX103" s="150"/>
      <c r="AY103" s="145"/>
    </row>
    <row r="104" spans="1:51" x14ac:dyDescent="0.25">
      <c r="A104" s="472"/>
      <c r="B104" s="100"/>
      <c r="C104" s="130"/>
      <c r="D104" s="372"/>
      <c r="E104" s="130"/>
      <c r="F104" s="100"/>
      <c r="G104" s="297"/>
      <c r="H104" s="130"/>
      <c r="I104" s="130"/>
      <c r="J104" s="121"/>
      <c r="K104" s="127"/>
      <c r="L104" s="124"/>
      <c r="M104" s="121"/>
      <c r="N104" s="118"/>
      <c r="O104" s="115"/>
      <c r="P104" s="281" t="s">
        <v>228</v>
      </c>
      <c r="Q104" s="99" t="s">
        <v>201</v>
      </c>
      <c r="R104" s="228">
        <v>132</v>
      </c>
      <c r="S104" s="102" t="s">
        <v>152</v>
      </c>
      <c r="T104" s="228">
        <v>132</v>
      </c>
      <c r="U104" s="105">
        <v>44</v>
      </c>
      <c r="V104" s="61">
        <v>15</v>
      </c>
      <c r="W104" s="252"/>
      <c r="X104" s="210">
        <v>0</v>
      </c>
      <c r="Y104" s="91">
        <f>X104/T104</f>
        <v>0</v>
      </c>
      <c r="Z104" s="200"/>
      <c r="AA104" s="200"/>
      <c r="AB104" s="200"/>
      <c r="AC104" s="187"/>
      <c r="AD104" s="210">
        <v>0</v>
      </c>
      <c r="AE104" s="91">
        <f>AD104/T104</f>
        <v>0</v>
      </c>
      <c r="AF104" s="94">
        <f t="shared" ref="AF104:AF119" si="9">X104+AD104</f>
        <v>0</v>
      </c>
      <c r="AG104" s="91">
        <f>AF104/T104</f>
        <v>0</v>
      </c>
      <c r="AH104" s="92"/>
      <c r="AI104" s="92"/>
      <c r="AJ104" s="92"/>
      <c r="AK104" s="92"/>
      <c r="AL104" s="102" t="s">
        <v>249</v>
      </c>
      <c r="AM104" s="380" t="s">
        <v>309</v>
      </c>
      <c r="AN104" s="234"/>
      <c r="AO104" s="234"/>
      <c r="AP104" s="103"/>
      <c r="AQ104" s="225"/>
      <c r="AR104" s="103"/>
      <c r="AS104" s="103"/>
      <c r="AT104" s="106"/>
      <c r="AU104" s="106"/>
      <c r="AV104" s="218"/>
      <c r="AW104" s="147"/>
      <c r="AX104" s="150"/>
      <c r="AY104" s="145"/>
    </row>
    <row r="105" spans="1:51" x14ac:dyDescent="0.25">
      <c r="A105" s="472"/>
      <c r="B105" s="100"/>
      <c r="C105" s="130"/>
      <c r="D105" s="372"/>
      <c r="E105" s="130"/>
      <c r="F105" s="100"/>
      <c r="G105" s="297"/>
      <c r="H105" s="130"/>
      <c r="I105" s="130"/>
      <c r="J105" s="121"/>
      <c r="K105" s="127"/>
      <c r="L105" s="124"/>
      <c r="M105" s="121"/>
      <c r="N105" s="118"/>
      <c r="O105" s="115"/>
      <c r="P105" s="282"/>
      <c r="Q105" s="100"/>
      <c r="R105" s="229"/>
      <c r="S105" s="103"/>
      <c r="T105" s="229"/>
      <c r="U105" s="106"/>
      <c r="V105" s="61">
        <v>15</v>
      </c>
      <c r="W105" s="252"/>
      <c r="X105" s="211"/>
      <c r="Y105" s="92"/>
      <c r="Z105" s="200"/>
      <c r="AA105" s="200"/>
      <c r="AB105" s="200"/>
      <c r="AC105" s="187"/>
      <c r="AD105" s="211"/>
      <c r="AE105" s="92"/>
      <c r="AF105" s="386"/>
      <c r="AG105" s="93"/>
      <c r="AH105" s="92"/>
      <c r="AI105" s="92"/>
      <c r="AJ105" s="92"/>
      <c r="AK105" s="92"/>
      <c r="AL105" s="103"/>
      <c r="AM105" s="449"/>
      <c r="AN105" s="234"/>
      <c r="AO105" s="234"/>
      <c r="AP105" s="103"/>
      <c r="AQ105" s="225"/>
      <c r="AR105" s="103"/>
      <c r="AS105" s="103"/>
      <c r="AT105" s="106"/>
      <c r="AU105" s="106"/>
      <c r="AV105" s="218"/>
      <c r="AW105" s="147"/>
      <c r="AX105" s="150"/>
      <c r="AY105" s="145"/>
    </row>
    <row r="106" spans="1:51" x14ac:dyDescent="0.25">
      <c r="A106" s="472"/>
      <c r="B106" s="100"/>
      <c r="C106" s="130"/>
      <c r="D106" s="372"/>
      <c r="E106" s="131"/>
      <c r="F106" s="101"/>
      <c r="G106" s="298"/>
      <c r="H106" s="131"/>
      <c r="I106" s="131"/>
      <c r="J106" s="122"/>
      <c r="K106" s="128"/>
      <c r="L106" s="125"/>
      <c r="M106" s="122"/>
      <c r="N106" s="119"/>
      <c r="O106" s="116"/>
      <c r="P106" s="283"/>
      <c r="Q106" s="101"/>
      <c r="R106" s="230"/>
      <c r="S106" s="104"/>
      <c r="T106" s="230"/>
      <c r="U106" s="107"/>
      <c r="V106" s="61">
        <v>14</v>
      </c>
      <c r="W106" s="253"/>
      <c r="X106" s="212"/>
      <c r="Y106" s="93"/>
      <c r="Z106" s="201"/>
      <c r="AA106" s="200"/>
      <c r="AB106" s="200"/>
      <c r="AC106" s="188"/>
      <c r="AD106" s="212"/>
      <c r="AE106" s="93"/>
      <c r="AF106" s="387"/>
      <c r="AG106" s="86">
        <f>(AG83+AG86+AG89+AG92+AG95+AG98+AG101+AG104)/8</f>
        <v>0.18237244897959184</v>
      </c>
      <c r="AH106" s="92"/>
      <c r="AI106" s="92"/>
      <c r="AJ106" s="92"/>
      <c r="AK106" s="92"/>
      <c r="AL106" s="104"/>
      <c r="AM106" s="382"/>
      <c r="AN106" s="235"/>
      <c r="AO106" s="235"/>
      <c r="AP106" s="104"/>
      <c r="AQ106" s="226"/>
      <c r="AR106" s="104"/>
      <c r="AS106" s="104"/>
      <c r="AT106" s="107"/>
      <c r="AU106" s="107"/>
      <c r="AV106" s="219"/>
      <c r="AW106" s="148"/>
      <c r="AX106" s="151"/>
      <c r="AY106" s="142"/>
    </row>
    <row r="107" spans="1:51" ht="15" customHeight="1" x14ac:dyDescent="0.25">
      <c r="A107" s="472"/>
      <c r="B107" s="100"/>
      <c r="C107" s="130"/>
      <c r="D107" s="372"/>
      <c r="E107" s="129" t="s">
        <v>62</v>
      </c>
      <c r="F107" s="221" t="s">
        <v>95</v>
      </c>
      <c r="G107" s="331">
        <v>0.1</v>
      </c>
      <c r="H107" s="129" t="s">
        <v>63</v>
      </c>
      <c r="I107" s="113" t="s">
        <v>64</v>
      </c>
      <c r="J107" s="367">
        <v>81225</v>
      </c>
      <c r="K107" s="326">
        <v>45059</v>
      </c>
      <c r="L107" s="314">
        <f>28273+6280</f>
        <v>34553</v>
      </c>
      <c r="M107" s="329">
        <v>9043</v>
      </c>
      <c r="N107" s="117" t="s">
        <v>171</v>
      </c>
      <c r="O107" s="114" t="s">
        <v>103</v>
      </c>
      <c r="P107" s="293" t="s">
        <v>65</v>
      </c>
      <c r="Q107" s="221" t="s">
        <v>202</v>
      </c>
      <c r="R107" s="273">
        <v>4300</v>
      </c>
      <c r="S107" s="136" t="s">
        <v>152</v>
      </c>
      <c r="T107" s="190">
        <v>4300</v>
      </c>
      <c r="U107" s="190">
        <v>1433</v>
      </c>
      <c r="V107" s="135">
        <v>1433</v>
      </c>
      <c r="W107" s="105">
        <f>X119+X116+X113+X110+X107</f>
        <v>1200</v>
      </c>
      <c r="X107" s="213">
        <v>0</v>
      </c>
      <c r="Y107" s="91">
        <f t="shared" ref="Y107" si="10">X107/T107</f>
        <v>0</v>
      </c>
      <c r="Z107" s="199">
        <f>(Y107+Y110+Y113+Y116+Y119+Y122+Y126)/7</f>
        <v>0.15</v>
      </c>
      <c r="AA107" s="200"/>
      <c r="AB107" s="200"/>
      <c r="AC107" s="429">
        <f>AD119+AD116+AD113+AD110+AD107</f>
        <v>0</v>
      </c>
      <c r="AD107" s="213">
        <v>0</v>
      </c>
      <c r="AE107" s="91">
        <f>AD107/T107</f>
        <v>0</v>
      </c>
      <c r="AF107" s="94">
        <f t="shared" si="9"/>
        <v>0</v>
      </c>
      <c r="AG107" s="91">
        <f>AF107/T107</f>
        <v>0</v>
      </c>
      <c r="AH107" s="92"/>
      <c r="AI107" s="92"/>
      <c r="AJ107" s="92"/>
      <c r="AK107" s="92"/>
      <c r="AL107" s="398" t="s">
        <v>274</v>
      </c>
      <c r="AM107" s="398" t="s">
        <v>247</v>
      </c>
      <c r="AN107" s="227">
        <v>43498</v>
      </c>
      <c r="AO107" s="227">
        <v>43798</v>
      </c>
      <c r="AP107" s="102" t="s">
        <v>134</v>
      </c>
      <c r="AQ107" s="224">
        <v>6060350177</v>
      </c>
      <c r="AR107" s="102" t="s">
        <v>124</v>
      </c>
      <c r="AS107" s="102" t="s">
        <v>148</v>
      </c>
      <c r="AT107" s="105">
        <v>6261250177</v>
      </c>
      <c r="AU107" s="105">
        <v>1705391549</v>
      </c>
      <c r="AV107" s="217">
        <f>(AU107*100%)/AT107</f>
        <v>0.27237236986066526</v>
      </c>
      <c r="AW107" s="146">
        <v>11675271132</v>
      </c>
      <c r="AX107" s="149">
        <v>5194830909</v>
      </c>
      <c r="AY107" s="141">
        <f>(AX107*100%)/AW107</f>
        <v>0.44494306387128107</v>
      </c>
    </row>
    <row r="108" spans="1:51" x14ac:dyDescent="0.25">
      <c r="A108" s="472"/>
      <c r="B108" s="100"/>
      <c r="C108" s="130"/>
      <c r="D108" s="372"/>
      <c r="E108" s="130"/>
      <c r="F108" s="221"/>
      <c r="G108" s="331"/>
      <c r="H108" s="130"/>
      <c r="I108" s="113"/>
      <c r="J108" s="367"/>
      <c r="K108" s="326"/>
      <c r="L108" s="327"/>
      <c r="M108" s="330"/>
      <c r="N108" s="118"/>
      <c r="O108" s="115"/>
      <c r="P108" s="293"/>
      <c r="Q108" s="221"/>
      <c r="R108" s="273"/>
      <c r="S108" s="136"/>
      <c r="T108" s="190"/>
      <c r="U108" s="190"/>
      <c r="V108" s="135"/>
      <c r="W108" s="106"/>
      <c r="X108" s="213"/>
      <c r="Y108" s="92"/>
      <c r="Z108" s="200"/>
      <c r="AA108" s="200"/>
      <c r="AB108" s="200"/>
      <c r="AC108" s="430"/>
      <c r="AD108" s="213"/>
      <c r="AE108" s="92"/>
      <c r="AF108" s="386"/>
      <c r="AG108" s="92"/>
      <c r="AH108" s="92"/>
      <c r="AI108" s="92"/>
      <c r="AJ108" s="92"/>
      <c r="AK108" s="92"/>
      <c r="AL108" s="136"/>
      <c r="AM108" s="136"/>
      <c r="AN108" s="103"/>
      <c r="AO108" s="103"/>
      <c r="AP108" s="103"/>
      <c r="AQ108" s="225"/>
      <c r="AR108" s="103"/>
      <c r="AS108" s="103"/>
      <c r="AT108" s="106"/>
      <c r="AU108" s="106"/>
      <c r="AV108" s="218"/>
      <c r="AW108" s="147"/>
      <c r="AX108" s="150"/>
      <c r="AY108" s="145"/>
    </row>
    <row r="109" spans="1:51" ht="147" customHeight="1" x14ac:dyDescent="0.25">
      <c r="A109" s="472"/>
      <c r="B109" s="100"/>
      <c r="C109" s="130"/>
      <c r="D109" s="372"/>
      <c r="E109" s="130"/>
      <c r="F109" s="221"/>
      <c r="G109" s="331"/>
      <c r="H109" s="130"/>
      <c r="I109" s="113"/>
      <c r="J109" s="367"/>
      <c r="K109" s="326"/>
      <c r="L109" s="327"/>
      <c r="M109" s="330"/>
      <c r="N109" s="118"/>
      <c r="O109" s="115"/>
      <c r="P109" s="293"/>
      <c r="Q109" s="221"/>
      <c r="R109" s="273"/>
      <c r="S109" s="136"/>
      <c r="T109" s="190"/>
      <c r="U109" s="190"/>
      <c r="V109" s="135"/>
      <c r="W109" s="106"/>
      <c r="X109" s="213"/>
      <c r="Y109" s="93"/>
      <c r="Z109" s="200"/>
      <c r="AA109" s="200"/>
      <c r="AB109" s="200"/>
      <c r="AC109" s="430"/>
      <c r="AD109" s="213"/>
      <c r="AE109" s="93"/>
      <c r="AF109" s="387"/>
      <c r="AG109" s="93"/>
      <c r="AH109" s="92"/>
      <c r="AI109" s="92"/>
      <c r="AJ109" s="92"/>
      <c r="AK109" s="92"/>
      <c r="AL109" s="136"/>
      <c r="AM109" s="136"/>
      <c r="AN109" s="103"/>
      <c r="AO109" s="103"/>
      <c r="AP109" s="103"/>
      <c r="AQ109" s="225"/>
      <c r="AR109" s="103"/>
      <c r="AS109" s="103"/>
      <c r="AT109" s="106"/>
      <c r="AU109" s="106"/>
      <c r="AV109" s="218"/>
      <c r="AW109" s="147"/>
      <c r="AX109" s="150"/>
      <c r="AY109" s="145"/>
    </row>
    <row r="110" spans="1:51" ht="84.75" customHeight="1" x14ac:dyDescent="0.25">
      <c r="A110" s="472"/>
      <c r="B110" s="100"/>
      <c r="C110" s="130"/>
      <c r="D110" s="372"/>
      <c r="E110" s="130"/>
      <c r="F110" s="221"/>
      <c r="G110" s="331"/>
      <c r="H110" s="130"/>
      <c r="I110" s="113"/>
      <c r="J110" s="367"/>
      <c r="K110" s="326"/>
      <c r="L110" s="327"/>
      <c r="M110" s="330"/>
      <c r="N110" s="118"/>
      <c r="O110" s="115"/>
      <c r="P110" s="132" t="s">
        <v>231</v>
      </c>
      <c r="Q110" s="99" t="s">
        <v>203</v>
      </c>
      <c r="R110" s="264">
        <v>6000</v>
      </c>
      <c r="S110" s="102" t="s">
        <v>152</v>
      </c>
      <c r="T110" s="186">
        <f>1000+5000</f>
        <v>6000</v>
      </c>
      <c r="U110" s="105">
        <v>333</v>
      </c>
      <c r="V110" s="61">
        <v>111</v>
      </c>
      <c r="W110" s="106"/>
      <c r="X110" s="186">
        <v>1200</v>
      </c>
      <c r="Y110" s="416">
        <v>1</v>
      </c>
      <c r="Z110" s="200"/>
      <c r="AA110" s="200"/>
      <c r="AB110" s="200"/>
      <c r="AC110" s="430"/>
      <c r="AD110" s="429">
        <v>0</v>
      </c>
      <c r="AE110" s="416">
        <f>AD110/T110</f>
        <v>0</v>
      </c>
      <c r="AF110" s="94">
        <f t="shared" si="9"/>
        <v>1200</v>
      </c>
      <c r="AG110" s="91">
        <f>AF110/T110</f>
        <v>0.2</v>
      </c>
      <c r="AH110" s="92"/>
      <c r="AI110" s="92"/>
      <c r="AJ110" s="92"/>
      <c r="AK110" s="92"/>
      <c r="AL110" s="102" t="s">
        <v>242</v>
      </c>
      <c r="AM110" s="102" t="s">
        <v>318</v>
      </c>
      <c r="AN110" s="103"/>
      <c r="AO110" s="103"/>
      <c r="AP110" s="103"/>
      <c r="AQ110" s="225"/>
      <c r="AR110" s="103"/>
      <c r="AS110" s="103"/>
      <c r="AT110" s="106"/>
      <c r="AU110" s="106"/>
      <c r="AV110" s="218"/>
      <c r="AW110" s="147"/>
      <c r="AX110" s="150"/>
      <c r="AY110" s="145"/>
    </row>
    <row r="111" spans="1:51" ht="84.75" customHeight="1" x14ac:dyDescent="0.25">
      <c r="A111" s="472"/>
      <c r="B111" s="100"/>
      <c r="C111" s="130"/>
      <c r="D111" s="372"/>
      <c r="E111" s="130"/>
      <c r="F111" s="221"/>
      <c r="G111" s="331"/>
      <c r="H111" s="130"/>
      <c r="I111" s="113"/>
      <c r="J111" s="367"/>
      <c r="K111" s="326"/>
      <c r="L111" s="327"/>
      <c r="M111" s="330"/>
      <c r="N111" s="118"/>
      <c r="O111" s="115"/>
      <c r="P111" s="133"/>
      <c r="Q111" s="100"/>
      <c r="R111" s="265"/>
      <c r="S111" s="103"/>
      <c r="T111" s="187"/>
      <c r="U111" s="106"/>
      <c r="V111" s="61">
        <v>111</v>
      </c>
      <c r="W111" s="106"/>
      <c r="X111" s="187"/>
      <c r="Y111" s="417"/>
      <c r="Z111" s="200"/>
      <c r="AA111" s="200"/>
      <c r="AB111" s="200"/>
      <c r="AC111" s="430"/>
      <c r="AD111" s="430"/>
      <c r="AE111" s="417"/>
      <c r="AF111" s="386"/>
      <c r="AG111" s="92"/>
      <c r="AH111" s="92"/>
      <c r="AI111" s="92"/>
      <c r="AJ111" s="92"/>
      <c r="AK111" s="92"/>
      <c r="AL111" s="103"/>
      <c r="AM111" s="103"/>
      <c r="AN111" s="103"/>
      <c r="AO111" s="103"/>
      <c r="AP111" s="103"/>
      <c r="AQ111" s="225"/>
      <c r="AR111" s="103"/>
      <c r="AS111" s="103"/>
      <c r="AT111" s="106"/>
      <c r="AU111" s="106"/>
      <c r="AV111" s="218"/>
      <c r="AW111" s="147"/>
      <c r="AX111" s="150"/>
      <c r="AY111" s="145"/>
    </row>
    <row r="112" spans="1:51" ht="69" customHeight="1" x14ac:dyDescent="0.25">
      <c r="A112" s="472"/>
      <c r="B112" s="100"/>
      <c r="C112" s="130"/>
      <c r="D112" s="372"/>
      <c r="E112" s="130"/>
      <c r="F112" s="221"/>
      <c r="G112" s="331"/>
      <c r="H112" s="130"/>
      <c r="I112" s="113"/>
      <c r="J112" s="367"/>
      <c r="K112" s="326"/>
      <c r="L112" s="327"/>
      <c r="M112" s="330"/>
      <c r="N112" s="118"/>
      <c r="O112" s="115"/>
      <c r="P112" s="134"/>
      <c r="Q112" s="101"/>
      <c r="R112" s="266"/>
      <c r="S112" s="104"/>
      <c r="T112" s="188"/>
      <c r="U112" s="107"/>
      <c r="V112" s="61">
        <v>111</v>
      </c>
      <c r="W112" s="106"/>
      <c r="X112" s="188"/>
      <c r="Y112" s="418"/>
      <c r="Z112" s="200"/>
      <c r="AA112" s="200"/>
      <c r="AB112" s="200"/>
      <c r="AC112" s="430"/>
      <c r="AD112" s="431"/>
      <c r="AE112" s="418"/>
      <c r="AF112" s="387"/>
      <c r="AG112" s="93"/>
      <c r="AH112" s="92"/>
      <c r="AI112" s="92"/>
      <c r="AJ112" s="92"/>
      <c r="AK112" s="92"/>
      <c r="AL112" s="104"/>
      <c r="AM112" s="104"/>
      <c r="AN112" s="103"/>
      <c r="AO112" s="103"/>
      <c r="AP112" s="103"/>
      <c r="AQ112" s="225"/>
      <c r="AR112" s="103"/>
      <c r="AS112" s="103"/>
      <c r="AT112" s="106"/>
      <c r="AU112" s="106"/>
      <c r="AV112" s="218"/>
      <c r="AW112" s="147"/>
      <c r="AX112" s="150"/>
      <c r="AY112" s="145"/>
    </row>
    <row r="113" spans="1:63" ht="69" customHeight="1" x14ac:dyDescent="0.25">
      <c r="A113" s="472"/>
      <c r="B113" s="100"/>
      <c r="C113" s="130"/>
      <c r="D113" s="372"/>
      <c r="E113" s="130"/>
      <c r="F113" s="221"/>
      <c r="G113" s="331"/>
      <c r="H113" s="130"/>
      <c r="I113" s="113"/>
      <c r="J113" s="367"/>
      <c r="K113" s="326"/>
      <c r="L113" s="327"/>
      <c r="M113" s="330"/>
      <c r="N113" s="118"/>
      <c r="O113" s="115"/>
      <c r="P113" s="132" t="s">
        <v>230</v>
      </c>
      <c r="Q113" s="99" t="s">
        <v>204</v>
      </c>
      <c r="R113" s="264">
        <v>1000</v>
      </c>
      <c r="S113" s="102" t="s">
        <v>152</v>
      </c>
      <c r="T113" s="105">
        <v>1000</v>
      </c>
      <c r="U113" s="105">
        <v>333</v>
      </c>
      <c r="V113" s="61">
        <v>111</v>
      </c>
      <c r="W113" s="106"/>
      <c r="X113" s="383">
        <v>0</v>
      </c>
      <c r="Y113" s="91">
        <f>X113/T113</f>
        <v>0</v>
      </c>
      <c r="Z113" s="200"/>
      <c r="AA113" s="200"/>
      <c r="AB113" s="200"/>
      <c r="AC113" s="430"/>
      <c r="AD113" s="383">
        <v>0</v>
      </c>
      <c r="AE113" s="91">
        <f>AD113/T113</f>
        <v>0</v>
      </c>
      <c r="AF113" s="94">
        <f t="shared" si="9"/>
        <v>0</v>
      </c>
      <c r="AG113" s="91">
        <f>AF113/T113</f>
        <v>0</v>
      </c>
      <c r="AH113" s="92"/>
      <c r="AI113" s="92"/>
      <c r="AJ113" s="92"/>
      <c r="AK113" s="92"/>
      <c r="AL113" s="102" t="s">
        <v>248</v>
      </c>
      <c r="AM113" s="380" t="s">
        <v>310</v>
      </c>
      <c r="AN113" s="103"/>
      <c r="AO113" s="103"/>
      <c r="AP113" s="103"/>
      <c r="AQ113" s="225"/>
      <c r="AR113" s="103"/>
      <c r="AS113" s="103"/>
      <c r="AT113" s="106"/>
      <c r="AU113" s="106"/>
      <c r="AV113" s="218"/>
      <c r="AW113" s="147"/>
      <c r="AX113" s="150"/>
      <c r="AY113" s="145"/>
    </row>
    <row r="114" spans="1:63" ht="69" customHeight="1" x14ac:dyDescent="0.25">
      <c r="A114" s="472"/>
      <c r="B114" s="100"/>
      <c r="C114" s="130"/>
      <c r="D114" s="372"/>
      <c r="E114" s="130"/>
      <c r="F114" s="221"/>
      <c r="G114" s="331"/>
      <c r="H114" s="130"/>
      <c r="I114" s="113"/>
      <c r="J114" s="367"/>
      <c r="K114" s="326"/>
      <c r="L114" s="327"/>
      <c r="M114" s="330"/>
      <c r="N114" s="118"/>
      <c r="O114" s="115"/>
      <c r="P114" s="133"/>
      <c r="Q114" s="100"/>
      <c r="R114" s="265"/>
      <c r="S114" s="103"/>
      <c r="T114" s="106"/>
      <c r="U114" s="106"/>
      <c r="V114" s="61">
        <v>111</v>
      </c>
      <c r="W114" s="106"/>
      <c r="X114" s="384"/>
      <c r="Y114" s="92"/>
      <c r="Z114" s="200"/>
      <c r="AA114" s="200"/>
      <c r="AB114" s="200"/>
      <c r="AC114" s="430"/>
      <c r="AD114" s="384"/>
      <c r="AE114" s="92"/>
      <c r="AF114" s="386"/>
      <c r="AG114" s="92"/>
      <c r="AH114" s="92"/>
      <c r="AI114" s="92"/>
      <c r="AJ114" s="92"/>
      <c r="AK114" s="92"/>
      <c r="AL114" s="103"/>
      <c r="AM114" s="449"/>
      <c r="AN114" s="103"/>
      <c r="AO114" s="103"/>
      <c r="AP114" s="103"/>
      <c r="AQ114" s="225"/>
      <c r="AR114" s="103"/>
      <c r="AS114" s="103"/>
      <c r="AT114" s="106"/>
      <c r="AU114" s="106"/>
      <c r="AV114" s="218"/>
      <c r="AW114" s="147"/>
      <c r="AX114" s="150"/>
      <c r="AY114" s="145"/>
    </row>
    <row r="115" spans="1:63" ht="46.5" customHeight="1" x14ac:dyDescent="0.25">
      <c r="A115" s="472"/>
      <c r="B115" s="100"/>
      <c r="C115" s="130"/>
      <c r="D115" s="372"/>
      <c r="E115" s="130"/>
      <c r="F115" s="221"/>
      <c r="G115" s="331"/>
      <c r="H115" s="130"/>
      <c r="I115" s="113"/>
      <c r="J115" s="367"/>
      <c r="K115" s="326"/>
      <c r="L115" s="327"/>
      <c r="M115" s="330"/>
      <c r="N115" s="118"/>
      <c r="O115" s="115"/>
      <c r="P115" s="134"/>
      <c r="Q115" s="101"/>
      <c r="R115" s="266"/>
      <c r="S115" s="104"/>
      <c r="T115" s="107"/>
      <c r="U115" s="107"/>
      <c r="V115" s="61">
        <v>111</v>
      </c>
      <c r="W115" s="106"/>
      <c r="X115" s="385"/>
      <c r="Y115" s="93"/>
      <c r="Z115" s="200"/>
      <c r="AA115" s="200"/>
      <c r="AB115" s="200"/>
      <c r="AC115" s="430"/>
      <c r="AD115" s="385"/>
      <c r="AE115" s="93"/>
      <c r="AF115" s="387"/>
      <c r="AG115" s="93"/>
      <c r="AH115" s="92"/>
      <c r="AI115" s="92"/>
      <c r="AJ115" s="92"/>
      <c r="AK115" s="92"/>
      <c r="AL115" s="104"/>
      <c r="AM115" s="382"/>
      <c r="AN115" s="103"/>
      <c r="AO115" s="103"/>
      <c r="AP115" s="103"/>
      <c r="AQ115" s="225"/>
      <c r="AR115" s="103"/>
      <c r="AS115" s="103"/>
      <c r="AT115" s="106"/>
      <c r="AU115" s="106"/>
      <c r="AV115" s="218"/>
      <c r="AW115" s="147"/>
      <c r="AX115" s="150"/>
      <c r="AY115" s="145"/>
    </row>
    <row r="116" spans="1:63" ht="46.5" customHeight="1" x14ac:dyDescent="0.25">
      <c r="A116" s="472"/>
      <c r="B116" s="100"/>
      <c r="C116" s="130"/>
      <c r="D116" s="372"/>
      <c r="E116" s="130"/>
      <c r="F116" s="221"/>
      <c r="G116" s="331"/>
      <c r="H116" s="130"/>
      <c r="I116" s="113"/>
      <c r="J116" s="367"/>
      <c r="K116" s="326"/>
      <c r="L116" s="327"/>
      <c r="M116" s="330"/>
      <c r="N116" s="118"/>
      <c r="O116" s="115"/>
      <c r="P116" s="132" t="s">
        <v>213</v>
      </c>
      <c r="Q116" s="117" t="s">
        <v>207</v>
      </c>
      <c r="R116" s="275">
        <v>6700</v>
      </c>
      <c r="S116" s="353" t="s">
        <v>152</v>
      </c>
      <c r="T116" s="459">
        <f>1700+5000</f>
        <v>6700</v>
      </c>
      <c r="U116" s="186">
        <v>566</v>
      </c>
      <c r="V116" s="61">
        <v>188</v>
      </c>
      <c r="W116" s="106"/>
      <c r="X116" s="383">
        <v>0</v>
      </c>
      <c r="Y116" s="91">
        <f>X116/T116</f>
        <v>0</v>
      </c>
      <c r="Z116" s="200"/>
      <c r="AA116" s="200"/>
      <c r="AB116" s="200"/>
      <c r="AC116" s="430"/>
      <c r="AD116" s="383">
        <v>0</v>
      </c>
      <c r="AE116" s="91">
        <f>AD116/T116</f>
        <v>0</v>
      </c>
      <c r="AF116" s="94">
        <f t="shared" si="9"/>
        <v>0</v>
      </c>
      <c r="AG116" s="91">
        <f>AF116/T116</f>
        <v>0</v>
      </c>
      <c r="AH116" s="92"/>
      <c r="AI116" s="92"/>
      <c r="AJ116" s="92"/>
      <c r="AK116" s="92"/>
      <c r="AL116" s="102" t="s">
        <v>249</v>
      </c>
      <c r="AM116" s="380" t="s">
        <v>319</v>
      </c>
      <c r="AN116" s="103"/>
      <c r="AO116" s="103"/>
      <c r="AP116" s="103"/>
      <c r="AQ116" s="225"/>
      <c r="AR116" s="103"/>
      <c r="AS116" s="103"/>
      <c r="AT116" s="106"/>
      <c r="AU116" s="106"/>
      <c r="AV116" s="218"/>
      <c r="AW116" s="147"/>
      <c r="AX116" s="150"/>
      <c r="AY116" s="145"/>
    </row>
    <row r="117" spans="1:63" ht="46.5" customHeight="1" x14ac:dyDescent="0.25">
      <c r="A117" s="472"/>
      <c r="B117" s="100"/>
      <c r="C117" s="130"/>
      <c r="D117" s="372"/>
      <c r="E117" s="130"/>
      <c r="F117" s="221"/>
      <c r="G117" s="331"/>
      <c r="H117" s="130"/>
      <c r="I117" s="113"/>
      <c r="J117" s="367"/>
      <c r="K117" s="326"/>
      <c r="L117" s="327"/>
      <c r="M117" s="330"/>
      <c r="N117" s="118"/>
      <c r="O117" s="115"/>
      <c r="P117" s="133"/>
      <c r="Q117" s="118"/>
      <c r="R117" s="276"/>
      <c r="S117" s="354"/>
      <c r="T117" s="460"/>
      <c r="U117" s="187"/>
      <c r="V117" s="61">
        <v>189</v>
      </c>
      <c r="W117" s="106"/>
      <c r="X117" s="384"/>
      <c r="Y117" s="92"/>
      <c r="Z117" s="200"/>
      <c r="AA117" s="200"/>
      <c r="AB117" s="200"/>
      <c r="AC117" s="430"/>
      <c r="AD117" s="384"/>
      <c r="AE117" s="92"/>
      <c r="AF117" s="386"/>
      <c r="AG117" s="92"/>
      <c r="AH117" s="92"/>
      <c r="AI117" s="92"/>
      <c r="AJ117" s="92"/>
      <c r="AK117" s="92"/>
      <c r="AL117" s="103"/>
      <c r="AM117" s="449"/>
      <c r="AN117" s="103"/>
      <c r="AO117" s="103"/>
      <c r="AP117" s="103"/>
      <c r="AQ117" s="225"/>
      <c r="AR117" s="103"/>
      <c r="AS117" s="103"/>
      <c r="AT117" s="106"/>
      <c r="AU117" s="106"/>
      <c r="AV117" s="218"/>
      <c r="AW117" s="147"/>
      <c r="AX117" s="150"/>
      <c r="AY117" s="145"/>
    </row>
    <row r="118" spans="1:63" ht="71.25" customHeight="1" x14ac:dyDescent="0.25">
      <c r="A118" s="472"/>
      <c r="B118" s="100"/>
      <c r="C118" s="130"/>
      <c r="D118" s="372"/>
      <c r="E118" s="130"/>
      <c r="F118" s="221"/>
      <c r="G118" s="331"/>
      <c r="H118" s="130"/>
      <c r="I118" s="113"/>
      <c r="J118" s="367"/>
      <c r="K118" s="326"/>
      <c r="L118" s="327"/>
      <c r="M118" s="330"/>
      <c r="N118" s="118"/>
      <c r="O118" s="115"/>
      <c r="P118" s="134"/>
      <c r="Q118" s="119"/>
      <c r="R118" s="277"/>
      <c r="S118" s="355"/>
      <c r="T118" s="461"/>
      <c r="U118" s="188"/>
      <c r="V118" s="61">
        <v>189</v>
      </c>
      <c r="W118" s="106"/>
      <c r="X118" s="385"/>
      <c r="Y118" s="93"/>
      <c r="Z118" s="200"/>
      <c r="AA118" s="200"/>
      <c r="AB118" s="200"/>
      <c r="AC118" s="430"/>
      <c r="AD118" s="385"/>
      <c r="AE118" s="93"/>
      <c r="AF118" s="387"/>
      <c r="AG118" s="93"/>
      <c r="AH118" s="92"/>
      <c r="AI118" s="92"/>
      <c r="AJ118" s="92"/>
      <c r="AK118" s="92"/>
      <c r="AL118" s="104"/>
      <c r="AM118" s="382"/>
      <c r="AN118" s="103"/>
      <c r="AO118" s="103"/>
      <c r="AP118" s="103"/>
      <c r="AQ118" s="225"/>
      <c r="AR118" s="103"/>
      <c r="AS118" s="103"/>
      <c r="AT118" s="106"/>
      <c r="AU118" s="106"/>
      <c r="AV118" s="218"/>
      <c r="AW118" s="147"/>
      <c r="AX118" s="150"/>
      <c r="AY118" s="145"/>
    </row>
    <row r="119" spans="1:63" ht="71.25" customHeight="1" x14ac:dyDescent="0.25">
      <c r="A119" s="472"/>
      <c r="B119" s="100"/>
      <c r="C119" s="130"/>
      <c r="D119" s="372"/>
      <c r="E119" s="130"/>
      <c r="F119" s="221"/>
      <c r="G119" s="331"/>
      <c r="H119" s="130"/>
      <c r="I119" s="113"/>
      <c r="J119" s="367"/>
      <c r="K119" s="326"/>
      <c r="L119" s="327"/>
      <c r="M119" s="330"/>
      <c r="N119" s="118"/>
      <c r="O119" s="115"/>
      <c r="P119" s="132" t="s">
        <v>229</v>
      </c>
      <c r="Q119" s="99" t="s">
        <v>205</v>
      </c>
      <c r="R119" s="264">
        <v>1043</v>
      </c>
      <c r="S119" s="102" t="s">
        <v>152</v>
      </c>
      <c r="T119" s="105">
        <v>1043</v>
      </c>
      <c r="U119" s="186">
        <v>347</v>
      </c>
      <c r="V119" s="61">
        <v>100</v>
      </c>
      <c r="W119" s="106"/>
      <c r="X119" s="383">
        <v>0</v>
      </c>
      <c r="Y119" s="91">
        <f>X119/T119</f>
        <v>0</v>
      </c>
      <c r="Z119" s="200"/>
      <c r="AA119" s="200"/>
      <c r="AB119" s="200"/>
      <c r="AC119" s="430"/>
      <c r="AD119" s="383">
        <v>0</v>
      </c>
      <c r="AE119" s="91">
        <f>AD119/T119</f>
        <v>0</v>
      </c>
      <c r="AF119" s="94">
        <f t="shared" si="9"/>
        <v>0</v>
      </c>
      <c r="AG119" s="91">
        <f>AF119/T119</f>
        <v>0</v>
      </c>
      <c r="AH119" s="92"/>
      <c r="AI119" s="92"/>
      <c r="AJ119" s="92"/>
      <c r="AK119" s="92"/>
      <c r="AL119" s="102" t="s">
        <v>249</v>
      </c>
      <c r="AM119" s="458" t="s">
        <v>311</v>
      </c>
      <c r="AN119" s="103"/>
      <c r="AO119" s="103"/>
      <c r="AP119" s="103"/>
      <c r="AQ119" s="225"/>
      <c r="AR119" s="103"/>
      <c r="AS119" s="103"/>
      <c r="AT119" s="106"/>
      <c r="AU119" s="106"/>
      <c r="AV119" s="218"/>
      <c r="AW119" s="147"/>
      <c r="AX119" s="150"/>
      <c r="AY119" s="145"/>
    </row>
    <row r="120" spans="1:63" ht="71.25" customHeight="1" x14ac:dyDescent="0.25">
      <c r="A120" s="472"/>
      <c r="B120" s="100"/>
      <c r="C120" s="130"/>
      <c r="D120" s="372"/>
      <c r="E120" s="130"/>
      <c r="F120" s="221"/>
      <c r="G120" s="331"/>
      <c r="H120" s="130"/>
      <c r="I120" s="113"/>
      <c r="J120" s="367"/>
      <c r="K120" s="326"/>
      <c r="L120" s="327"/>
      <c r="M120" s="330"/>
      <c r="N120" s="118"/>
      <c r="O120" s="115"/>
      <c r="P120" s="133"/>
      <c r="Q120" s="100"/>
      <c r="R120" s="265"/>
      <c r="S120" s="103"/>
      <c r="T120" s="106"/>
      <c r="U120" s="187"/>
      <c r="V120" s="61">
        <v>47</v>
      </c>
      <c r="W120" s="106"/>
      <c r="X120" s="384"/>
      <c r="Y120" s="92"/>
      <c r="Z120" s="200"/>
      <c r="AA120" s="200"/>
      <c r="AB120" s="200"/>
      <c r="AC120" s="430"/>
      <c r="AD120" s="384"/>
      <c r="AE120" s="92"/>
      <c r="AF120" s="386"/>
      <c r="AG120" s="92"/>
      <c r="AH120" s="92"/>
      <c r="AI120" s="92"/>
      <c r="AJ120" s="92"/>
      <c r="AK120" s="92"/>
      <c r="AL120" s="103"/>
      <c r="AM120" s="449"/>
      <c r="AN120" s="103"/>
      <c r="AO120" s="103"/>
      <c r="AP120" s="103"/>
      <c r="AQ120" s="225"/>
      <c r="AR120" s="103"/>
      <c r="AS120" s="103"/>
      <c r="AT120" s="106"/>
      <c r="AU120" s="106"/>
      <c r="AV120" s="218"/>
      <c r="AW120" s="147"/>
      <c r="AX120" s="150"/>
      <c r="AY120" s="145"/>
    </row>
    <row r="121" spans="1:63" ht="44.25" customHeight="1" x14ac:dyDescent="0.25">
      <c r="A121" s="472"/>
      <c r="B121" s="100"/>
      <c r="C121" s="130"/>
      <c r="D121" s="372"/>
      <c r="E121" s="131"/>
      <c r="F121" s="221"/>
      <c r="G121" s="331"/>
      <c r="H121" s="130"/>
      <c r="I121" s="113"/>
      <c r="J121" s="367"/>
      <c r="K121" s="326"/>
      <c r="L121" s="328"/>
      <c r="M121" s="330"/>
      <c r="N121" s="118"/>
      <c r="O121" s="115"/>
      <c r="P121" s="134"/>
      <c r="Q121" s="101"/>
      <c r="R121" s="266"/>
      <c r="S121" s="104"/>
      <c r="T121" s="107"/>
      <c r="U121" s="188"/>
      <c r="V121" s="61">
        <v>200</v>
      </c>
      <c r="W121" s="107"/>
      <c r="X121" s="385"/>
      <c r="Y121" s="93"/>
      <c r="Z121" s="200"/>
      <c r="AA121" s="200"/>
      <c r="AB121" s="200"/>
      <c r="AC121" s="431"/>
      <c r="AD121" s="385"/>
      <c r="AE121" s="93"/>
      <c r="AF121" s="387"/>
      <c r="AG121" s="93"/>
      <c r="AH121" s="92"/>
      <c r="AI121" s="92"/>
      <c r="AJ121" s="92"/>
      <c r="AK121" s="92"/>
      <c r="AL121" s="104"/>
      <c r="AM121" s="382"/>
      <c r="AN121" s="103"/>
      <c r="AO121" s="103"/>
      <c r="AP121" s="103"/>
      <c r="AQ121" s="225"/>
      <c r="AR121" s="103"/>
      <c r="AS121" s="103"/>
      <c r="AT121" s="106"/>
      <c r="AU121" s="106"/>
      <c r="AV121" s="218"/>
      <c r="AW121" s="147"/>
      <c r="AX121" s="150"/>
      <c r="AY121" s="145"/>
    </row>
    <row r="122" spans="1:63" ht="15" customHeight="1" x14ac:dyDescent="0.25">
      <c r="A122" s="472"/>
      <c r="B122" s="100"/>
      <c r="C122" s="130"/>
      <c r="D122" s="372"/>
      <c r="E122" s="129" t="s">
        <v>66</v>
      </c>
      <c r="F122" s="99" t="s">
        <v>96</v>
      </c>
      <c r="G122" s="296">
        <v>1</v>
      </c>
      <c r="H122" s="130"/>
      <c r="I122" s="113" t="s">
        <v>67</v>
      </c>
      <c r="J122" s="320">
        <v>100</v>
      </c>
      <c r="K122" s="323">
        <v>100</v>
      </c>
      <c r="L122" s="324">
        <f>192+60</f>
        <v>252</v>
      </c>
      <c r="M122" s="325">
        <v>100</v>
      </c>
      <c r="N122" s="118"/>
      <c r="O122" s="115"/>
      <c r="P122" s="295" t="s">
        <v>68</v>
      </c>
      <c r="Q122" s="99" t="s">
        <v>206</v>
      </c>
      <c r="R122" s="108">
        <v>100</v>
      </c>
      <c r="S122" s="102" t="s">
        <v>113</v>
      </c>
      <c r="T122" s="105">
        <v>100</v>
      </c>
      <c r="U122" s="105">
        <v>16666</v>
      </c>
      <c r="V122" s="55">
        <v>5555</v>
      </c>
      <c r="W122" s="105">
        <v>5</v>
      </c>
      <c r="X122" s="186">
        <v>5</v>
      </c>
      <c r="Y122" s="91">
        <f>X122/T122</f>
        <v>0.05</v>
      </c>
      <c r="Z122" s="200"/>
      <c r="AA122" s="200"/>
      <c r="AB122" s="200"/>
      <c r="AC122" s="210">
        <v>0</v>
      </c>
      <c r="AD122" s="210">
        <v>0</v>
      </c>
      <c r="AE122" s="91">
        <f>AD122/T122</f>
        <v>0</v>
      </c>
      <c r="AF122" s="442">
        <f>X122+AD122</f>
        <v>5</v>
      </c>
      <c r="AG122" s="91">
        <f>AF122/T122</f>
        <v>0.05</v>
      </c>
      <c r="AH122" s="92"/>
      <c r="AI122" s="92"/>
      <c r="AJ122" s="92"/>
      <c r="AK122" s="92"/>
      <c r="AL122" s="102" t="s">
        <v>246</v>
      </c>
      <c r="AM122" s="380" t="s">
        <v>298</v>
      </c>
      <c r="AN122" s="103"/>
      <c r="AO122" s="103"/>
      <c r="AP122" s="103"/>
      <c r="AQ122" s="225"/>
      <c r="AR122" s="103"/>
      <c r="AS122" s="103"/>
      <c r="AT122" s="106"/>
      <c r="AU122" s="106"/>
      <c r="AV122" s="218"/>
      <c r="AW122" s="147"/>
      <c r="AX122" s="150"/>
      <c r="AY122" s="145"/>
    </row>
    <row r="123" spans="1:63" x14ac:dyDescent="0.25">
      <c r="A123" s="472"/>
      <c r="B123" s="100"/>
      <c r="C123" s="130"/>
      <c r="D123" s="372"/>
      <c r="E123" s="130"/>
      <c r="F123" s="100"/>
      <c r="G123" s="297"/>
      <c r="H123" s="130"/>
      <c r="I123" s="113"/>
      <c r="J123" s="321"/>
      <c r="K123" s="323"/>
      <c r="L123" s="324"/>
      <c r="M123" s="325"/>
      <c r="N123" s="118"/>
      <c r="O123" s="115"/>
      <c r="P123" s="295"/>
      <c r="Q123" s="100"/>
      <c r="R123" s="109"/>
      <c r="S123" s="103"/>
      <c r="T123" s="106"/>
      <c r="U123" s="106"/>
      <c r="V123" s="55">
        <v>5555</v>
      </c>
      <c r="W123" s="106"/>
      <c r="X123" s="187"/>
      <c r="Y123" s="92"/>
      <c r="Z123" s="200"/>
      <c r="AA123" s="200"/>
      <c r="AB123" s="200"/>
      <c r="AC123" s="211"/>
      <c r="AD123" s="211"/>
      <c r="AE123" s="92"/>
      <c r="AF123" s="115"/>
      <c r="AG123" s="92"/>
      <c r="AH123" s="92"/>
      <c r="AI123" s="92"/>
      <c r="AJ123" s="92"/>
      <c r="AK123" s="92"/>
      <c r="AL123" s="103"/>
      <c r="AM123" s="381"/>
      <c r="AN123" s="103"/>
      <c r="AO123" s="103"/>
      <c r="AP123" s="103"/>
      <c r="AQ123" s="225"/>
      <c r="AR123" s="103"/>
      <c r="AS123" s="103"/>
      <c r="AT123" s="106"/>
      <c r="AU123" s="106"/>
      <c r="AV123" s="218"/>
      <c r="AW123" s="147"/>
      <c r="AX123" s="150"/>
      <c r="AY123" s="145"/>
    </row>
    <row r="124" spans="1:63" ht="33.75" customHeight="1" x14ac:dyDescent="0.25">
      <c r="A124" s="472"/>
      <c r="B124" s="100"/>
      <c r="C124" s="130"/>
      <c r="D124" s="372"/>
      <c r="E124" s="130"/>
      <c r="F124" s="100"/>
      <c r="G124" s="297"/>
      <c r="H124" s="130"/>
      <c r="I124" s="113"/>
      <c r="J124" s="321"/>
      <c r="K124" s="323"/>
      <c r="L124" s="324"/>
      <c r="M124" s="325"/>
      <c r="N124" s="118"/>
      <c r="O124" s="115"/>
      <c r="P124" s="295"/>
      <c r="Q124" s="100"/>
      <c r="R124" s="109"/>
      <c r="S124" s="103"/>
      <c r="T124" s="106"/>
      <c r="U124" s="106"/>
      <c r="V124" s="111">
        <v>5555</v>
      </c>
      <c r="W124" s="106"/>
      <c r="X124" s="187"/>
      <c r="Y124" s="92"/>
      <c r="Z124" s="200"/>
      <c r="AA124" s="200"/>
      <c r="AB124" s="200"/>
      <c r="AC124" s="211"/>
      <c r="AD124" s="211"/>
      <c r="AE124" s="92"/>
      <c r="AF124" s="115"/>
      <c r="AG124" s="92"/>
      <c r="AH124" s="92"/>
      <c r="AI124" s="92"/>
      <c r="AJ124" s="92"/>
      <c r="AK124" s="92"/>
      <c r="AL124" s="103"/>
      <c r="AM124" s="381"/>
      <c r="AN124" s="103"/>
      <c r="AO124" s="103"/>
      <c r="AP124" s="103"/>
      <c r="AQ124" s="225"/>
      <c r="AR124" s="103"/>
      <c r="AS124" s="103"/>
      <c r="AT124" s="106"/>
      <c r="AU124" s="106"/>
      <c r="AV124" s="218"/>
      <c r="AW124" s="147"/>
      <c r="AX124" s="150"/>
      <c r="AY124" s="145"/>
    </row>
    <row r="125" spans="1:63" x14ac:dyDescent="0.25">
      <c r="A125" s="472"/>
      <c r="B125" s="100"/>
      <c r="C125" s="130"/>
      <c r="D125" s="372"/>
      <c r="E125" s="130"/>
      <c r="F125" s="100"/>
      <c r="G125" s="297"/>
      <c r="H125" s="130"/>
      <c r="I125" s="113"/>
      <c r="J125" s="322"/>
      <c r="K125" s="323"/>
      <c r="L125" s="324"/>
      <c r="M125" s="325"/>
      <c r="N125" s="118"/>
      <c r="O125" s="115"/>
      <c r="P125" s="295"/>
      <c r="Q125" s="101"/>
      <c r="R125" s="110"/>
      <c r="S125" s="104"/>
      <c r="T125" s="107"/>
      <c r="U125" s="106"/>
      <c r="V125" s="112"/>
      <c r="W125" s="107"/>
      <c r="X125" s="188"/>
      <c r="Y125" s="93"/>
      <c r="Z125" s="200"/>
      <c r="AA125" s="200"/>
      <c r="AB125" s="200"/>
      <c r="AC125" s="211"/>
      <c r="AD125" s="211"/>
      <c r="AE125" s="92"/>
      <c r="AF125" s="116"/>
      <c r="AG125" s="93"/>
      <c r="AH125" s="92"/>
      <c r="AI125" s="92"/>
      <c r="AJ125" s="92"/>
      <c r="AK125" s="92"/>
      <c r="AL125" s="103"/>
      <c r="AM125" s="381"/>
      <c r="AN125" s="103"/>
      <c r="AO125" s="103"/>
      <c r="AP125" s="103"/>
      <c r="AQ125" s="225"/>
      <c r="AR125" s="103"/>
      <c r="AS125" s="103"/>
      <c r="AT125" s="106"/>
      <c r="AU125" s="106"/>
      <c r="AV125" s="218"/>
      <c r="AW125" s="147"/>
      <c r="AX125" s="150"/>
      <c r="AY125" s="145"/>
    </row>
    <row r="126" spans="1:63" x14ac:dyDescent="0.25">
      <c r="A126" s="472"/>
      <c r="B126" s="100"/>
      <c r="C126" s="130"/>
      <c r="D126" s="372"/>
      <c r="E126" s="130"/>
      <c r="F126" s="100"/>
      <c r="G126" s="297"/>
      <c r="H126" s="130"/>
      <c r="I126" s="99" t="s">
        <v>300</v>
      </c>
      <c r="J126" s="129">
        <v>0</v>
      </c>
      <c r="K126" s="466">
        <v>0</v>
      </c>
      <c r="L126" s="314">
        <v>0</v>
      </c>
      <c r="M126" s="463">
        <v>3857</v>
      </c>
      <c r="N126" s="118"/>
      <c r="O126" s="115"/>
      <c r="P126" s="132" t="s">
        <v>299</v>
      </c>
      <c r="Q126" s="99" t="s">
        <v>300</v>
      </c>
      <c r="R126" s="278">
        <v>3857</v>
      </c>
      <c r="S126" s="102" t="s">
        <v>152</v>
      </c>
      <c r="T126" s="452">
        <v>3857</v>
      </c>
      <c r="U126" s="222">
        <v>3857</v>
      </c>
      <c r="V126" s="72">
        <v>1286</v>
      </c>
      <c r="W126" s="251">
        <v>0</v>
      </c>
      <c r="X126" s="429">
        <v>0</v>
      </c>
      <c r="Y126" s="455">
        <f>X126/T126</f>
        <v>0</v>
      </c>
      <c r="Z126" s="200"/>
      <c r="AA126" s="200"/>
      <c r="AB126" s="200"/>
      <c r="AC126" s="439">
        <v>0</v>
      </c>
      <c r="AD126" s="439">
        <v>0</v>
      </c>
      <c r="AE126" s="167">
        <f>AD126/T126</f>
        <v>0</v>
      </c>
      <c r="AF126" s="442">
        <v>0</v>
      </c>
      <c r="AG126" s="91">
        <f>AF126/T126</f>
        <v>0</v>
      </c>
      <c r="AH126" s="92"/>
      <c r="AI126" s="92"/>
      <c r="AJ126" s="92"/>
      <c r="AK126" s="92"/>
      <c r="AL126" s="103"/>
      <c r="AM126" s="381"/>
      <c r="AN126" s="103"/>
      <c r="AO126" s="103"/>
      <c r="AP126" s="103"/>
      <c r="AQ126" s="225"/>
      <c r="AR126" s="103"/>
      <c r="AS126" s="103"/>
      <c r="AT126" s="106"/>
      <c r="AU126" s="106"/>
      <c r="AV126" s="218"/>
      <c r="AW126" s="147"/>
      <c r="AX126" s="150"/>
      <c r="AY126" s="145"/>
    </row>
    <row r="127" spans="1:63" x14ac:dyDescent="0.25">
      <c r="A127" s="472"/>
      <c r="B127" s="100"/>
      <c r="C127" s="130"/>
      <c r="D127" s="372"/>
      <c r="E127" s="130"/>
      <c r="F127" s="100"/>
      <c r="G127" s="297"/>
      <c r="H127" s="130"/>
      <c r="I127" s="100"/>
      <c r="J127" s="130"/>
      <c r="K127" s="467"/>
      <c r="L127" s="327"/>
      <c r="M127" s="464"/>
      <c r="N127" s="118"/>
      <c r="O127" s="115"/>
      <c r="P127" s="133"/>
      <c r="Q127" s="100"/>
      <c r="R127" s="279"/>
      <c r="S127" s="103"/>
      <c r="T127" s="453"/>
      <c r="U127" s="222"/>
      <c r="V127" s="73">
        <v>1286</v>
      </c>
      <c r="W127" s="252"/>
      <c r="X127" s="430"/>
      <c r="Y127" s="456"/>
      <c r="Z127" s="200"/>
      <c r="AA127" s="200"/>
      <c r="AB127" s="200"/>
      <c r="AC127" s="440"/>
      <c r="AD127" s="440"/>
      <c r="AE127" s="96"/>
      <c r="AF127" s="443"/>
      <c r="AG127" s="93"/>
      <c r="AH127" s="92"/>
      <c r="AI127" s="92"/>
      <c r="AJ127" s="92"/>
      <c r="AK127" s="92"/>
      <c r="AL127" s="104"/>
      <c r="AM127" s="448"/>
      <c r="AN127" s="103"/>
      <c r="AO127" s="103"/>
      <c r="AP127" s="103"/>
      <c r="AQ127" s="225"/>
      <c r="AR127" s="103"/>
      <c r="AS127" s="103"/>
      <c r="AT127" s="106"/>
      <c r="AU127" s="106"/>
      <c r="AV127" s="218"/>
      <c r="AW127" s="147"/>
      <c r="AX127" s="150"/>
      <c r="AY127" s="145"/>
    </row>
    <row r="128" spans="1:63" s="67" customFormat="1" ht="78" customHeight="1" x14ac:dyDescent="0.25">
      <c r="A128" s="472"/>
      <c r="B128" s="100"/>
      <c r="C128" s="130"/>
      <c r="D128" s="373"/>
      <c r="E128" s="131"/>
      <c r="F128" s="101"/>
      <c r="G128" s="298"/>
      <c r="H128" s="131"/>
      <c r="I128" s="101"/>
      <c r="J128" s="131"/>
      <c r="K128" s="468"/>
      <c r="L128" s="328"/>
      <c r="M128" s="465"/>
      <c r="N128" s="119"/>
      <c r="O128" s="116"/>
      <c r="P128" s="134"/>
      <c r="Q128" s="101"/>
      <c r="R128" s="280"/>
      <c r="S128" s="104"/>
      <c r="T128" s="454"/>
      <c r="U128" s="222"/>
      <c r="V128" s="72">
        <v>1286</v>
      </c>
      <c r="W128" s="253"/>
      <c r="X128" s="431"/>
      <c r="Y128" s="457"/>
      <c r="Z128" s="201"/>
      <c r="AA128" s="201"/>
      <c r="AB128" s="200"/>
      <c r="AC128" s="441"/>
      <c r="AD128" s="441"/>
      <c r="AE128" s="97"/>
      <c r="AF128" s="444"/>
      <c r="AG128" s="86">
        <f>(AG107+AG110+AG113+AG116+AG119+AG126)/6</f>
        <v>3.3333333333333333E-2</v>
      </c>
      <c r="AH128" s="93"/>
      <c r="AI128" s="92"/>
      <c r="AJ128" s="93"/>
      <c r="AK128" s="92"/>
      <c r="AL128" s="37"/>
      <c r="AM128" s="79" t="s">
        <v>320</v>
      </c>
      <c r="AN128" s="104"/>
      <c r="AO128" s="104"/>
      <c r="AP128" s="104"/>
      <c r="AQ128" s="226"/>
      <c r="AR128" s="104"/>
      <c r="AS128" s="104"/>
      <c r="AT128" s="107"/>
      <c r="AU128" s="107"/>
      <c r="AV128" s="219"/>
      <c r="AW128" s="148"/>
      <c r="AX128" s="151"/>
      <c r="AY128" s="142"/>
      <c r="AZ128" s="75"/>
      <c r="BA128" s="75"/>
      <c r="BB128" s="75"/>
      <c r="BC128" s="75"/>
      <c r="BD128" s="75"/>
      <c r="BE128" s="75"/>
      <c r="BF128" s="75"/>
      <c r="BG128" s="75"/>
      <c r="BH128" s="75"/>
      <c r="BI128" s="75"/>
      <c r="BJ128" s="75"/>
      <c r="BK128" s="75"/>
    </row>
    <row r="129" spans="1:51" ht="15" customHeight="1" x14ac:dyDescent="0.25">
      <c r="A129" s="472"/>
      <c r="B129" s="100"/>
      <c r="C129" s="130"/>
      <c r="D129" s="129" t="s">
        <v>69</v>
      </c>
      <c r="E129" s="129" t="s">
        <v>70</v>
      </c>
      <c r="F129" s="221" t="s">
        <v>97</v>
      </c>
      <c r="G129" s="296">
        <v>0.16</v>
      </c>
      <c r="H129" s="129" t="s">
        <v>71</v>
      </c>
      <c r="I129" s="129" t="s">
        <v>72</v>
      </c>
      <c r="J129" s="129">
        <v>48</v>
      </c>
      <c r="K129" s="302">
        <v>39</v>
      </c>
      <c r="L129" s="305">
        <f>31+15</f>
        <v>46</v>
      </c>
      <c r="M129" s="302">
        <v>2</v>
      </c>
      <c r="N129" s="117" t="s">
        <v>172</v>
      </c>
      <c r="O129" s="289" t="s">
        <v>104</v>
      </c>
      <c r="P129" s="290" t="s">
        <v>73</v>
      </c>
      <c r="Q129" s="221" t="s">
        <v>111</v>
      </c>
      <c r="R129" s="272">
        <v>2</v>
      </c>
      <c r="S129" s="136" t="s">
        <v>113</v>
      </c>
      <c r="T129" s="191">
        <v>2</v>
      </c>
      <c r="U129" s="190">
        <v>15000</v>
      </c>
      <c r="V129" s="135">
        <v>15000</v>
      </c>
      <c r="W129" s="254">
        <v>0</v>
      </c>
      <c r="X129" s="213">
        <v>0</v>
      </c>
      <c r="Y129" s="91">
        <f>X129/T129</f>
        <v>0</v>
      </c>
      <c r="Z129" s="199">
        <f>Y129/T129</f>
        <v>0</v>
      </c>
      <c r="AA129" s="199">
        <f>(Z129+Z131+Z138)/3</f>
        <v>0.57777777777777783</v>
      </c>
      <c r="AB129" s="200"/>
      <c r="AC129" s="445">
        <v>3</v>
      </c>
      <c r="AD129" s="213">
        <v>3</v>
      </c>
      <c r="AE129" s="91">
        <v>1</v>
      </c>
      <c r="AF129" s="442">
        <f>X129+AD129</f>
        <v>3</v>
      </c>
      <c r="AG129" s="91">
        <v>1</v>
      </c>
      <c r="AH129" s="91">
        <f>(AG129+AG131+AG139)/3</f>
        <v>1</v>
      </c>
      <c r="AI129" s="92"/>
      <c r="AJ129" s="91"/>
      <c r="AK129" s="92"/>
      <c r="AL129" s="388" t="s">
        <v>250</v>
      </c>
      <c r="AM129" s="421" t="s">
        <v>314</v>
      </c>
      <c r="AN129" s="237" t="s">
        <v>295</v>
      </c>
      <c r="AO129" s="237">
        <v>43829</v>
      </c>
      <c r="AP129" s="136" t="s">
        <v>134</v>
      </c>
      <c r="AQ129" s="236">
        <v>500000000</v>
      </c>
      <c r="AR129" s="136" t="s">
        <v>127</v>
      </c>
      <c r="AS129" s="136" t="s">
        <v>116</v>
      </c>
      <c r="AT129" s="222">
        <v>500000000</v>
      </c>
      <c r="AU129" s="222">
        <v>181687000</v>
      </c>
      <c r="AV129" s="220">
        <f>(AU129*100%)/AT129</f>
        <v>0.36337399999999997</v>
      </c>
      <c r="AW129" s="152">
        <v>375753363</v>
      </c>
      <c r="AX129" s="153">
        <v>366484288</v>
      </c>
      <c r="AY129" s="154">
        <f>(AX129*100%)/AW129</f>
        <v>0.97533202384139406</v>
      </c>
    </row>
    <row r="130" spans="1:51" ht="76.5" customHeight="1" x14ac:dyDescent="0.25">
      <c r="A130" s="472"/>
      <c r="B130" s="100"/>
      <c r="C130" s="130"/>
      <c r="D130" s="130"/>
      <c r="E130" s="130"/>
      <c r="F130" s="221"/>
      <c r="G130" s="297"/>
      <c r="H130" s="131"/>
      <c r="I130" s="131"/>
      <c r="J130" s="131"/>
      <c r="K130" s="304"/>
      <c r="L130" s="306"/>
      <c r="M130" s="304"/>
      <c r="N130" s="119"/>
      <c r="O130" s="289"/>
      <c r="P130" s="292"/>
      <c r="Q130" s="221"/>
      <c r="R130" s="272"/>
      <c r="S130" s="136"/>
      <c r="T130" s="191"/>
      <c r="U130" s="190"/>
      <c r="V130" s="135"/>
      <c r="W130" s="255"/>
      <c r="X130" s="213"/>
      <c r="Y130" s="93"/>
      <c r="Z130" s="201"/>
      <c r="AA130" s="200"/>
      <c r="AB130" s="200"/>
      <c r="AC130" s="446"/>
      <c r="AD130" s="213"/>
      <c r="AE130" s="93"/>
      <c r="AF130" s="115"/>
      <c r="AG130" s="93"/>
      <c r="AH130" s="92"/>
      <c r="AI130" s="92"/>
      <c r="AJ130" s="92"/>
      <c r="AK130" s="92"/>
      <c r="AL130" s="389"/>
      <c r="AM130" s="423"/>
      <c r="AN130" s="136"/>
      <c r="AO130" s="136"/>
      <c r="AP130" s="136"/>
      <c r="AQ130" s="236"/>
      <c r="AR130" s="136"/>
      <c r="AS130" s="136"/>
      <c r="AT130" s="222"/>
      <c r="AU130" s="222"/>
      <c r="AV130" s="220"/>
      <c r="AW130" s="152"/>
      <c r="AX130" s="153"/>
      <c r="AY130" s="154"/>
    </row>
    <row r="131" spans="1:51" ht="345" customHeight="1" x14ac:dyDescent="0.25">
      <c r="A131" s="472"/>
      <c r="B131" s="100"/>
      <c r="C131" s="130"/>
      <c r="D131" s="130"/>
      <c r="E131" s="130"/>
      <c r="F131" s="221"/>
      <c r="G131" s="297"/>
      <c r="H131" s="129" t="s">
        <v>74</v>
      </c>
      <c r="I131" s="17" t="s">
        <v>75</v>
      </c>
      <c r="J131" s="129">
        <v>100</v>
      </c>
      <c r="K131" s="302">
        <v>16</v>
      </c>
      <c r="L131" s="305">
        <f>155+60</f>
        <v>215</v>
      </c>
      <c r="M131" s="302">
        <v>21</v>
      </c>
      <c r="N131" s="117" t="s">
        <v>173</v>
      </c>
      <c r="O131" s="289" t="s">
        <v>105</v>
      </c>
      <c r="P131" s="25" t="s">
        <v>76</v>
      </c>
      <c r="Q131" s="22" t="s">
        <v>112</v>
      </c>
      <c r="R131" s="30">
        <v>16</v>
      </c>
      <c r="S131" s="20" t="s">
        <v>114</v>
      </c>
      <c r="T131" s="31">
        <v>16</v>
      </c>
      <c r="U131" s="32">
        <v>16</v>
      </c>
      <c r="V131" s="61">
        <v>16</v>
      </c>
      <c r="W131" s="42">
        <v>63</v>
      </c>
      <c r="X131" s="42">
        <v>63</v>
      </c>
      <c r="Y131" s="50">
        <v>1</v>
      </c>
      <c r="Z131" s="199">
        <f>(Y131+Y132+Y133)/3</f>
        <v>0.73333333333333339</v>
      </c>
      <c r="AA131" s="200"/>
      <c r="AB131" s="200"/>
      <c r="AC131" s="69">
        <v>1</v>
      </c>
      <c r="AD131" s="69">
        <v>1</v>
      </c>
      <c r="AE131" s="50">
        <f>AD131/T131</f>
        <v>6.25E-2</v>
      </c>
      <c r="AF131" s="84">
        <f>X131+AD131</f>
        <v>64</v>
      </c>
      <c r="AG131" s="50">
        <v>1</v>
      </c>
      <c r="AH131" s="92"/>
      <c r="AI131" s="92"/>
      <c r="AJ131" s="92"/>
      <c r="AK131" s="92"/>
      <c r="AL131" s="54" t="s">
        <v>283</v>
      </c>
      <c r="AM131" s="54" t="s">
        <v>290</v>
      </c>
      <c r="AN131" s="227">
        <v>43467</v>
      </c>
      <c r="AO131" s="227">
        <v>43829</v>
      </c>
      <c r="AP131" s="102" t="s">
        <v>134</v>
      </c>
      <c r="AQ131" s="224">
        <v>2966203983</v>
      </c>
      <c r="AR131" s="102" t="s">
        <v>126</v>
      </c>
      <c r="AS131" s="102" t="s">
        <v>149</v>
      </c>
      <c r="AT131" s="105">
        <v>2952244122</v>
      </c>
      <c r="AU131" s="105">
        <v>1591287770</v>
      </c>
      <c r="AV131" s="217">
        <f>(AU131*100%)/AT131</f>
        <v>0.53900954807286772</v>
      </c>
      <c r="AW131" s="146">
        <v>2952244122</v>
      </c>
      <c r="AX131" s="149">
        <v>1591287770</v>
      </c>
      <c r="AY131" s="141">
        <f>(AX131*100%)/AW131</f>
        <v>0.53900954807286772</v>
      </c>
    </row>
    <row r="132" spans="1:51" ht="95.25" customHeight="1" x14ac:dyDescent="0.25">
      <c r="A132" s="472"/>
      <c r="B132" s="100"/>
      <c r="C132" s="130"/>
      <c r="D132" s="130"/>
      <c r="E132" s="130"/>
      <c r="F132" s="221"/>
      <c r="G132" s="297"/>
      <c r="H132" s="130"/>
      <c r="I132" s="19" t="s">
        <v>77</v>
      </c>
      <c r="J132" s="131"/>
      <c r="K132" s="304"/>
      <c r="L132" s="306"/>
      <c r="M132" s="304"/>
      <c r="N132" s="118"/>
      <c r="O132" s="289"/>
      <c r="P132" s="25" t="s">
        <v>78</v>
      </c>
      <c r="Q132" s="22" t="s">
        <v>208</v>
      </c>
      <c r="R132" s="30">
        <v>5</v>
      </c>
      <c r="S132" s="20" t="s">
        <v>114</v>
      </c>
      <c r="T132" s="31">
        <v>5</v>
      </c>
      <c r="U132" s="32">
        <v>5</v>
      </c>
      <c r="V132" s="61">
        <v>5</v>
      </c>
      <c r="W132" s="42">
        <v>5</v>
      </c>
      <c r="X132" s="42">
        <v>5</v>
      </c>
      <c r="Y132" s="50">
        <f>X132/T132</f>
        <v>1</v>
      </c>
      <c r="Z132" s="200"/>
      <c r="AA132" s="200"/>
      <c r="AB132" s="200"/>
      <c r="AC132" s="69">
        <v>4</v>
      </c>
      <c r="AD132" s="69">
        <v>4</v>
      </c>
      <c r="AE132" s="50">
        <f>AD132/T132</f>
        <v>0.8</v>
      </c>
      <c r="AF132" s="80"/>
      <c r="AG132" s="87"/>
      <c r="AH132" s="92"/>
      <c r="AI132" s="92"/>
      <c r="AJ132" s="92"/>
      <c r="AK132" s="92"/>
      <c r="AL132" s="37" t="s">
        <v>243</v>
      </c>
      <c r="AM132" s="37" t="s">
        <v>281</v>
      </c>
      <c r="AN132" s="103"/>
      <c r="AO132" s="103"/>
      <c r="AP132" s="103"/>
      <c r="AQ132" s="225"/>
      <c r="AR132" s="103"/>
      <c r="AS132" s="103"/>
      <c r="AT132" s="106"/>
      <c r="AU132" s="106"/>
      <c r="AV132" s="218"/>
      <c r="AW132" s="147"/>
      <c r="AX132" s="150"/>
      <c r="AY132" s="145"/>
    </row>
    <row r="133" spans="1:51" ht="15" customHeight="1" x14ac:dyDescent="0.25">
      <c r="A133" s="472"/>
      <c r="B133" s="100"/>
      <c r="C133" s="130"/>
      <c r="D133" s="130"/>
      <c r="E133" s="130"/>
      <c r="F133" s="221"/>
      <c r="G133" s="297"/>
      <c r="H133" s="130"/>
      <c r="I133" s="129" t="s">
        <v>79</v>
      </c>
      <c r="J133" s="129">
        <v>430</v>
      </c>
      <c r="K133" s="302">
        <v>331</v>
      </c>
      <c r="L133" s="117">
        <f>273+53</f>
        <v>326</v>
      </c>
      <c r="M133" s="302">
        <v>25</v>
      </c>
      <c r="N133" s="118"/>
      <c r="O133" s="289"/>
      <c r="P133" s="290" t="s">
        <v>80</v>
      </c>
      <c r="Q133" s="221" t="s">
        <v>209</v>
      </c>
      <c r="R133" s="272">
        <v>25</v>
      </c>
      <c r="S133" s="136" t="s">
        <v>113</v>
      </c>
      <c r="T133" s="191">
        <v>25</v>
      </c>
      <c r="U133" s="190">
        <v>500</v>
      </c>
      <c r="V133" s="111">
        <v>500</v>
      </c>
      <c r="W133" s="105">
        <v>5</v>
      </c>
      <c r="X133" s="192">
        <v>5</v>
      </c>
      <c r="Y133" s="91">
        <f>X133/T133</f>
        <v>0.2</v>
      </c>
      <c r="Z133" s="200"/>
      <c r="AA133" s="200"/>
      <c r="AB133" s="200"/>
      <c r="AC133" s="186">
        <v>22</v>
      </c>
      <c r="AD133" s="192">
        <v>22</v>
      </c>
      <c r="AE133" s="91">
        <f>AD133/T133</f>
        <v>0.88</v>
      </c>
      <c r="AF133" s="386">
        <f>X133+AD133</f>
        <v>27</v>
      </c>
      <c r="AG133" s="91">
        <v>1</v>
      </c>
      <c r="AH133" s="92"/>
      <c r="AI133" s="92"/>
      <c r="AJ133" s="92"/>
      <c r="AK133" s="92"/>
      <c r="AL133" s="102" t="s">
        <v>282</v>
      </c>
      <c r="AM133" s="380" t="s">
        <v>328</v>
      </c>
      <c r="AN133" s="103"/>
      <c r="AO133" s="103"/>
      <c r="AP133" s="103"/>
      <c r="AQ133" s="225"/>
      <c r="AR133" s="103"/>
      <c r="AS133" s="103"/>
      <c r="AT133" s="106"/>
      <c r="AU133" s="106"/>
      <c r="AV133" s="218"/>
      <c r="AW133" s="147"/>
      <c r="AX133" s="150"/>
      <c r="AY133" s="145"/>
    </row>
    <row r="134" spans="1:51" x14ac:dyDescent="0.25">
      <c r="A134" s="472"/>
      <c r="B134" s="100"/>
      <c r="C134" s="130"/>
      <c r="D134" s="130"/>
      <c r="E134" s="130"/>
      <c r="F134" s="221"/>
      <c r="G134" s="297"/>
      <c r="H134" s="130"/>
      <c r="I134" s="130"/>
      <c r="J134" s="130"/>
      <c r="K134" s="303"/>
      <c r="L134" s="118"/>
      <c r="M134" s="303"/>
      <c r="N134" s="118"/>
      <c r="O134" s="289"/>
      <c r="P134" s="291"/>
      <c r="Q134" s="221"/>
      <c r="R134" s="272"/>
      <c r="S134" s="136"/>
      <c r="T134" s="191"/>
      <c r="U134" s="190"/>
      <c r="V134" s="428"/>
      <c r="W134" s="106"/>
      <c r="X134" s="192"/>
      <c r="Y134" s="92"/>
      <c r="Z134" s="200"/>
      <c r="AA134" s="200"/>
      <c r="AB134" s="200"/>
      <c r="AC134" s="187"/>
      <c r="AD134" s="192"/>
      <c r="AE134" s="92"/>
      <c r="AF134" s="92"/>
      <c r="AG134" s="92"/>
      <c r="AH134" s="92"/>
      <c r="AI134" s="92"/>
      <c r="AJ134" s="92"/>
      <c r="AK134" s="92"/>
      <c r="AL134" s="103"/>
      <c r="AM134" s="381"/>
      <c r="AN134" s="103"/>
      <c r="AO134" s="103"/>
      <c r="AP134" s="103"/>
      <c r="AQ134" s="225"/>
      <c r="AR134" s="103"/>
      <c r="AS134" s="103"/>
      <c r="AT134" s="106"/>
      <c r="AU134" s="106"/>
      <c r="AV134" s="218"/>
      <c r="AW134" s="147"/>
      <c r="AX134" s="150"/>
      <c r="AY134" s="145"/>
    </row>
    <row r="135" spans="1:51" x14ac:dyDescent="0.25">
      <c r="A135" s="472"/>
      <c r="B135" s="100"/>
      <c r="C135" s="130"/>
      <c r="D135" s="130"/>
      <c r="E135" s="130"/>
      <c r="F135" s="221"/>
      <c r="G135" s="297"/>
      <c r="H135" s="130"/>
      <c r="I135" s="130"/>
      <c r="J135" s="130"/>
      <c r="K135" s="303"/>
      <c r="L135" s="118"/>
      <c r="M135" s="303"/>
      <c r="N135" s="118"/>
      <c r="O135" s="289"/>
      <c r="P135" s="291"/>
      <c r="Q135" s="221"/>
      <c r="R135" s="272"/>
      <c r="S135" s="136"/>
      <c r="T135" s="191"/>
      <c r="U135" s="190"/>
      <c r="V135" s="428"/>
      <c r="W135" s="106"/>
      <c r="X135" s="192"/>
      <c r="Y135" s="92"/>
      <c r="Z135" s="200"/>
      <c r="AA135" s="200"/>
      <c r="AB135" s="200"/>
      <c r="AC135" s="187"/>
      <c r="AD135" s="192"/>
      <c r="AE135" s="92"/>
      <c r="AF135" s="92"/>
      <c r="AG135" s="92"/>
      <c r="AH135" s="92"/>
      <c r="AI135" s="92"/>
      <c r="AJ135" s="92"/>
      <c r="AK135" s="92"/>
      <c r="AL135" s="103"/>
      <c r="AM135" s="381"/>
      <c r="AN135" s="103"/>
      <c r="AO135" s="103"/>
      <c r="AP135" s="103"/>
      <c r="AQ135" s="225"/>
      <c r="AR135" s="103"/>
      <c r="AS135" s="103"/>
      <c r="AT135" s="106"/>
      <c r="AU135" s="106"/>
      <c r="AV135" s="218"/>
      <c r="AW135" s="147"/>
      <c r="AX135" s="150"/>
      <c r="AY135" s="145"/>
    </row>
    <row r="136" spans="1:51" x14ac:dyDescent="0.25">
      <c r="A136" s="472"/>
      <c r="B136" s="100"/>
      <c r="C136" s="130"/>
      <c r="D136" s="130"/>
      <c r="E136" s="130"/>
      <c r="F136" s="221"/>
      <c r="G136" s="297"/>
      <c r="H136" s="130"/>
      <c r="I136" s="130"/>
      <c r="J136" s="130"/>
      <c r="K136" s="303"/>
      <c r="L136" s="118"/>
      <c r="M136" s="303"/>
      <c r="N136" s="118"/>
      <c r="O136" s="289"/>
      <c r="P136" s="291"/>
      <c r="Q136" s="221"/>
      <c r="R136" s="272"/>
      <c r="S136" s="136"/>
      <c r="T136" s="191"/>
      <c r="U136" s="190"/>
      <c r="V136" s="428"/>
      <c r="W136" s="106"/>
      <c r="X136" s="192"/>
      <c r="Y136" s="92"/>
      <c r="Z136" s="200"/>
      <c r="AA136" s="200"/>
      <c r="AB136" s="200"/>
      <c r="AC136" s="187"/>
      <c r="AD136" s="192"/>
      <c r="AE136" s="92"/>
      <c r="AF136" s="92"/>
      <c r="AG136" s="92"/>
      <c r="AH136" s="92"/>
      <c r="AI136" s="92"/>
      <c r="AJ136" s="92"/>
      <c r="AK136" s="92"/>
      <c r="AL136" s="103"/>
      <c r="AM136" s="381"/>
      <c r="AN136" s="103"/>
      <c r="AO136" s="103"/>
      <c r="AP136" s="103"/>
      <c r="AQ136" s="225"/>
      <c r="AR136" s="103"/>
      <c r="AS136" s="103"/>
      <c r="AT136" s="106"/>
      <c r="AU136" s="106"/>
      <c r="AV136" s="218"/>
      <c r="AW136" s="147"/>
      <c r="AX136" s="150"/>
      <c r="AY136" s="145"/>
    </row>
    <row r="137" spans="1:51" x14ac:dyDescent="0.25">
      <c r="A137" s="472"/>
      <c r="B137" s="100"/>
      <c r="C137" s="130"/>
      <c r="D137" s="130"/>
      <c r="E137" s="130"/>
      <c r="F137" s="221"/>
      <c r="G137" s="297"/>
      <c r="H137" s="131"/>
      <c r="I137" s="131"/>
      <c r="J137" s="131"/>
      <c r="K137" s="304"/>
      <c r="L137" s="119"/>
      <c r="M137" s="304"/>
      <c r="N137" s="119"/>
      <c r="O137" s="289"/>
      <c r="P137" s="292"/>
      <c r="Q137" s="221"/>
      <c r="R137" s="272"/>
      <c r="S137" s="136"/>
      <c r="T137" s="191"/>
      <c r="U137" s="190"/>
      <c r="V137" s="112"/>
      <c r="W137" s="107"/>
      <c r="X137" s="192"/>
      <c r="Y137" s="93"/>
      <c r="Z137" s="201"/>
      <c r="AA137" s="200"/>
      <c r="AB137" s="200"/>
      <c r="AC137" s="188"/>
      <c r="AD137" s="192"/>
      <c r="AE137" s="93"/>
      <c r="AF137" s="93"/>
      <c r="AG137" s="93"/>
      <c r="AH137" s="92"/>
      <c r="AI137" s="92"/>
      <c r="AJ137" s="92"/>
      <c r="AK137" s="92"/>
      <c r="AL137" s="104"/>
      <c r="AM137" s="448"/>
      <c r="AN137" s="104"/>
      <c r="AO137" s="104"/>
      <c r="AP137" s="104"/>
      <c r="AQ137" s="226"/>
      <c r="AR137" s="104"/>
      <c r="AS137" s="104"/>
      <c r="AT137" s="107"/>
      <c r="AU137" s="107"/>
      <c r="AV137" s="219"/>
      <c r="AW137" s="148"/>
      <c r="AX137" s="151"/>
      <c r="AY137" s="142"/>
    </row>
    <row r="138" spans="1:51" ht="49.5" customHeight="1" x14ac:dyDescent="0.25">
      <c r="A138" s="472"/>
      <c r="B138" s="100"/>
      <c r="C138" s="130"/>
      <c r="D138" s="130"/>
      <c r="E138" s="130"/>
      <c r="F138" s="221"/>
      <c r="G138" s="297"/>
      <c r="H138" s="129" t="s">
        <v>81</v>
      </c>
      <c r="I138" s="117" t="s">
        <v>83</v>
      </c>
      <c r="J138" s="129" t="s">
        <v>82</v>
      </c>
      <c r="K138" s="302">
        <v>1</v>
      </c>
      <c r="L138" s="117">
        <f>0.25+0.25+0.25</f>
        <v>0.75</v>
      </c>
      <c r="M138" s="315">
        <v>0.25</v>
      </c>
      <c r="N138" s="117" t="s">
        <v>163</v>
      </c>
      <c r="O138" s="114" t="s">
        <v>106</v>
      </c>
      <c r="P138" s="290" t="s">
        <v>84</v>
      </c>
      <c r="Q138" s="221" t="s">
        <v>140</v>
      </c>
      <c r="R138" s="272">
        <v>1</v>
      </c>
      <c r="S138" s="136" t="s">
        <v>113</v>
      </c>
      <c r="T138" s="228">
        <v>1</v>
      </c>
      <c r="U138" s="231">
        <v>7000</v>
      </c>
      <c r="V138" s="65">
        <v>2000</v>
      </c>
      <c r="W138" s="196">
        <v>1</v>
      </c>
      <c r="X138" s="208">
        <v>1</v>
      </c>
      <c r="Y138" s="91">
        <f>X138/T138</f>
        <v>1</v>
      </c>
      <c r="Z138" s="199">
        <f>X138/T138</f>
        <v>1</v>
      </c>
      <c r="AA138" s="200"/>
      <c r="AB138" s="200"/>
      <c r="AC138" s="210">
        <v>0</v>
      </c>
      <c r="AD138" s="208">
        <v>0</v>
      </c>
      <c r="AE138" s="91">
        <f>AD138/T138</f>
        <v>0</v>
      </c>
      <c r="AF138" s="386">
        <f>X138+AD138</f>
        <v>1</v>
      </c>
      <c r="AG138" s="87">
        <f>1/1</f>
        <v>1</v>
      </c>
      <c r="AH138" s="92"/>
      <c r="AI138" s="92"/>
      <c r="AJ138" s="92"/>
      <c r="AK138" s="92"/>
      <c r="AL138" s="380" t="s">
        <v>265</v>
      </c>
      <c r="AM138" s="380" t="s">
        <v>265</v>
      </c>
      <c r="AN138" s="227">
        <v>43467</v>
      </c>
      <c r="AO138" s="227">
        <v>43829</v>
      </c>
      <c r="AP138" s="102" t="s">
        <v>129</v>
      </c>
      <c r="AQ138" s="224">
        <v>2850692902</v>
      </c>
      <c r="AR138" s="102" t="s">
        <v>125</v>
      </c>
      <c r="AS138" s="102" t="s">
        <v>118</v>
      </c>
      <c r="AT138" s="105">
        <v>2044925926</v>
      </c>
      <c r="AU138" s="105">
        <v>0</v>
      </c>
      <c r="AV138" s="217">
        <f>(AU138*100%)/AT138</f>
        <v>0</v>
      </c>
      <c r="AW138" s="146">
        <v>868655423</v>
      </c>
      <c r="AX138" s="149">
        <v>0</v>
      </c>
      <c r="AY138" s="141">
        <f>(AX138*100%)/AW138</f>
        <v>0</v>
      </c>
    </row>
    <row r="139" spans="1:51" ht="49.5" customHeight="1" x14ac:dyDescent="0.25">
      <c r="A139" s="472"/>
      <c r="B139" s="100"/>
      <c r="C139" s="130"/>
      <c r="D139" s="130"/>
      <c r="E139" s="130"/>
      <c r="F139" s="221"/>
      <c r="G139" s="297"/>
      <c r="H139" s="130"/>
      <c r="I139" s="118"/>
      <c r="J139" s="130"/>
      <c r="K139" s="303"/>
      <c r="L139" s="118"/>
      <c r="M139" s="316"/>
      <c r="N139" s="118"/>
      <c r="O139" s="115"/>
      <c r="P139" s="291"/>
      <c r="Q139" s="221"/>
      <c r="R139" s="272"/>
      <c r="S139" s="136"/>
      <c r="T139" s="229"/>
      <c r="U139" s="232"/>
      <c r="V139" s="55">
        <v>4000</v>
      </c>
      <c r="W139" s="197"/>
      <c r="X139" s="415"/>
      <c r="Y139" s="92"/>
      <c r="Z139" s="200"/>
      <c r="AA139" s="200"/>
      <c r="AB139" s="200"/>
      <c r="AC139" s="211"/>
      <c r="AD139" s="415"/>
      <c r="AE139" s="92"/>
      <c r="AF139" s="92"/>
      <c r="AG139" s="141">
        <f>(AG133+AG138)/2</f>
        <v>1</v>
      </c>
      <c r="AH139" s="92"/>
      <c r="AI139" s="92"/>
      <c r="AJ139" s="92"/>
      <c r="AK139" s="92"/>
      <c r="AL139" s="381"/>
      <c r="AM139" s="381"/>
      <c r="AN139" s="234"/>
      <c r="AO139" s="234"/>
      <c r="AP139" s="103"/>
      <c r="AQ139" s="225"/>
      <c r="AR139" s="103"/>
      <c r="AS139" s="103"/>
      <c r="AT139" s="106"/>
      <c r="AU139" s="106"/>
      <c r="AV139" s="218"/>
      <c r="AW139" s="147"/>
      <c r="AX139" s="150"/>
      <c r="AY139" s="145"/>
    </row>
    <row r="140" spans="1:51" ht="58.5" customHeight="1" x14ac:dyDescent="0.25">
      <c r="A140" s="472"/>
      <c r="B140" s="100"/>
      <c r="C140" s="130"/>
      <c r="D140" s="131"/>
      <c r="E140" s="131"/>
      <c r="F140" s="221"/>
      <c r="G140" s="298"/>
      <c r="H140" s="131"/>
      <c r="I140" s="119"/>
      <c r="J140" s="131"/>
      <c r="K140" s="304"/>
      <c r="L140" s="119"/>
      <c r="M140" s="317"/>
      <c r="N140" s="119"/>
      <c r="O140" s="116"/>
      <c r="P140" s="292"/>
      <c r="Q140" s="221"/>
      <c r="R140" s="272"/>
      <c r="S140" s="136"/>
      <c r="T140" s="230"/>
      <c r="U140" s="233"/>
      <c r="V140" s="66">
        <v>1000</v>
      </c>
      <c r="W140" s="198"/>
      <c r="X140" s="209"/>
      <c r="Y140" s="93"/>
      <c r="Z140" s="201"/>
      <c r="AA140" s="201"/>
      <c r="AB140" s="200"/>
      <c r="AC140" s="212"/>
      <c r="AD140" s="209"/>
      <c r="AE140" s="93"/>
      <c r="AF140" s="92"/>
      <c r="AG140" s="142"/>
      <c r="AH140" s="93"/>
      <c r="AI140" s="92"/>
      <c r="AJ140" s="93"/>
      <c r="AK140" s="92"/>
      <c r="AL140" s="382"/>
      <c r="AM140" s="382"/>
      <c r="AN140" s="104"/>
      <c r="AO140" s="104"/>
      <c r="AP140" s="104"/>
      <c r="AQ140" s="226"/>
      <c r="AR140" s="104"/>
      <c r="AS140" s="104"/>
      <c r="AT140" s="107"/>
      <c r="AU140" s="107"/>
      <c r="AV140" s="219"/>
      <c r="AW140" s="148"/>
      <c r="AX140" s="151"/>
      <c r="AY140" s="142"/>
    </row>
    <row r="141" spans="1:51" ht="15" customHeight="1" x14ac:dyDescent="0.25">
      <c r="A141" s="472"/>
      <c r="B141" s="100"/>
      <c r="C141" s="130"/>
      <c r="D141" s="129" t="s">
        <v>85</v>
      </c>
      <c r="E141" s="129" t="s">
        <v>86</v>
      </c>
      <c r="F141" s="99" t="s">
        <v>212</v>
      </c>
      <c r="G141" s="296">
        <v>0</v>
      </c>
      <c r="H141" s="129" t="s">
        <v>85</v>
      </c>
      <c r="I141" s="117" t="s">
        <v>211</v>
      </c>
      <c r="J141" s="120">
        <v>7595</v>
      </c>
      <c r="K141" s="126">
        <v>7405</v>
      </c>
      <c r="L141" s="314">
        <f>5825+2570</f>
        <v>8395</v>
      </c>
      <c r="M141" s="126">
        <v>1900</v>
      </c>
      <c r="N141" s="117" t="s">
        <v>164</v>
      </c>
      <c r="O141" s="114" t="s">
        <v>107</v>
      </c>
      <c r="P141" s="281" t="s">
        <v>151</v>
      </c>
      <c r="Q141" s="221" t="s">
        <v>210</v>
      </c>
      <c r="R141" s="273">
        <v>1900</v>
      </c>
      <c r="S141" s="136" t="s">
        <v>113</v>
      </c>
      <c r="T141" s="190">
        <v>1900</v>
      </c>
      <c r="U141" s="190">
        <v>633</v>
      </c>
      <c r="V141" s="111">
        <v>211</v>
      </c>
      <c r="W141" s="105">
        <v>535</v>
      </c>
      <c r="X141" s="192">
        <v>535</v>
      </c>
      <c r="Y141" s="91">
        <f>X141/T141</f>
        <v>0.28157894736842104</v>
      </c>
      <c r="Z141" s="199">
        <f>(Y141+Y149+Y151)/3</f>
        <v>0.13552631578947369</v>
      </c>
      <c r="AA141" s="205">
        <f>(Z141+Z152+Z154+Z156)/4</f>
        <v>7.2944078947368429E-2</v>
      </c>
      <c r="AB141" s="200"/>
      <c r="AC141" s="186">
        <v>1412</v>
      </c>
      <c r="AD141" s="192">
        <v>1412</v>
      </c>
      <c r="AE141" s="91">
        <f>AD141/T141</f>
        <v>0.74315789473684213</v>
      </c>
      <c r="AF141" s="94">
        <f>X141+AD141</f>
        <v>1947</v>
      </c>
      <c r="AG141" s="91">
        <v>1</v>
      </c>
      <c r="AH141" s="91">
        <f>(AG141+AG159)/2</f>
        <v>0.55555555555555558</v>
      </c>
      <c r="AI141" s="92"/>
      <c r="AJ141" s="416"/>
      <c r="AK141" s="92"/>
      <c r="AL141" s="136" t="s">
        <v>272</v>
      </c>
      <c r="AM141" s="419" t="s">
        <v>315</v>
      </c>
      <c r="AN141" s="227">
        <v>43498</v>
      </c>
      <c r="AO141" s="227">
        <v>43829</v>
      </c>
      <c r="AP141" s="102" t="s">
        <v>245</v>
      </c>
      <c r="AQ141" s="224">
        <v>618485469</v>
      </c>
      <c r="AR141" s="102" t="s">
        <v>128</v>
      </c>
      <c r="AS141" s="102" t="s">
        <v>150</v>
      </c>
      <c r="AT141" s="105">
        <v>618485469</v>
      </c>
      <c r="AU141" s="105">
        <v>320156100</v>
      </c>
      <c r="AV141" s="217">
        <f>(AU141*100%)/AT141</f>
        <v>0.51764530623111538</v>
      </c>
      <c r="AW141" s="146">
        <v>977331769</v>
      </c>
      <c r="AX141" s="149">
        <v>730658812</v>
      </c>
      <c r="AY141" s="141">
        <f>(AX141*100%)/AW141</f>
        <v>0.74760571095279726</v>
      </c>
    </row>
    <row r="142" spans="1:51" x14ac:dyDescent="0.25">
      <c r="A142" s="472"/>
      <c r="B142" s="100"/>
      <c r="C142" s="130"/>
      <c r="D142" s="130"/>
      <c r="E142" s="130"/>
      <c r="F142" s="100"/>
      <c r="G142" s="297"/>
      <c r="H142" s="130"/>
      <c r="I142" s="118"/>
      <c r="J142" s="130"/>
      <c r="K142" s="303"/>
      <c r="L142" s="307"/>
      <c r="M142" s="303"/>
      <c r="N142" s="118"/>
      <c r="O142" s="115"/>
      <c r="P142" s="282"/>
      <c r="Q142" s="221"/>
      <c r="R142" s="273"/>
      <c r="S142" s="136"/>
      <c r="T142" s="190"/>
      <c r="U142" s="190"/>
      <c r="V142" s="112"/>
      <c r="W142" s="106"/>
      <c r="X142" s="192"/>
      <c r="Y142" s="92"/>
      <c r="Z142" s="200"/>
      <c r="AA142" s="206"/>
      <c r="AB142" s="200"/>
      <c r="AC142" s="187"/>
      <c r="AD142" s="192"/>
      <c r="AE142" s="92"/>
      <c r="AF142" s="92"/>
      <c r="AG142" s="92"/>
      <c r="AH142" s="92"/>
      <c r="AI142" s="92"/>
      <c r="AJ142" s="417"/>
      <c r="AK142" s="92"/>
      <c r="AL142" s="136"/>
      <c r="AM142" s="419"/>
      <c r="AN142" s="234"/>
      <c r="AO142" s="234"/>
      <c r="AP142" s="103"/>
      <c r="AQ142" s="225"/>
      <c r="AR142" s="103"/>
      <c r="AS142" s="103"/>
      <c r="AT142" s="106"/>
      <c r="AU142" s="106"/>
      <c r="AV142" s="218"/>
      <c r="AW142" s="147"/>
      <c r="AX142" s="150"/>
      <c r="AY142" s="145"/>
    </row>
    <row r="143" spans="1:51" x14ac:dyDescent="0.25">
      <c r="A143" s="472"/>
      <c r="B143" s="100"/>
      <c r="C143" s="130"/>
      <c r="D143" s="130"/>
      <c r="E143" s="130"/>
      <c r="F143" s="100"/>
      <c r="G143" s="297"/>
      <c r="H143" s="130"/>
      <c r="I143" s="118"/>
      <c r="J143" s="130"/>
      <c r="K143" s="303"/>
      <c r="L143" s="307"/>
      <c r="M143" s="303"/>
      <c r="N143" s="118"/>
      <c r="O143" s="115"/>
      <c r="P143" s="282"/>
      <c r="Q143" s="221"/>
      <c r="R143" s="273"/>
      <c r="S143" s="136"/>
      <c r="T143" s="190"/>
      <c r="U143" s="190"/>
      <c r="V143" s="111">
        <v>222</v>
      </c>
      <c r="W143" s="106"/>
      <c r="X143" s="192"/>
      <c r="Y143" s="92"/>
      <c r="Z143" s="200"/>
      <c r="AA143" s="206"/>
      <c r="AB143" s="200"/>
      <c r="AC143" s="187"/>
      <c r="AD143" s="192"/>
      <c r="AE143" s="92"/>
      <c r="AF143" s="92"/>
      <c r="AG143" s="92"/>
      <c r="AH143" s="92"/>
      <c r="AI143" s="92"/>
      <c r="AJ143" s="417"/>
      <c r="AK143" s="92"/>
      <c r="AL143" s="136"/>
      <c r="AM143" s="419"/>
      <c r="AN143" s="234"/>
      <c r="AO143" s="234"/>
      <c r="AP143" s="103"/>
      <c r="AQ143" s="225"/>
      <c r="AR143" s="103"/>
      <c r="AS143" s="103"/>
      <c r="AT143" s="106"/>
      <c r="AU143" s="106"/>
      <c r="AV143" s="218"/>
      <c r="AW143" s="147"/>
      <c r="AX143" s="150"/>
      <c r="AY143" s="145"/>
    </row>
    <row r="144" spans="1:51" x14ac:dyDescent="0.25">
      <c r="A144" s="472"/>
      <c r="B144" s="100"/>
      <c r="C144" s="130"/>
      <c r="D144" s="130"/>
      <c r="E144" s="130"/>
      <c r="F144" s="100"/>
      <c r="G144" s="297"/>
      <c r="H144" s="130"/>
      <c r="I144" s="118"/>
      <c r="J144" s="130"/>
      <c r="K144" s="303"/>
      <c r="L144" s="307"/>
      <c r="M144" s="303"/>
      <c r="N144" s="118"/>
      <c r="O144" s="115"/>
      <c r="P144" s="282"/>
      <c r="Q144" s="221"/>
      <c r="R144" s="273"/>
      <c r="S144" s="136"/>
      <c r="T144" s="190"/>
      <c r="U144" s="190"/>
      <c r="V144" s="112"/>
      <c r="W144" s="106"/>
      <c r="X144" s="192"/>
      <c r="Y144" s="92"/>
      <c r="Z144" s="200"/>
      <c r="AA144" s="206"/>
      <c r="AB144" s="200"/>
      <c r="AC144" s="187"/>
      <c r="AD144" s="192"/>
      <c r="AE144" s="92"/>
      <c r="AF144" s="92"/>
      <c r="AG144" s="92"/>
      <c r="AH144" s="92"/>
      <c r="AI144" s="92"/>
      <c r="AJ144" s="417"/>
      <c r="AK144" s="92"/>
      <c r="AL144" s="136"/>
      <c r="AM144" s="419"/>
      <c r="AN144" s="234"/>
      <c r="AO144" s="234"/>
      <c r="AP144" s="103"/>
      <c r="AQ144" s="225"/>
      <c r="AR144" s="103"/>
      <c r="AS144" s="103"/>
      <c r="AT144" s="106"/>
      <c r="AU144" s="106"/>
      <c r="AV144" s="218"/>
      <c r="AW144" s="147"/>
      <c r="AX144" s="150"/>
      <c r="AY144" s="145"/>
    </row>
    <row r="145" spans="1:63" x14ac:dyDescent="0.25">
      <c r="A145" s="472"/>
      <c r="B145" s="100"/>
      <c r="C145" s="130"/>
      <c r="D145" s="130"/>
      <c r="E145" s="130"/>
      <c r="F145" s="100"/>
      <c r="G145" s="297"/>
      <c r="H145" s="130"/>
      <c r="I145" s="118"/>
      <c r="J145" s="130"/>
      <c r="K145" s="303"/>
      <c r="L145" s="307"/>
      <c r="M145" s="303"/>
      <c r="N145" s="118"/>
      <c r="O145" s="115"/>
      <c r="P145" s="282"/>
      <c r="Q145" s="221"/>
      <c r="R145" s="273"/>
      <c r="S145" s="136"/>
      <c r="T145" s="190"/>
      <c r="U145" s="190"/>
      <c r="V145" s="111">
        <v>200</v>
      </c>
      <c r="W145" s="106"/>
      <c r="X145" s="192"/>
      <c r="Y145" s="92"/>
      <c r="Z145" s="200"/>
      <c r="AA145" s="206"/>
      <c r="AB145" s="200"/>
      <c r="AC145" s="187"/>
      <c r="AD145" s="192"/>
      <c r="AE145" s="92"/>
      <c r="AF145" s="92"/>
      <c r="AG145" s="92"/>
      <c r="AH145" s="92"/>
      <c r="AI145" s="92"/>
      <c r="AJ145" s="417"/>
      <c r="AK145" s="92"/>
      <c r="AL145" s="136"/>
      <c r="AM145" s="419"/>
      <c r="AN145" s="234"/>
      <c r="AO145" s="234"/>
      <c r="AP145" s="103"/>
      <c r="AQ145" s="225"/>
      <c r="AR145" s="103"/>
      <c r="AS145" s="103"/>
      <c r="AT145" s="106"/>
      <c r="AU145" s="106"/>
      <c r="AV145" s="218"/>
      <c r="AW145" s="147"/>
      <c r="AX145" s="150"/>
      <c r="AY145" s="145"/>
    </row>
    <row r="146" spans="1:63" x14ac:dyDescent="0.25">
      <c r="A146" s="472"/>
      <c r="B146" s="100"/>
      <c r="C146" s="130"/>
      <c r="D146" s="130"/>
      <c r="E146" s="130"/>
      <c r="F146" s="100"/>
      <c r="G146" s="297"/>
      <c r="H146" s="130"/>
      <c r="I146" s="118"/>
      <c r="J146" s="130"/>
      <c r="K146" s="303"/>
      <c r="L146" s="307"/>
      <c r="M146" s="303"/>
      <c r="N146" s="118"/>
      <c r="O146" s="115"/>
      <c r="P146" s="282"/>
      <c r="Q146" s="221"/>
      <c r="R146" s="273"/>
      <c r="S146" s="136"/>
      <c r="T146" s="190"/>
      <c r="U146" s="190"/>
      <c r="V146" s="428"/>
      <c r="W146" s="106"/>
      <c r="X146" s="192"/>
      <c r="Y146" s="92"/>
      <c r="Z146" s="200"/>
      <c r="AA146" s="206"/>
      <c r="AB146" s="200"/>
      <c r="AC146" s="187"/>
      <c r="AD146" s="192"/>
      <c r="AE146" s="92"/>
      <c r="AF146" s="92"/>
      <c r="AG146" s="92"/>
      <c r="AH146" s="92"/>
      <c r="AI146" s="92"/>
      <c r="AJ146" s="417"/>
      <c r="AK146" s="92"/>
      <c r="AL146" s="136"/>
      <c r="AM146" s="419"/>
      <c r="AN146" s="234"/>
      <c r="AO146" s="234"/>
      <c r="AP146" s="103"/>
      <c r="AQ146" s="225"/>
      <c r="AR146" s="103"/>
      <c r="AS146" s="103"/>
      <c r="AT146" s="106"/>
      <c r="AU146" s="106"/>
      <c r="AV146" s="218"/>
      <c r="AW146" s="147"/>
      <c r="AX146" s="150"/>
      <c r="AY146" s="145"/>
    </row>
    <row r="147" spans="1:63" x14ac:dyDescent="0.25">
      <c r="A147" s="472"/>
      <c r="B147" s="100"/>
      <c r="C147" s="130"/>
      <c r="D147" s="130"/>
      <c r="E147" s="130"/>
      <c r="F147" s="100"/>
      <c r="G147" s="297"/>
      <c r="H147" s="130"/>
      <c r="I147" s="118"/>
      <c r="J147" s="130"/>
      <c r="K147" s="303"/>
      <c r="L147" s="307"/>
      <c r="M147" s="303"/>
      <c r="N147" s="118"/>
      <c r="O147" s="115"/>
      <c r="P147" s="282"/>
      <c r="Q147" s="221"/>
      <c r="R147" s="273"/>
      <c r="S147" s="136"/>
      <c r="T147" s="190"/>
      <c r="U147" s="190"/>
      <c r="V147" s="428"/>
      <c r="W147" s="106"/>
      <c r="X147" s="192"/>
      <c r="Y147" s="92"/>
      <c r="Z147" s="200"/>
      <c r="AA147" s="206"/>
      <c r="AB147" s="200"/>
      <c r="AC147" s="187"/>
      <c r="AD147" s="192"/>
      <c r="AE147" s="92"/>
      <c r="AF147" s="92"/>
      <c r="AG147" s="92"/>
      <c r="AH147" s="92"/>
      <c r="AI147" s="92"/>
      <c r="AJ147" s="417"/>
      <c r="AK147" s="92"/>
      <c r="AL147" s="136"/>
      <c r="AM147" s="419"/>
      <c r="AN147" s="234"/>
      <c r="AO147" s="234"/>
      <c r="AP147" s="103"/>
      <c r="AQ147" s="225"/>
      <c r="AR147" s="103"/>
      <c r="AS147" s="103"/>
      <c r="AT147" s="106"/>
      <c r="AU147" s="106"/>
      <c r="AV147" s="218"/>
      <c r="AW147" s="147"/>
      <c r="AX147" s="150"/>
      <c r="AY147" s="145"/>
    </row>
    <row r="148" spans="1:63" ht="45.75" customHeight="1" x14ac:dyDescent="0.25">
      <c r="A148" s="472"/>
      <c r="B148" s="100"/>
      <c r="C148" s="130"/>
      <c r="D148" s="130"/>
      <c r="E148" s="130"/>
      <c r="F148" s="100"/>
      <c r="G148" s="297"/>
      <c r="H148" s="130"/>
      <c r="I148" s="119"/>
      <c r="J148" s="131"/>
      <c r="K148" s="304"/>
      <c r="L148" s="306"/>
      <c r="M148" s="304"/>
      <c r="N148" s="118"/>
      <c r="O148" s="115"/>
      <c r="P148" s="283"/>
      <c r="Q148" s="221"/>
      <c r="R148" s="273"/>
      <c r="S148" s="136"/>
      <c r="T148" s="190"/>
      <c r="U148" s="190"/>
      <c r="V148" s="112"/>
      <c r="W148" s="107"/>
      <c r="X148" s="192"/>
      <c r="Y148" s="93"/>
      <c r="Z148" s="200"/>
      <c r="AA148" s="206"/>
      <c r="AB148" s="200"/>
      <c r="AC148" s="188"/>
      <c r="AD148" s="192"/>
      <c r="AE148" s="93"/>
      <c r="AF148" s="93"/>
      <c r="AG148" s="93"/>
      <c r="AH148" s="92"/>
      <c r="AI148" s="92"/>
      <c r="AJ148" s="417"/>
      <c r="AK148" s="92"/>
      <c r="AL148" s="136"/>
      <c r="AM148" s="419"/>
      <c r="AN148" s="234"/>
      <c r="AO148" s="234"/>
      <c r="AP148" s="103"/>
      <c r="AQ148" s="225"/>
      <c r="AR148" s="103"/>
      <c r="AS148" s="103"/>
      <c r="AT148" s="106"/>
      <c r="AU148" s="106"/>
      <c r="AV148" s="218"/>
      <c r="AW148" s="147"/>
      <c r="AX148" s="150"/>
      <c r="AY148" s="145"/>
    </row>
    <row r="149" spans="1:63" ht="15" customHeight="1" x14ac:dyDescent="0.25">
      <c r="A149" s="472"/>
      <c r="B149" s="100"/>
      <c r="C149" s="130"/>
      <c r="D149" s="130"/>
      <c r="E149" s="130"/>
      <c r="F149" s="100"/>
      <c r="G149" s="297"/>
      <c r="H149" s="130"/>
      <c r="I149" s="117" t="s">
        <v>223</v>
      </c>
      <c r="J149" s="129">
        <v>2</v>
      </c>
      <c r="K149" s="302">
        <v>0</v>
      </c>
      <c r="L149" s="305">
        <f>0.25+0.25+0.25</f>
        <v>0.75</v>
      </c>
      <c r="M149" s="302">
        <v>0.25</v>
      </c>
      <c r="N149" s="118"/>
      <c r="O149" s="115"/>
      <c r="P149" s="290" t="s">
        <v>176</v>
      </c>
      <c r="Q149" s="221" t="s">
        <v>224</v>
      </c>
      <c r="R149" s="272">
        <v>2</v>
      </c>
      <c r="S149" s="136" t="s">
        <v>115</v>
      </c>
      <c r="T149" s="136">
        <v>1</v>
      </c>
      <c r="U149" s="190">
        <v>120000</v>
      </c>
      <c r="V149" s="135">
        <v>120000</v>
      </c>
      <c r="W149" s="208">
        <v>6.25E-2</v>
      </c>
      <c r="X149" s="208">
        <v>6.25E-2</v>
      </c>
      <c r="Y149" s="91">
        <f>X149/T149</f>
        <v>6.25E-2</v>
      </c>
      <c r="Z149" s="200"/>
      <c r="AA149" s="206"/>
      <c r="AB149" s="200"/>
      <c r="AC149" s="208">
        <v>6.25E-2</v>
      </c>
      <c r="AD149" s="208">
        <v>6.25E-2</v>
      </c>
      <c r="AE149" s="91">
        <f>AD149/T149</f>
        <v>6.25E-2</v>
      </c>
      <c r="AF149" s="91">
        <f>X149+AD149</f>
        <v>0.125</v>
      </c>
      <c r="AG149" s="91">
        <f>AF149/T149</f>
        <v>0.125</v>
      </c>
      <c r="AH149" s="92"/>
      <c r="AI149" s="92"/>
      <c r="AJ149" s="417"/>
      <c r="AK149" s="92"/>
      <c r="AL149" s="102" t="s">
        <v>316</v>
      </c>
      <c r="AM149" s="353" t="s">
        <v>317</v>
      </c>
      <c r="AN149" s="234"/>
      <c r="AO149" s="234"/>
      <c r="AP149" s="103"/>
      <c r="AQ149" s="225"/>
      <c r="AR149" s="103"/>
      <c r="AS149" s="103"/>
      <c r="AT149" s="106"/>
      <c r="AU149" s="106"/>
      <c r="AV149" s="218"/>
      <c r="AW149" s="147"/>
      <c r="AX149" s="150"/>
      <c r="AY149" s="145"/>
    </row>
    <row r="150" spans="1:63" ht="194.25" customHeight="1" x14ac:dyDescent="0.25">
      <c r="A150" s="472"/>
      <c r="B150" s="100"/>
      <c r="C150" s="130"/>
      <c r="D150" s="130"/>
      <c r="E150" s="130"/>
      <c r="F150" s="100"/>
      <c r="G150" s="297"/>
      <c r="H150" s="130"/>
      <c r="I150" s="118"/>
      <c r="J150" s="130"/>
      <c r="K150" s="303"/>
      <c r="L150" s="306"/>
      <c r="M150" s="304"/>
      <c r="N150" s="118"/>
      <c r="O150" s="115"/>
      <c r="P150" s="291"/>
      <c r="Q150" s="221"/>
      <c r="R150" s="272"/>
      <c r="S150" s="136"/>
      <c r="T150" s="136"/>
      <c r="U150" s="190"/>
      <c r="V150" s="135"/>
      <c r="W150" s="209"/>
      <c r="X150" s="209"/>
      <c r="Y150" s="93"/>
      <c r="Z150" s="200"/>
      <c r="AA150" s="206"/>
      <c r="AB150" s="200"/>
      <c r="AC150" s="209"/>
      <c r="AD150" s="209"/>
      <c r="AE150" s="93"/>
      <c r="AF150" s="93"/>
      <c r="AG150" s="93"/>
      <c r="AH150" s="92"/>
      <c r="AI150" s="92"/>
      <c r="AJ150" s="417"/>
      <c r="AK150" s="92"/>
      <c r="AL150" s="103"/>
      <c r="AM150" s="354"/>
      <c r="AN150" s="234"/>
      <c r="AO150" s="234"/>
      <c r="AP150" s="103"/>
      <c r="AQ150" s="225"/>
      <c r="AR150" s="103"/>
      <c r="AS150" s="103"/>
      <c r="AT150" s="106"/>
      <c r="AU150" s="106"/>
      <c r="AV150" s="218"/>
      <c r="AW150" s="147"/>
      <c r="AX150" s="150"/>
      <c r="AY150" s="145"/>
    </row>
    <row r="151" spans="1:63" ht="409.5" customHeight="1" x14ac:dyDescent="0.25">
      <c r="A151" s="472"/>
      <c r="B151" s="100"/>
      <c r="C151" s="130"/>
      <c r="D151" s="130"/>
      <c r="E151" s="130"/>
      <c r="F151" s="100"/>
      <c r="G151" s="297"/>
      <c r="H151" s="130"/>
      <c r="I151" s="119"/>
      <c r="J151" s="131"/>
      <c r="K151" s="304"/>
      <c r="L151" s="24">
        <f>0.25+0.25+0.25</f>
        <v>0.75</v>
      </c>
      <c r="M151" s="18">
        <v>0.25</v>
      </c>
      <c r="N151" s="118"/>
      <c r="O151" s="115"/>
      <c r="P151" s="292"/>
      <c r="Q151" s="221"/>
      <c r="R151" s="272"/>
      <c r="S151" s="136"/>
      <c r="T151" s="39">
        <v>1</v>
      </c>
      <c r="U151" s="190"/>
      <c r="V151" s="135"/>
      <c r="W151" s="49">
        <v>6.25E-2</v>
      </c>
      <c r="X151" s="49">
        <v>6.25E-2</v>
      </c>
      <c r="Y151" s="50">
        <f t="shared" ref="Y151:Y158" si="11">X151/T151</f>
        <v>6.25E-2</v>
      </c>
      <c r="Z151" s="201"/>
      <c r="AA151" s="206"/>
      <c r="AB151" s="200"/>
      <c r="AC151" s="49">
        <v>6.25E-2</v>
      </c>
      <c r="AD151" s="49">
        <v>6.25E-2</v>
      </c>
      <c r="AE151" s="50">
        <f>AD151/T151</f>
        <v>6.25E-2</v>
      </c>
      <c r="AF151" s="80">
        <f>(AD151+W151)/T151</f>
        <v>0.125</v>
      </c>
      <c r="AG151" s="83">
        <f>AF151/T151</f>
        <v>0.125</v>
      </c>
      <c r="AH151" s="92"/>
      <c r="AI151" s="92"/>
      <c r="AJ151" s="417"/>
      <c r="AK151" s="92"/>
      <c r="AL151" s="104"/>
      <c r="AM151" s="355"/>
      <c r="AN151" s="235"/>
      <c r="AO151" s="235"/>
      <c r="AP151" s="104"/>
      <c r="AQ151" s="226"/>
      <c r="AR151" s="104"/>
      <c r="AS151" s="104"/>
      <c r="AT151" s="107"/>
      <c r="AU151" s="107"/>
      <c r="AV151" s="219"/>
      <c r="AW151" s="148"/>
      <c r="AX151" s="151"/>
      <c r="AY151" s="142"/>
    </row>
    <row r="152" spans="1:63" ht="53.25" customHeight="1" x14ac:dyDescent="0.25">
      <c r="A152" s="472"/>
      <c r="B152" s="100"/>
      <c r="C152" s="130"/>
      <c r="D152" s="130"/>
      <c r="E152" s="130"/>
      <c r="F152" s="100"/>
      <c r="G152" s="297"/>
      <c r="H152" s="130"/>
      <c r="I152" s="117" t="s">
        <v>177</v>
      </c>
      <c r="J152" s="129">
        <v>7</v>
      </c>
      <c r="K152" s="302">
        <v>0</v>
      </c>
      <c r="L152" s="352">
        <v>7</v>
      </c>
      <c r="M152" s="302">
        <v>7</v>
      </c>
      <c r="N152" s="118"/>
      <c r="O152" s="115"/>
      <c r="P152" s="26" t="s">
        <v>182</v>
      </c>
      <c r="Q152" s="379" t="s">
        <v>140</v>
      </c>
      <c r="R152" s="30">
        <v>1</v>
      </c>
      <c r="S152" s="20" t="s">
        <v>113</v>
      </c>
      <c r="T152" s="31">
        <v>1</v>
      </c>
      <c r="U152" s="231">
        <v>320</v>
      </c>
      <c r="V152" s="111">
        <v>320</v>
      </c>
      <c r="W152" s="47">
        <v>6.25E-2</v>
      </c>
      <c r="X152" s="51">
        <v>6.25E-2</v>
      </c>
      <c r="Y152" s="50">
        <f t="shared" si="11"/>
        <v>6.25E-2</v>
      </c>
      <c r="Z152" s="199">
        <f>(Y152+Y153)/2</f>
        <v>6.25E-2</v>
      </c>
      <c r="AA152" s="206"/>
      <c r="AB152" s="200"/>
      <c r="AC152" s="78">
        <v>6.25E-2</v>
      </c>
      <c r="AD152" s="71">
        <v>6.25E-2</v>
      </c>
      <c r="AE152" s="50">
        <f>AD152/T152</f>
        <v>6.25E-2</v>
      </c>
      <c r="AF152" s="50">
        <f>(W152+AD152)/T152</f>
        <v>0.125</v>
      </c>
      <c r="AG152" s="83">
        <f t="shared" ref="AG152:AG158" si="12">AF152/T152</f>
        <v>0.125</v>
      </c>
      <c r="AH152" s="92"/>
      <c r="AI152" s="92"/>
      <c r="AJ152" s="417"/>
      <c r="AK152" s="92"/>
      <c r="AL152" s="102" t="s">
        <v>269</v>
      </c>
      <c r="AM152" s="102" t="s">
        <v>312</v>
      </c>
      <c r="AN152" s="227">
        <v>43498</v>
      </c>
      <c r="AO152" s="227">
        <v>43829</v>
      </c>
      <c r="AP152" s="102" t="s">
        <v>142</v>
      </c>
      <c r="AQ152" s="356">
        <v>1834053095</v>
      </c>
      <c r="AR152" s="353" t="s">
        <v>179</v>
      </c>
      <c r="AS152" s="102" t="s">
        <v>178</v>
      </c>
      <c r="AT152" s="214">
        <v>2882023351</v>
      </c>
      <c r="AU152" s="214">
        <v>2705217850</v>
      </c>
      <c r="AV152" s="91">
        <f>AU152/AT152</f>
        <v>0.93865230101669639</v>
      </c>
      <c r="AW152" s="137">
        <v>2882023351</v>
      </c>
      <c r="AX152" s="139">
        <v>2705217850</v>
      </c>
      <c r="AY152" s="141">
        <f>AX152/AW152</f>
        <v>0.93865230101669639</v>
      </c>
    </row>
    <row r="153" spans="1:63" ht="351.75" customHeight="1" x14ac:dyDescent="0.25">
      <c r="A153" s="472"/>
      <c r="B153" s="100"/>
      <c r="C153" s="130"/>
      <c r="D153" s="130"/>
      <c r="E153" s="130"/>
      <c r="F153" s="100"/>
      <c r="G153" s="297"/>
      <c r="H153" s="130"/>
      <c r="I153" s="118"/>
      <c r="J153" s="130"/>
      <c r="K153" s="303"/>
      <c r="L153" s="318"/>
      <c r="M153" s="303"/>
      <c r="N153" s="118"/>
      <c r="O153" s="115"/>
      <c r="P153" s="26" t="s">
        <v>181</v>
      </c>
      <c r="Q153" s="379"/>
      <c r="R153" s="30">
        <v>1</v>
      </c>
      <c r="S153" s="20" t="s">
        <v>152</v>
      </c>
      <c r="T153" s="31">
        <v>1</v>
      </c>
      <c r="U153" s="232"/>
      <c r="V153" s="428"/>
      <c r="W153" s="47">
        <v>6.25E-2</v>
      </c>
      <c r="X153" s="51">
        <v>6.25E-2</v>
      </c>
      <c r="Y153" s="50">
        <f t="shared" si="11"/>
        <v>6.25E-2</v>
      </c>
      <c r="Z153" s="201"/>
      <c r="AA153" s="206"/>
      <c r="AB153" s="200"/>
      <c r="AC153" s="78">
        <v>6.25E-2</v>
      </c>
      <c r="AD153" s="71">
        <v>6.25E-2</v>
      </c>
      <c r="AE153" s="50">
        <f>AD153/T153</f>
        <v>6.25E-2</v>
      </c>
      <c r="AF153" s="80">
        <f>X153+AD153</f>
        <v>0.125</v>
      </c>
      <c r="AG153" s="83">
        <f t="shared" si="12"/>
        <v>0.125</v>
      </c>
      <c r="AH153" s="92"/>
      <c r="AI153" s="92"/>
      <c r="AJ153" s="417"/>
      <c r="AK153" s="92"/>
      <c r="AL153" s="104"/>
      <c r="AM153" s="104"/>
      <c r="AN153" s="235"/>
      <c r="AO153" s="235"/>
      <c r="AP153" s="104"/>
      <c r="AQ153" s="358"/>
      <c r="AR153" s="355"/>
      <c r="AS153" s="104"/>
      <c r="AT153" s="215"/>
      <c r="AU153" s="215"/>
      <c r="AV153" s="93"/>
      <c r="AW153" s="138"/>
      <c r="AX153" s="140"/>
      <c r="AY153" s="142"/>
    </row>
    <row r="154" spans="1:63" ht="68.25" customHeight="1" x14ac:dyDescent="0.25">
      <c r="A154" s="472"/>
      <c r="B154" s="100"/>
      <c r="C154" s="130"/>
      <c r="D154" s="130"/>
      <c r="E154" s="130"/>
      <c r="F154" s="100"/>
      <c r="G154" s="297"/>
      <c r="H154" s="130"/>
      <c r="I154" s="118"/>
      <c r="J154" s="130"/>
      <c r="K154" s="303"/>
      <c r="L154" s="318"/>
      <c r="M154" s="303"/>
      <c r="N154" s="118"/>
      <c r="O154" s="115"/>
      <c r="P154" s="26" t="s">
        <v>184</v>
      </c>
      <c r="Q154" s="379"/>
      <c r="R154" s="33">
        <v>1</v>
      </c>
      <c r="S154" s="20" t="s">
        <v>113</v>
      </c>
      <c r="T154" s="31">
        <v>1</v>
      </c>
      <c r="U154" s="232"/>
      <c r="V154" s="428"/>
      <c r="W154" s="47">
        <v>0</v>
      </c>
      <c r="X154" s="51">
        <v>0</v>
      </c>
      <c r="Y154" s="50">
        <f t="shared" si="11"/>
        <v>0</v>
      </c>
      <c r="Z154" s="199">
        <f>(Y154+Y155)/2</f>
        <v>3.125E-2</v>
      </c>
      <c r="AA154" s="206"/>
      <c r="AB154" s="200"/>
      <c r="AC154" s="78">
        <v>0</v>
      </c>
      <c r="AD154" s="71">
        <v>0</v>
      </c>
      <c r="AE154" s="50">
        <f t="shared" ref="AE154" si="13">AD154/Z154</f>
        <v>0</v>
      </c>
      <c r="AF154" s="50">
        <f>(AE154+W154)/T154</f>
        <v>0</v>
      </c>
      <c r="AG154" s="83">
        <f t="shared" si="12"/>
        <v>0</v>
      </c>
      <c r="AH154" s="92"/>
      <c r="AI154" s="92"/>
      <c r="AJ154" s="417"/>
      <c r="AK154" s="92"/>
      <c r="AL154" s="450" t="s">
        <v>267</v>
      </c>
      <c r="AM154" s="450" t="s">
        <v>321</v>
      </c>
      <c r="AN154" s="374">
        <v>43498</v>
      </c>
      <c r="AO154" s="374">
        <v>43829</v>
      </c>
      <c r="AP154" s="102" t="s">
        <v>141</v>
      </c>
      <c r="AQ154" s="356">
        <v>1834053095</v>
      </c>
      <c r="AR154" s="353" t="s">
        <v>179</v>
      </c>
      <c r="AS154" s="102" t="s">
        <v>322</v>
      </c>
      <c r="AT154" s="214">
        <v>2882023351</v>
      </c>
      <c r="AU154" s="214">
        <v>2705217850</v>
      </c>
      <c r="AV154" s="91">
        <f>AU154/AT154</f>
        <v>0.93865230101669639</v>
      </c>
      <c r="AW154" s="137">
        <v>3851451447</v>
      </c>
      <c r="AX154" s="139">
        <v>3047417850</v>
      </c>
      <c r="AY154" s="141">
        <f>AX154/AW154</f>
        <v>0.79123880748223285</v>
      </c>
    </row>
    <row r="155" spans="1:63" ht="409.5" customHeight="1" x14ac:dyDescent="0.25">
      <c r="A155" s="472"/>
      <c r="B155" s="100"/>
      <c r="C155" s="130"/>
      <c r="D155" s="130"/>
      <c r="E155" s="130"/>
      <c r="F155" s="100"/>
      <c r="G155" s="297"/>
      <c r="H155" s="130"/>
      <c r="I155" s="118"/>
      <c r="J155" s="130"/>
      <c r="K155" s="303"/>
      <c r="L155" s="318"/>
      <c r="M155" s="303"/>
      <c r="N155" s="118"/>
      <c r="O155" s="115"/>
      <c r="P155" s="26" t="s">
        <v>183</v>
      </c>
      <c r="Q155" s="379"/>
      <c r="R155" s="34">
        <v>1</v>
      </c>
      <c r="S155" s="21" t="s">
        <v>152</v>
      </c>
      <c r="T155" s="35">
        <v>1</v>
      </c>
      <c r="U155" s="232"/>
      <c r="V155" s="428"/>
      <c r="W155" s="47">
        <v>6.25E-2</v>
      </c>
      <c r="X155" s="48">
        <v>6.25E-2</v>
      </c>
      <c r="Y155" s="50">
        <f t="shared" si="11"/>
        <v>6.25E-2</v>
      </c>
      <c r="Z155" s="201"/>
      <c r="AA155" s="206"/>
      <c r="AB155" s="200"/>
      <c r="AC155" s="78">
        <v>6.25E-2</v>
      </c>
      <c r="AD155" s="70">
        <v>6.25E-2</v>
      </c>
      <c r="AE155" s="50">
        <f>AD155/T155</f>
        <v>6.25E-2</v>
      </c>
      <c r="AF155" s="80">
        <f>(AD155+W155)/T155</f>
        <v>0.125</v>
      </c>
      <c r="AG155" s="83">
        <f t="shared" si="12"/>
        <v>0.125</v>
      </c>
      <c r="AH155" s="92"/>
      <c r="AI155" s="92"/>
      <c r="AJ155" s="417"/>
      <c r="AK155" s="92"/>
      <c r="AL155" s="451"/>
      <c r="AM155" s="451"/>
      <c r="AN155" s="375"/>
      <c r="AO155" s="375"/>
      <c r="AP155" s="104"/>
      <c r="AQ155" s="358"/>
      <c r="AR155" s="355"/>
      <c r="AS155" s="104"/>
      <c r="AT155" s="215"/>
      <c r="AU155" s="215"/>
      <c r="AV155" s="93"/>
      <c r="AW155" s="138"/>
      <c r="AX155" s="140"/>
      <c r="AY155" s="142"/>
    </row>
    <row r="156" spans="1:63" ht="68.25" customHeight="1" x14ac:dyDescent="0.25">
      <c r="A156" s="472"/>
      <c r="B156" s="100"/>
      <c r="C156" s="130"/>
      <c r="D156" s="130"/>
      <c r="E156" s="130"/>
      <c r="F156" s="100"/>
      <c r="G156" s="297"/>
      <c r="H156" s="130"/>
      <c r="I156" s="118"/>
      <c r="J156" s="130"/>
      <c r="K156" s="303"/>
      <c r="L156" s="318"/>
      <c r="M156" s="303"/>
      <c r="N156" s="118"/>
      <c r="O156" s="115"/>
      <c r="P156" s="20" t="s">
        <v>185</v>
      </c>
      <c r="Q156" s="379"/>
      <c r="R156" s="30">
        <v>1</v>
      </c>
      <c r="S156" s="20" t="s">
        <v>152</v>
      </c>
      <c r="T156" s="31">
        <v>1</v>
      </c>
      <c r="U156" s="232"/>
      <c r="V156" s="428"/>
      <c r="W156" s="47">
        <v>6.25E-2</v>
      </c>
      <c r="X156" s="51">
        <v>6.25E-2</v>
      </c>
      <c r="Y156" s="50">
        <f t="shared" si="11"/>
        <v>6.25E-2</v>
      </c>
      <c r="Z156" s="199">
        <f>(Y156+Y157+Y158)/3</f>
        <v>6.25E-2</v>
      </c>
      <c r="AA156" s="206"/>
      <c r="AB156" s="200"/>
      <c r="AC156" s="78">
        <v>6.25E-2</v>
      </c>
      <c r="AD156" s="71">
        <v>6.25E-2</v>
      </c>
      <c r="AE156" s="50">
        <f>AD156/T156</f>
        <v>6.25E-2</v>
      </c>
      <c r="AF156" s="50">
        <f>X156+AD156</f>
        <v>0.125</v>
      </c>
      <c r="AG156" s="83">
        <f t="shared" si="12"/>
        <v>0.125</v>
      </c>
      <c r="AH156" s="92"/>
      <c r="AI156" s="92"/>
      <c r="AJ156" s="417"/>
      <c r="AK156" s="92"/>
      <c r="AL156" s="102" t="s">
        <v>244</v>
      </c>
      <c r="AM156" s="102" t="s">
        <v>313</v>
      </c>
      <c r="AN156" s="359">
        <v>43498</v>
      </c>
      <c r="AO156" s="359">
        <v>43829</v>
      </c>
      <c r="AP156" s="102" t="s">
        <v>143</v>
      </c>
      <c r="AQ156" s="356">
        <f>AQ154+60703675</f>
        <v>1894756770</v>
      </c>
      <c r="AR156" s="353" t="s">
        <v>180</v>
      </c>
      <c r="AS156" s="102"/>
      <c r="AT156" s="214">
        <f>AT154+60703675</f>
        <v>2942727026</v>
      </c>
      <c r="AU156" s="214">
        <f>AU154+2800000</f>
        <v>2708017850</v>
      </c>
      <c r="AV156" s="91">
        <f>AU156/AT156</f>
        <v>0.92024092825251402</v>
      </c>
      <c r="AW156" s="137">
        <v>3912155122</v>
      </c>
      <c r="AX156" s="139">
        <v>3047417850</v>
      </c>
      <c r="AY156" s="141">
        <f>AX156/AW156</f>
        <v>0.77896140489492582</v>
      </c>
    </row>
    <row r="157" spans="1:63" ht="60.75" customHeight="1" x14ac:dyDescent="0.25">
      <c r="A157" s="472"/>
      <c r="B157" s="100"/>
      <c r="C157" s="130"/>
      <c r="D157" s="130"/>
      <c r="E157" s="130"/>
      <c r="F157" s="100"/>
      <c r="G157" s="297"/>
      <c r="H157" s="130"/>
      <c r="I157" s="118"/>
      <c r="J157" s="130"/>
      <c r="K157" s="303"/>
      <c r="L157" s="318"/>
      <c r="M157" s="303"/>
      <c r="N157" s="118"/>
      <c r="O157" s="115"/>
      <c r="P157" s="20" t="s">
        <v>187</v>
      </c>
      <c r="Q157" s="379"/>
      <c r="R157" s="30">
        <v>1</v>
      </c>
      <c r="S157" s="20" t="s">
        <v>152</v>
      </c>
      <c r="T157" s="31">
        <v>1</v>
      </c>
      <c r="U157" s="232"/>
      <c r="V157" s="428"/>
      <c r="W157" s="47">
        <v>6.25E-2</v>
      </c>
      <c r="X157" s="51">
        <v>6.25E-2</v>
      </c>
      <c r="Y157" s="50">
        <f t="shared" si="11"/>
        <v>6.25E-2</v>
      </c>
      <c r="Z157" s="200"/>
      <c r="AA157" s="206"/>
      <c r="AB157" s="200"/>
      <c r="AC157" s="78">
        <v>6.25E-2</v>
      </c>
      <c r="AD157" s="71">
        <v>6.25E-2</v>
      </c>
      <c r="AE157" s="50">
        <f>AD157/T157</f>
        <v>6.25E-2</v>
      </c>
      <c r="AF157" s="50">
        <f>X157+AD157</f>
        <v>0.125</v>
      </c>
      <c r="AG157" s="83">
        <f t="shared" si="12"/>
        <v>0.125</v>
      </c>
      <c r="AH157" s="92"/>
      <c r="AI157" s="92"/>
      <c r="AJ157" s="417"/>
      <c r="AK157" s="92"/>
      <c r="AL157" s="103"/>
      <c r="AM157" s="103"/>
      <c r="AN157" s="360"/>
      <c r="AO157" s="360"/>
      <c r="AP157" s="103"/>
      <c r="AQ157" s="357"/>
      <c r="AR157" s="354"/>
      <c r="AS157" s="103"/>
      <c r="AT157" s="216"/>
      <c r="AU157" s="216"/>
      <c r="AV157" s="92"/>
      <c r="AW157" s="143"/>
      <c r="AX157" s="144"/>
      <c r="AY157" s="145"/>
    </row>
    <row r="158" spans="1:63" ht="303.75" customHeight="1" x14ac:dyDescent="0.25">
      <c r="A158" s="473"/>
      <c r="B158" s="101"/>
      <c r="C158" s="131"/>
      <c r="D158" s="131"/>
      <c r="E158" s="131"/>
      <c r="F158" s="101"/>
      <c r="G158" s="298"/>
      <c r="H158" s="131"/>
      <c r="I158" s="119"/>
      <c r="J158" s="131"/>
      <c r="K158" s="304"/>
      <c r="L158" s="319"/>
      <c r="M158" s="304"/>
      <c r="N158" s="119"/>
      <c r="O158" s="116"/>
      <c r="P158" s="20" t="s">
        <v>186</v>
      </c>
      <c r="Q158" s="379"/>
      <c r="R158" s="30">
        <v>1</v>
      </c>
      <c r="S158" s="20" t="s">
        <v>152</v>
      </c>
      <c r="T158" s="31">
        <v>1</v>
      </c>
      <c r="U158" s="233"/>
      <c r="V158" s="112"/>
      <c r="W158" s="47">
        <v>6.25E-2</v>
      </c>
      <c r="X158" s="51">
        <v>6.25E-2</v>
      </c>
      <c r="Y158" s="50">
        <f t="shared" si="11"/>
        <v>6.25E-2</v>
      </c>
      <c r="Z158" s="201"/>
      <c r="AA158" s="207"/>
      <c r="AB158" s="201"/>
      <c r="AC158" s="78">
        <v>6.25E-2</v>
      </c>
      <c r="AD158" s="71">
        <v>6.25E-2</v>
      </c>
      <c r="AE158" s="50">
        <f>AD158/T158</f>
        <v>6.25E-2</v>
      </c>
      <c r="AF158" s="80">
        <f>X158+AD158</f>
        <v>0.125</v>
      </c>
      <c r="AG158" s="83">
        <f t="shared" si="12"/>
        <v>0.125</v>
      </c>
      <c r="AH158" s="93"/>
      <c r="AI158" s="93"/>
      <c r="AJ158" s="418"/>
      <c r="AK158" s="93"/>
      <c r="AL158" s="104"/>
      <c r="AM158" s="104"/>
      <c r="AN158" s="361"/>
      <c r="AO158" s="361"/>
      <c r="AP158" s="104"/>
      <c r="AQ158" s="358"/>
      <c r="AR158" s="355"/>
      <c r="AS158" s="104"/>
      <c r="AT158" s="215"/>
      <c r="AU158" s="215"/>
      <c r="AV158" s="93"/>
      <c r="AW158" s="138"/>
      <c r="AX158" s="140"/>
      <c r="AY158" s="142"/>
    </row>
    <row r="159" spans="1:63" s="27" customFormat="1" ht="27" customHeight="1" x14ac:dyDescent="0.25">
      <c r="P159" s="28"/>
      <c r="R159" s="28"/>
      <c r="S159" s="28"/>
      <c r="T159" s="28"/>
      <c r="U159" s="28"/>
      <c r="V159" s="28"/>
      <c r="W159" s="28"/>
      <c r="X159" s="28"/>
      <c r="Y159" s="28"/>
      <c r="Z159" s="28"/>
      <c r="AA159" s="45"/>
      <c r="AB159" s="28"/>
      <c r="AC159" s="28"/>
      <c r="AD159" s="28"/>
      <c r="AE159" s="28"/>
      <c r="AF159" s="88"/>
      <c r="AG159" s="89">
        <f>(AG149+AG151+AG152+AG153+AG154+AG155+AG156+AG157+AG158)/9</f>
        <v>0.1111111111111111</v>
      </c>
      <c r="AH159" s="28"/>
      <c r="AI159" s="28"/>
      <c r="AJ159" s="45"/>
      <c r="AK159" s="28"/>
      <c r="AP159" s="29"/>
      <c r="AZ159" s="76"/>
      <c r="BA159" s="76"/>
      <c r="BB159" s="76"/>
      <c r="BC159" s="76"/>
      <c r="BD159" s="76"/>
      <c r="BE159" s="76"/>
      <c r="BF159" s="76"/>
      <c r="BG159" s="76"/>
      <c r="BH159" s="76"/>
      <c r="BI159" s="76"/>
      <c r="BJ159" s="76"/>
      <c r="BK159" s="76"/>
    </row>
    <row r="160" spans="1:63" s="27" customFormat="1" ht="86.25" customHeight="1" x14ac:dyDescent="0.25">
      <c r="A160" s="462" t="s">
        <v>327</v>
      </c>
      <c r="B160" s="462"/>
      <c r="C160" s="462"/>
      <c r="D160" s="462"/>
      <c r="E160" s="462"/>
      <c r="F160" s="462"/>
      <c r="G160" s="462"/>
      <c r="H160" s="462"/>
      <c r="I160" s="462"/>
      <c r="P160" s="28"/>
      <c r="R160" s="28"/>
      <c r="S160" s="28"/>
      <c r="T160" s="28"/>
      <c r="U160" s="28"/>
      <c r="V160" s="28"/>
      <c r="W160" s="28"/>
      <c r="X160" s="28"/>
      <c r="Y160" s="28"/>
      <c r="Z160" s="28"/>
      <c r="AA160" s="45"/>
      <c r="AB160" s="28"/>
      <c r="AC160" s="28"/>
      <c r="AD160" s="28"/>
      <c r="AE160" s="28"/>
      <c r="AF160" s="28"/>
      <c r="AG160" s="28"/>
      <c r="AH160" s="28"/>
      <c r="AI160" s="28"/>
      <c r="AJ160" s="45"/>
      <c r="AK160" s="28"/>
      <c r="AP160" s="29"/>
      <c r="AZ160" s="76"/>
      <c r="BA160" s="76"/>
      <c r="BB160" s="76"/>
      <c r="BC160" s="76"/>
      <c r="BD160" s="76"/>
      <c r="BE160" s="76"/>
      <c r="BF160" s="76"/>
      <c r="BG160" s="76"/>
      <c r="BH160" s="76"/>
      <c r="BI160" s="76"/>
      <c r="BJ160" s="76"/>
      <c r="BK160" s="76"/>
    </row>
    <row r="161" spans="16:63" s="27" customFormat="1" x14ac:dyDescent="0.25">
      <c r="P161" s="28"/>
      <c r="R161" s="28"/>
      <c r="S161" s="28"/>
      <c r="T161" s="28"/>
      <c r="U161" s="28"/>
      <c r="V161" s="28"/>
      <c r="W161" s="28"/>
      <c r="X161" s="28"/>
      <c r="Y161" s="28"/>
      <c r="Z161" s="28"/>
      <c r="AA161" s="45"/>
      <c r="AB161" s="28"/>
      <c r="AC161" s="28"/>
      <c r="AD161" s="28"/>
      <c r="AE161" s="28"/>
      <c r="AF161" s="28"/>
      <c r="AG161" s="28"/>
      <c r="AH161" s="28"/>
      <c r="AI161" s="28"/>
      <c r="AJ161" s="45"/>
      <c r="AK161" s="28"/>
      <c r="AP161" s="29"/>
      <c r="AZ161" s="76"/>
      <c r="BA161" s="76"/>
      <c r="BB161" s="76"/>
      <c r="BC161" s="76"/>
      <c r="BD161" s="76"/>
      <c r="BE161" s="76"/>
      <c r="BF161" s="76"/>
      <c r="BG161" s="76"/>
      <c r="BH161" s="76"/>
      <c r="BI161" s="76"/>
      <c r="BJ161" s="76"/>
      <c r="BK161" s="76"/>
    </row>
    <row r="162" spans="16:63" s="27" customFormat="1" x14ac:dyDescent="0.25">
      <c r="P162" s="28"/>
      <c r="R162" s="28"/>
      <c r="S162" s="28"/>
      <c r="T162" s="28"/>
      <c r="U162" s="28"/>
      <c r="V162" s="28"/>
      <c r="W162" s="28"/>
      <c r="X162" s="28"/>
      <c r="Y162" s="28"/>
      <c r="Z162" s="28"/>
      <c r="AA162" s="45"/>
      <c r="AB162" s="28"/>
      <c r="AC162" s="28"/>
      <c r="AD162" s="28"/>
      <c r="AE162" s="28"/>
      <c r="AF162" s="28"/>
      <c r="AG162" s="28"/>
      <c r="AH162" s="28"/>
      <c r="AI162" s="28"/>
      <c r="AJ162" s="45"/>
      <c r="AK162" s="28"/>
      <c r="AP162" s="29"/>
      <c r="AZ162" s="76"/>
      <c r="BA162" s="76"/>
      <c r="BB162" s="76"/>
      <c r="BC162" s="76"/>
      <c r="BD162" s="76"/>
      <c r="BE162" s="76"/>
      <c r="BF162" s="76"/>
      <c r="BG162" s="76"/>
      <c r="BH162" s="76"/>
      <c r="BI162" s="76"/>
      <c r="BJ162" s="76"/>
      <c r="BK162" s="76"/>
    </row>
    <row r="163" spans="16:63" s="27" customFormat="1" x14ac:dyDescent="0.25">
      <c r="P163" s="28"/>
      <c r="R163" s="28"/>
      <c r="S163" s="28"/>
      <c r="T163" s="28"/>
      <c r="U163" s="28"/>
      <c r="V163" s="28"/>
      <c r="W163" s="28"/>
      <c r="X163" s="28"/>
      <c r="Y163" s="28"/>
      <c r="Z163" s="28"/>
      <c r="AA163" s="45"/>
      <c r="AB163" s="28"/>
      <c r="AC163" s="28"/>
      <c r="AD163" s="28"/>
      <c r="AE163" s="28"/>
      <c r="AF163" s="28"/>
      <c r="AG163" s="28"/>
      <c r="AH163" s="28"/>
      <c r="AI163" s="28"/>
      <c r="AJ163" s="45"/>
      <c r="AK163" s="28"/>
      <c r="AP163" s="29"/>
      <c r="AZ163" s="76"/>
      <c r="BA163" s="76"/>
      <c r="BB163" s="76"/>
      <c r="BC163" s="76"/>
      <c r="BD163" s="76"/>
      <c r="BE163" s="76"/>
      <c r="BF163" s="76"/>
      <c r="BG163" s="76"/>
      <c r="BH163" s="76"/>
      <c r="BI163" s="76"/>
      <c r="BJ163" s="76"/>
      <c r="BK163" s="76"/>
    </row>
    <row r="164" spans="16:63" s="27" customFormat="1" x14ac:dyDescent="0.25">
      <c r="P164" s="28"/>
      <c r="R164" s="28"/>
      <c r="S164" s="28"/>
      <c r="T164" s="28"/>
      <c r="U164" s="28"/>
      <c r="V164" s="28"/>
      <c r="W164" s="28"/>
      <c r="X164" s="28"/>
      <c r="Y164" s="28"/>
      <c r="Z164" s="28"/>
      <c r="AA164" s="45"/>
      <c r="AB164" s="28"/>
      <c r="AC164" s="28"/>
      <c r="AD164" s="28"/>
      <c r="AE164" s="28"/>
      <c r="AF164" s="28"/>
      <c r="AG164" s="28"/>
      <c r="AH164" s="28"/>
      <c r="AI164" s="28"/>
      <c r="AJ164" s="45"/>
      <c r="AK164" s="28"/>
      <c r="AP164" s="29"/>
      <c r="AZ164" s="76"/>
      <c r="BA164" s="76"/>
      <c r="BB164" s="76"/>
      <c r="BC164" s="76"/>
      <c r="BD164" s="76"/>
      <c r="BE164" s="76"/>
      <c r="BF164" s="76"/>
      <c r="BG164" s="76"/>
      <c r="BH164" s="76"/>
      <c r="BI164" s="76"/>
      <c r="BJ164" s="76"/>
      <c r="BK164" s="76"/>
    </row>
    <row r="165" spans="16:63" s="27" customFormat="1" x14ac:dyDescent="0.25">
      <c r="P165" s="28"/>
      <c r="R165" s="28"/>
      <c r="S165" s="28"/>
      <c r="T165" s="28"/>
      <c r="U165" s="28"/>
      <c r="V165" s="28"/>
      <c r="W165" s="28"/>
      <c r="X165" s="28"/>
      <c r="Y165" s="28"/>
      <c r="Z165" s="28"/>
      <c r="AA165" s="45"/>
      <c r="AB165" s="28"/>
      <c r="AC165" s="28"/>
      <c r="AD165" s="28"/>
      <c r="AE165" s="28"/>
      <c r="AF165" s="28"/>
      <c r="AG165" s="28"/>
      <c r="AH165" s="28"/>
      <c r="AI165" s="28"/>
      <c r="AJ165" s="45"/>
      <c r="AK165" s="28"/>
      <c r="AP165" s="29"/>
      <c r="AZ165" s="76"/>
      <c r="BA165" s="76"/>
      <c r="BB165" s="76"/>
      <c r="BC165" s="76"/>
      <c r="BD165" s="76"/>
      <c r="BE165" s="76"/>
      <c r="BF165" s="76"/>
      <c r="BG165" s="76"/>
      <c r="BH165" s="76"/>
      <c r="BI165" s="76"/>
      <c r="BJ165" s="76"/>
      <c r="BK165" s="76"/>
    </row>
    <row r="166" spans="16:63" s="27" customFormat="1" x14ac:dyDescent="0.25">
      <c r="P166" s="28"/>
      <c r="R166" s="28"/>
      <c r="S166" s="28"/>
      <c r="T166" s="28"/>
      <c r="U166" s="28"/>
      <c r="V166" s="28"/>
      <c r="W166" s="28"/>
      <c r="X166" s="28"/>
      <c r="Y166" s="28"/>
      <c r="Z166" s="28"/>
      <c r="AA166" s="45"/>
      <c r="AB166" s="28"/>
      <c r="AC166" s="28"/>
      <c r="AD166" s="28"/>
      <c r="AE166" s="28"/>
      <c r="AF166" s="28"/>
      <c r="AG166" s="28"/>
      <c r="AH166" s="28"/>
      <c r="AI166" s="28"/>
      <c r="AJ166" s="45"/>
      <c r="AK166" s="28"/>
      <c r="AP166" s="29"/>
      <c r="AZ166" s="76"/>
      <c r="BA166" s="76"/>
      <c r="BB166" s="76"/>
      <c r="BC166" s="76"/>
      <c r="BD166" s="76"/>
      <c r="BE166" s="76"/>
      <c r="BF166" s="76"/>
      <c r="BG166" s="76"/>
      <c r="BH166" s="76"/>
      <c r="BI166" s="76"/>
      <c r="BJ166" s="76"/>
      <c r="BK166" s="76"/>
    </row>
    <row r="167" spans="16:63" s="27" customFormat="1" x14ac:dyDescent="0.25">
      <c r="P167" s="28"/>
      <c r="R167" s="28"/>
      <c r="S167" s="28"/>
      <c r="T167" s="28"/>
      <c r="U167" s="28"/>
      <c r="V167" s="28"/>
      <c r="W167" s="28"/>
      <c r="X167" s="28"/>
      <c r="Y167" s="28"/>
      <c r="Z167" s="28"/>
      <c r="AA167" s="45"/>
      <c r="AB167" s="28"/>
      <c r="AC167" s="28"/>
      <c r="AD167" s="28"/>
      <c r="AE167" s="28"/>
      <c r="AF167" s="28"/>
      <c r="AG167" s="28"/>
      <c r="AH167" s="28"/>
      <c r="AI167" s="28"/>
      <c r="AJ167" s="45"/>
      <c r="AK167" s="28"/>
      <c r="AP167" s="29"/>
      <c r="AZ167" s="76"/>
      <c r="BA167" s="76"/>
      <c r="BB167" s="76"/>
      <c r="BC167" s="76"/>
      <c r="BD167" s="76"/>
      <c r="BE167" s="76"/>
      <c r="BF167" s="76"/>
      <c r="BG167" s="76"/>
      <c r="BH167" s="76"/>
      <c r="BI167" s="76"/>
      <c r="BJ167" s="76"/>
      <c r="BK167" s="76"/>
    </row>
    <row r="168" spans="16:63" s="27" customFormat="1" x14ac:dyDescent="0.25">
      <c r="P168" s="28"/>
      <c r="R168" s="28"/>
      <c r="S168" s="28"/>
      <c r="T168" s="28"/>
      <c r="U168" s="28"/>
      <c r="V168" s="28"/>
      <c r="W168" s="28"/>
      <c r="X168" s="28"/>
      <c r="Y168" s="28"/>
      <c r="Z168" s="28"/>
      <c r="AA168" s="45"/>
      <c r="AB168" s="28"/>
      <c r="AC168" s="28"/>
      <c r="AD168" s="28"/>
      <c r="AE168" s="28"/>
      <c r="AF168" s="28"/>
      <c r="AG168" s="28"/>
      <c r="AH168" s="28"/>
      <c r="AI168" s="28"/>
      <c r="AJ168" s="45"/>
      <c r="AK168" s="28"/>
      <c r="AP168" s="29"/>
      <c r="AZ168" s="76"/>
      <c r="BA168" s="76"/>
      <c r="BB168" s="76"/>
      <c r="BC168" s="76"/>
      <c r="BD168" s="76"/>
      <c r="BE168" s="76"/>
      <c r="BF168" s="76"/>
      <c r="BG168" s="76"/>
      <c r="BH168" s="76"/>
      <c r="BI168" s="76"/>
      <c r="BJ168" s="76"/>
      <c r="BK168" s="76"/>
    </row>
    <row r="169" spans="16:63" s="27" customFormat="1" x14ac:dyDescent="0.25">
      <c r="P169" s="28"/>
      <c r="R169" s="28"/>
      <c r="S169" s="28"/>
      <c r="T169" s="28"/>
      <c r="U169" s="28"/>
      <c r="V169" s="28"/>
      <c r="W169" s="28"/>
      <c r="X169" s="28"/>
      <c r="Y169" s="28"/>
      <c r="Z169" s="28"/>
      <c r="AA169" s="45"/>
      <c r="AB169" s="28"/>
      <c r="AC169" s="28"/>
      <c r="AD169" s="28"/>
      <c r="AE169" s="28"/>
      <c r="AF169" s="28"/>
      <c r="AG169" s="28"/>
      <c r="AH169" s="28"/>
      <c r="AI169" s="28"/>
      <c r="AJ169" s="45"/>
      <c r="AK169" s="28"/>
      <c r="AP169" s="29"/>
      <c r="AZ169" s="76"/>
      <c r="BA169" s="76"/>
      <c r="BB169" s="76"/>
      <c r="BC169" s="76"/>
      <c r="BD169" s="76"/>
      <c r="BE169" s="76"/>
      <c r="BF169" s="76"/>
      <c r="BG169" s="76"/>
      <c r="BH169" s="76"/>
      <c r="BI169" s="76"/>
      <c r="BJ169" s="76"/>
      <c r="BK169" s="76"/>
    </row>
    <row r="170" spans="16:63" s="27" customFormat="1" x14ac:dyDescent="0.25">
      <c r="P170" s="28"/>
      <c r="R170" s="28"/>
      <c r="S170" s="28"/>
      <c r="T170" s="28"/>
      <c r="U170" s="28"/>
      <c r="V170" s="28"/>
      <c r="W170" s="28"/>
      <c r="X170" s="28"/>
      <c r="Y170" s="28"/>
      <c r="Z170" s="28"/>
      <c r="AA170" s="45"/>
      <c r="AB170" s="28"/>
      <c r="AC170" s="28"/>
      <c r="AD170" s="28"/>
      <c r="AE170" s="28"/>
      <c r="AF170" s="28"/>
      <c r="AG170" s="28"/>
      <c r="AH170" s="28"/>
      <c r="AI170" s="28"/>
      <c r="AJ170" s="45"/>
      <c r="AK170" s="28"/>
      <c r="AP170" s="29"/>
      <c r="AZ170" s="76"/>
      <c r="BA170" s="76"/>
      <c r="BB170" s="76"/>
      <c r="BC170" s="76"/>
      <c r="BD170" s="76"/>
      <c r="BE170" s="76"/>
      <c r="BF170" s="76"/>
      <c r="BG170" s="76"/>
      <c r="BH170" s="76"/>
      <c r="BI170" s="76"/>
      <c r="BJ170" s="76"/>
      <c r="BK170" s="76"/>
    </row>
    <row r="171" spans="16:63" s="27" customFormat="1" x14ac:dyDescent="0.25">
      <c r="P171" s="28"/>
      <c r="R171" s="28"/>
      <c r="S171" s="28"/>
      <c r="T171" s="28"/>
      <c r="U171" s="28"/>
      <c r="V171" s="28"/>
      <c r="W171" s="28"/>
      <c r="X171" s="28"/>
      <c r="Y171" s="28"/>
      <c r="Z171" s="28"/>
      <c r="AA171" s="45"/>
      <c r="AB171" s="28"/>
      <c r="AC171" s="28"/>
      <c r="AD171" s="28"/>
      <c r="AE171" s="28"/>
      <c r="AF171" s="28"/>
      <c r="AG171" s="28"/>
      <c r="AH171" s="28"/>
      <c r="AI171" s="28"/>
      <c r="AJ171" s="45"/>
      <c r="AK171" s="28"/>
      <c r="AP171" s="29"/>
      <c r="AZ171" s="76"/>
      <c r="BA171" s="76"/>
      <c r="BB171" s="76"/>
      <c r="BC171" s="76"/>
      <c r="BD171" s="76"/>
      <c r="BE171" s="76"/>
      <c r="BF171" s="76"/>
      <c r="BG171" s="76"/>
      <c r="BH171" s="76"/>
      <c r="BI171" s="76"/>
      <c r="BJ171" s="76"/>
      <c r="BK171" s="76"/>
    </row>
    <row r="172" spans="16:63" s="27" customFormat="1" x14ac:dyDescent="0.25">
      <c r="P172" s="28"/>
      <c r="R172" s="28"/>
      <c r="S172" s="28"/>
      <c r="T172" s="28"/>
      <c r="U172" s="28"/>
      <c r="V172" s="28"/>
      <c r="W172" s="28"/>
      <c r="X172" s="28"/>
      <c r="Y172" s="28"/>
      <c r="Z172" s="28"/>
      <c r="AA172" s="45"/>
      <c r="AB172" s="28"/>
      <c r="AC172" s="28"/>
      <c r="AD172" s="28"/>
      <c r="AE172" s="28"/>
      <c r="AF172" s="28"/>
      <c r="AG172" s="28"/>
      <c r="AH172" s="28"/>
      <c r="AI172" s="28"/>
      <c r="AJ172" s="45"/>
      <c r="AK172" s="28"/>
      <c r="AP172" s="29"/>
      <c r="AZ172" s="76"/>
      <c r="BA172" s="76"/>
      <c r="BB172" s="76"/>
      <c r="BC172" s="76"/>
      <c r="BD172" s="76"/>
      <c r="BE172" s="76"/>
      <c r="BF172" s="76"/>
      <c r="BG172" s="76"/>
      <c r="BH172" s="76"/>
      <c r="BI172" s="76"/>
      <c r="BJ172" s="76"/>
      <c r="BK172" s="76"/>
    </row>
    <row r="173" spans="16:63" s="27" customFormat="1" x14ac:dyDescent="0.25">
      <c r="P173" s="28"/>
      <c r="R173" s="28"/>
      <c r="S173" s="28"/>
      <c r="T173" s="28"/>
      <c r="U173" s="28"/>
      <c r="V173" s="28"/>
      <c r="W173" s="28"/>
      <c r="X173" s="28"/>
      <c r="Y173" s="28"/>
      <c r="Z173" s="28"/>
      <c r="AA173" s="45"/>
      <c r="AB173" s="28"/>
      <c r="AC173" s="28"/>
      <c r="AD173" s="28"/>
      <c r="AE173" s="28"/>
      <c r="AF173" s="28"/>
      <c r="AG173" s="28"/>
      <c r="AH173" s="28"/>
      <c r="AI173" s="28"/>
      <c r="AJ173" s="45"/>
      <c r="AK173" s="28"/>
      <c r="AP173" s="29"/>
      <c r="AZ173" s="76"/>
      <c r="BA173" s="76"/>
      <c r="BB173" s="76"/>
      <c r="BC173" s="76"/>
      <c r="BD173" s="76"/>
      <c r="BE173" s="76"/>
      <c r="BF173" s="76"/>
      <c r="BG173" s="76"/>
      <c r="BH173" s="76"/>
      <c r="BI173" s="76"/>
      <c r="BJ173" s="76"/>
      <c r="BK173" s="76"/>
    </row>
    <row r="174" spans="16:63" s="27" customFormat="1" x14ac:dyDescent="0.25">
      <c r="P174" s="28"/>
      <c r="R174" s="28"/>
      <c r="S174" s="28"/>
      <c r="T174" s="28"/>
      <c r="U174" s="28"/>
      <c r="V174" s="28"/>
      <c r="W174" s="28"/>
      <c r="X174" s="28"/>
      <c r="Y174" s="28"/>
      <c r="Z174" s="28"/>
      <c r="AA174" s="45"/>
      <c r="AB174" s="28"/>
      <c r="AC174" s="28"/>
      <c r="AD174" s="28"/>
      <c r="AE174" s="28"/>
      <c r="AF174" s="28"/>
      <c r="AG174" s="28"/>
      <c r="AH174" s="28"/>
      <c r="AI174" s="28"/>
      <c r="AJ174" s="45"/>
      <c r="AK174" s="28"/>
      <c r="AP174" s="29"/>
      <c r="AZ174" s="76"/>
      <c r="BA174" s="76"/>
      <c r="BB174" s="76"/>
      <c r="BC174" s="76"/>
      <c r="BD174" s="76"/>
      <c r="BE174" s="76"/>
      <c r="BF174" s="76"/>
      <c r="BG174" s="76"/>
      <c r="BH174" s="76"/>
      <c r="BI174" s="76"/>
      <c r="BJ174" s="76"/>
      <c r="BK174" s="76"/>
    </row>
    <row r="175" spans="16:63" s="27" customFormat="1" x14ac:dyDescent="0.25">
      <c r="P175" s="28"/>
      <c r="R175" s="28"/>
      <c r="S175" s="28"/>
      <c r="T175" s="28"/>
      <c r="U175" s="28"/>
      <c r="V175" s="28"/>
      <c r="W175" s="28"/>
      <c r="X175" s="28"/>
      <c r="Y175" s="28"/>
      <c r="Z175" s="28"/>
      <c r="AA175" s="45"/>
      <c r="AB175" s="28"/>
      <c r="AC175" s="28"/>
      <c r="AD175" s="28"/>
      <c r="AE175" s="28"/>
      <c r="AF175" s="28"/>
      <c r="AG175" s="28"/>
      <c r="AH175" s="28"/>
      <c r="AI175" s="28"/>
      <c r="AJ175" s="45"/>
      <c r="AK175" s="28"/>
      <c r="AP175" s="29"/>
      <c r="AZ175" s="76"/>
      <c r="BA175" s="76"/>
      <c r="BB175" s="76"/>
      <c r="BC175" s="76"/>
      <c r="BD175" s="76"/>
      <c r="BE175" s="76"/>
      <c r="BF175" s="76"/>
      <c r="BG175" s="76"/>
      <c r="BH175" s="76"/>
      <c r="BI175" s="76"/>
      <c r="BJ175" s="76"/>
      <c r="BK175" s="76"/>
    </row>
    <row r="176" spans="16:63" s="27" customFormat="1" x14ac:dyDescent="0.25">
      <c r="P176" s="28"/>
      <c r="R176" s="28"/>
      <c r="S176" s="28"/>
      <c r="T176" s="28"/>
      <c r="U176" s="28"/>
      <c r="V176" s="28"/>
      <c r="W176" s="28"/>
      <c r="X176" s="28"/>
      <c r="Y176" s="28"/>
      <c r="Z176" s="28"/>
      <c r="AA176" s="45"/>
      <c r="AB176" s="28"/>
      <c r="AC176" s="28"/>
      <c r="AD176" s="28"/>
      <c r="AE176" s="28"/>
      <c r="AF176" s="28"/>
      <c r="AG176" s="28"/>
      <c r="AH176" s="28"/>
      <c r="AI176" s="28"/>
      <c r="AJ176" s="45"/>
      <c r="AK176" s="28"/>
      <c r="AP176" s="29"/>
      <c r="AZ176" s="76"/>
      <c r="BA176" s="76"/>
      <c r="BB176" s="76"/>
      <c r="BC176" s="76"/>
      <c r="BD176" s="76"/>
      <c r="BE176" s="76"/>
      <c r="BF176" s="76"/>
      <c r="BG176" s="76"/>
      <c r="BH176" s="76"/>
      <c r="BI176" s="76"/>
      <c r="BJ176" s="76"/>
      <c r="BK176" s="76"/>
    </row>
    <row r="177" spans="16:63" s="27" customFormat="1" x14ac:dyDescent="0.25">
      <c r="P177" s="28"/>
      <c r="R177" s="28"/>
      <c r="S177" s="28"/>
      <c r="T177" s="28"/>
      <c r="U177" s="28"/>
      <c r="V177" s="28"/>
      <c r="W177" s="28"/>
      <c r="X177" s="28"/>
      <c r="Y177" s="28"/>
      <c r="Z177" s="28"/>
      <c r="AA177" s="45"/>
      <c r="AB177" s="28"/>
      <c r="AC177" s="28"/>
      <c r="AD177" s="28"/>
      <c r="AE177" s="28"/>
      <c r="AF177" s="28"/>
      <c r="AG177" s="28"/>
      <c r="AH177" s="28"/>
      <c r="AI177" s="28"/>
      <c r="AJ177" s="45"/>
      <c r="AK177" s="28"/>
      <c r="AP177" s="29"/>
      <c r="AZ177" s="76"/>
      <c r="BA177" s="76"/>
      <c r="BB177" s="76"/>
      <c r="BC177" s="76"/>
      <c r="BD177" s="76"/>
      <c r="BE177" s="76"/>
      <c r="BF177" s="76"/>
      <c r="BG177" s="76"/>
      <c r="BH177" s="76"/>
      <c r="BI177" s="76"/>
      <c r="BJ177" s="76"/>
      <c r="BK177" s="76"/>
    </row>
    <row r="178" spans="16:63" s="27" customFormat="1" x14ac:dyDescent="0.25">
      <c r="P178" s="28"/>
      <c r="R178" s="28"/>
      <c r="S178" s="28"/>
      <c r="T178" s="28"/>
      <c r="U178" s="28"/>
      <c r="V178" s="28"/>
      <c r="W178" s="28"/>
      <c r="X178" s="28"/>
      <c r="Y178" s="28"/>
      <c r="Z178" s="28"/>
      <c r="AA178" s="45"/>
      <c r="AB178" s="28"/>
      <c r="AC178" s="28"/>
      <c r="AD178" s="28"/>
      <c r="AE178" s="28"/>
      <c r="AF178" s="28"/>
      <c r="AG178" s="28"/>
      <c r="AH178" s="28"/>
      <c r="AI178" s="28"/>
      <c r="AJ178" s="45"/>
      <c r="AK178" s="28"/>
      <c r="AP178" s="29"/>
      <c r="AZ178" s="76"/>
      <c r="BA178" s="76"/>
      <c r="BB178" s="76"/>
      <c r="BC178" s="76"/>
      <c r="BD178" s="76"/>
      <c r="BE178" s="76"/>
      <c r="BF178" s="76"/>
      <c r="BG178" s="76"/>
      <c r="BH178" s="76"/>
      <c r="BI178" s="76"/>
      <c r="BJ178" s="76"/>
      <c r="BK178" s="76"/>
    </row>
    <row r="179" spans="16:63" s="27" customFormat="1" x14ac:dyDescent="0.25">
      <c r="P179" s="28"/>
      <c r="R179" s="28"/>
      <c r="S179" s="28"/>
      <c r="T179" s="28"/>
      <c r="U179" s="28"/>
      <c r="V179" s="28"/>
      <c r="W179" s="28"/>
      <c r="X179" s="28"/>
      <c r="Y179" s="28"/>
      <c r="Z179" s="28"/>
      <c r="AA179" s="45"/>
      <c r="AB179" s="28"/>
      <c r="AC179" s="28"/>
      <c r="AD179" s="28"/>
      <c r="AE179" s="28"/>
      <c r="AF179" s="28"/>
      <c r="AG179" s="28"/>
      <c r="AH179" s="28"/>
      <c r="AI179" s="28"/>
      <c r="AJ179" s="45"/>
      <c r="AK179" s="28"/>
      <c r="AP179" s="29"/>
      <c r="AZ179" s="76"/>
      <c r="BA179" s="76"/>
      <c r="BB179" s="76"/>
      <c r="BC179" s="76"/>
      <c r="BD179" s="76"/>
      <c r="BE179" s="76"/>
      <c r="BF179" s="76"/>
      <c r="BG179" s="76"/>
      <c r="BH179" s="76"/>
      <c r="BI179" s="76"/>
      <c r="BJ179" s="76"/>
      <c r="BK179" s="76"/>
    </row>
    <row r="180" spans="16:63" s="27" customFormat="1" x14ac:dyDescent="0.25">
      <c r="P180" s="28"/>
      <c r="R180" s="28"/>
      <c r="S180" s="28"/>
      <c r="T180" s="28"/>
      <c r="U180" s="28"/>
      <c r="V180" s="28"/>
      <c r="W180" s="28"/>
      <c r="X180" s="28"/>
      <c r="Y180" s="28"/>
      <c r="Z180" s="28"/>
      <c r="AA180" s="45"/>
      <c r="AB180" s="28"/>
      <c r="AC180" s="28"/>
      <c r="AD180" s="28"/>
      <c r="AE180" s="28"/>
      <c r="AF180" s="28"/>
      <c r="AG180" s="28"/>
      <c r="AH180" s="28"/>
      <c r="AI180" s="28"/>
      <c r="AJ180" s="45"/>
      <c r="AK180" s="28"/>
      <c r="AP180" s="29"/>
      <c r="AZ180" s="76"/>
      <c r="BA180" s="76"/>
      <c r="BB180" s="76"/>
      <c r="BC180" s="76"/>
      <c r="BD180" s="76"/>
      <c r="BE180" s="76"/>
      <c r="BF180" s="76"/>
      <c r="BG180" s="76"/>
      <c r="BH180" s="76"/>
      <c r="BI180" s="76"/>
      <c r="BJ180" s="76"/>
      <c r="BK180" s="76"/>
    </row>
    <row r="181" spans="16:63" s="27" customFormat="1" x14ac:dyDescent="0.25">
      <c r="P181" s="28"/>
      <c r="R181" s="28"/>
      <c r="S181" s="28"/>
      <c r="T181" s="28"/>
      <c r="U181" s="28"/>
      <c r="V181" s="28"/>
      <c r="W181" s="28"/>
      <c r="X181" s="28"/>
      <c r="Y181" s="28"/>
      <c r="Z181" s="28"/>
      <c r="AA181" s="45"/>
      <c r="AB181" s="28"/>
      <c r="AC181" s="28"/>
      <c r="AD181" s="28"/>
      <c r="AE181" s="28"/>
      <c r="AF181" s="28"/>
      <c r="AG181" s="28"/>
      <c r="AH181" s="28"/>
      <c r="AI181" s="28"/>
      <c r="AJ181" s="45"/>
      <c r="AK181" s="28"/>
      <c r="AP181" s="29"/>
      <c r="AZ181" s="76"/>
      <c r="BA181" s="76"/>
      <c r="BB181" s="76"/>
      <c r="BC181" s="76"/>
      <c r="BD181" s="76"/>
      <c r="BE181" s="76"/>
      <c r="BF181" s="76"/>
      <c r="BG181" s="76"/>
      <c r="BH181" s="76"/>
      <c r="BI181" s="76"/>
      <c r="BJ181" s="76"/>
      <c r="BK181" s="76"/>
    </row>
    <row r="182" spans="16:63" s="27" customFormat="1" x14ac:dyDescent="0.25">
      <c r="P182" s="28"/>
      <c r="R182" s="28"/>
      <c r="S182" s="28"/>
      <c r="T182" s="28"/>
      <c r="U182" s="28"/>
      <c r="V182" s="28"/>
      <c r="W182" s="28"/>
      <c r="X182" s="28"/>
      <c r="Y182" s="28"/>
      <c r="Z182" s="28"/>
      <c r="AA182" s="45"/>
      <c r="AB182" s="28"/>
      <c r="AC182" s="28"/>
      <c r="AD182" s="28"/>
      <c r="AE182" s="28"/>
      <c r="AF182" s="28"/>
      <c r="AG182" s="28"/>
      <c r="AH182" s="28"/>
      <c r="AI182" s="28"/>
      <c r="AJ182" s="45"/>
      <c r="AK182" s="28"/>
      <c r="AP182" s="29"/>
      <c r="AZ182" s="76"/>
      <c r="BA182" s="76"/>
      <c r="BB182" s="76"/>
      <c r="BC182" s="76"/>
      <c r="BD182" s="76"/>
      <c r="BE182" s="76"/>
      <c r="BF182" s="76"/>
      <c r="BG182" s="76"/>
      <c r="BH182" s="76"/>
      <c r="BI182" s="76"/>
      <c r="BJ182" s="76"/>
      <c r="BK182" s="76"/>
    </row>
    <row r="183" spans="16:63" s="27" customFormat="1" x14ac:dyDescent="0.25">
      <c r="P183" s="28"/>
      <c r="R183" s="28"/>
      <c r="S183" s="28"/>
      <c r="T183" s="28"/>
      <c r="U183" s="28"/>
      <c r="V183" s="28"/>
      <c r="W183" s="28"/>
      <c r="X183" s="28"/>
      <c r="Y183" s="28"/>
      <c r="Z183" s="28"/>
      <c r="AA183" s="45"/>
      <c r="AB183" s="28"/>
      <c r="AC183" s="28"/>
      <c r="AD183" s="28"/>
      <c r="AE183" s="28"/>
      <c r="AF183" s="28"/>
      <c r="AG183" s="28"/>
      <c r="AH183" s="28"/>
      <c r="AI183" s="28"/>
      <c r="AJ183" s="45"/>
      <c r="AK183" s="28"/>
      <c r="AP183" s="29"/>
      <c r="AZ183" s="76"/>
      <c r="BA183" s="76"/>
      <c r="BB183" s="76"/>
      <c r="BC183" s="76"/>
      <c r="BD183" s="76"/>
      <c r="BE183" s="76"/>
      <c r="BF183" s="76"/>
      <c r="BG183" s="76"/>
      <c r="BH183" s="76"/>
      <c r="BI183" s="76"/>
      <c r="BJ183" s="76"/>
      <c r="BK183" s="76"/>
    </row>
    <row r="184" spans="16:63" s="27" customFormat="1" x14ac:dyDescent="0.25">
      <c r="P184" s="28"/>
      <c r="R184" s="28"/>
      <c r="S184" s="28"/>
      <c r="T184" s="28"/>
      <c r="U184" s="28"/>
      <c r="V184" s="28"/>
      <c r="W184" s="28"/>
      <c r="X184" s="28"/>
      <c r="Y184" s="28"/>
      <c r="Z184" s="28"/>
      <c r="AA184" s="45"/>
      <c r="AB184" s="28"/>
      <c r="AC184" s="28"/>
      <c r="AD184" s="28"/>
      <c r="AE184" s="28"/>
      <c r="AF184" s="28"/>
      <c r="AG184" s="28"/>
      <c r="AH184" s="28"/>
      <c r="AI184" s="28"/>
      <c r="AJ184" s="45"/>
      <c r="AK184" s="28"/>
      <c r="AP184" s="29"/>
      <c r="AZ184" s="76"/>
      <c r="BA184" s="76"/>
      <c r="BB184" s="76"/>
      <c r="BC184" s="76"/>
      <c r="BD184" s="76"/>
      <c r="BE184" s="76"/>
      <c r="BF184" s="76"/>
      <c r="BG184" s="76"/>
      <c r="BH184" s="76"/>
      <c r="BI184" s="76"/>
      <c r="BJ184" s="76"/>
      <c r="BK184" s="76"/>
    </row>
    <row r="185" spans="16:63" s="27" customFormat="1" x14ac:dyDescent="0.25">
      <c r="P185" s="28"/>
      <c r="R185" s="28"/>
      <c r="S185" s="28"/>
      <c r="T185" s="28"/>
      <c r="U185" s="28"/>
      <c r="V185" s="28"/>
      <c r="W185" s="28"/>
      <c r="X185" s="28"/>
      <c r="Y185" s="28"/>
      <c r="Z185" s="28"/>
      <c r="AA185" s="45"/>
      <c r="AB185" s="28"/>
      <c r="AC185" s="28"/>
      <c r="AD185" s="28"/>
      <c r="AE185" s="28"/>
      <c r="AF185" s="28"/>
      <c r="AG185" s="28"/>
      <c r="AH185" s="28"/>
      <c r="AI185" s="28"/>
      <c r="AJ185" s="45"/>
      <c r="AK185" s="28"/>
      <c r="AP185" s="29"/>
      <c r="AZ185" s="76"/>
      <c r="BA185" s="76"/>
      <c r="BB185" s="76"/>
      <c r="BC185" s="76"/>
      <c r="BD185" s="76"/>
      <c r="BE185" s="76"/>
      <c r="BF185" s="76"/>
      <c r="BG185" s="76"/>
      <c r="BH185" s="76"/>
      <c r="BI185" s="76"/>
      <c r="BJ185" s="76"/>
      <c r="BK185" s="76"/>
    </row>
    <row r="186" spans="16:63" s="27" customFormat="1" x14ac:dyDescent="0.25">
      <c r="P186" s="28"/>
      <c r="R186" s="28"/>
      <c r="S186" s="28"/>
      <c r="T186" s="28"/>
      <c r="U186" s="28"/>
      <c r="V186" s="28"/>
      <c r="W186" s="28"/>
      <c r="X186" s="28"/>
      <c r="Y186" s="28"/>
      <c r="Z186" s="28"/>
      <c r="AA186" s="45"/>
      <c r="AB186" s="28"/>
      <c r="AC186" s="28"/>
      <c r="AD186" s="28"/>
      <c r="AE186" s="28"/>
      <c r="AF186" s="28"/>
      <c r="AG186" s="28"/>
      <c r="AH186" s="28"/>
      <c r="AI186" s="28"/>
      <c r="AJ186" s="45"/>
      <c r="AK186" s="28"/>
      <c r="AP186" s="29"/>
      <c r="AZ186" s="76"/>
      <c r="BA186" s="76"/>
      <c r="BB186" s="76"/>
      <c r="BC186" s="76"/>
      <c r="BD186" s="76"/>
      <c r="BE186" s="76"/>
      <c r="BF186" s="76"/>
      <c r="BG186" s="76"/>
      <c r="BH186" s="76"/>
      <c r="BI186" s="76"/>
      <c r="BJ186" s="76"/>
      <c r="BK186" s="76"/>
    </row>
    <row r="187" spans="16:63" s="27" customFormat="1" x14ac:dyDescent="0.25">
      <c r="P187" s="28"/>
      <c r="R187" s="28"/>
      <c r="S187" s="28"/>
      <c r="T187" s="28"/>
      <c r="U187" s="28"/>
      <c r="V187" s="28"/>
      <c r="W187" s="28"/>
      <c r="X187" s="28"/>
      <c r="Y187" s="28"/>
      <c r="Z187" s="28"/>
      <c r="AA187" s="45"/>
      <c r="AB187" s="28"/>
      <c r="AC187" s="28"/>
      <c r="AD187" s="28"/>
      <c r="AE187" s="28"/>
      <c r="AF187" s="28"/>
      <c r="AG187" s="28"/>
      <c r="AH187" s="28"/>
      <c r="AI187" s="28"/>
      <c r="AJ187" s="45"/>
      <c r="AK187" s="28"/>
      <c r="AP187" s="29"/>
      <c r="AZ187" s="76"/>
      <c r="BA187" s="76"/>
      <c r="BB187" s="76"/>
      <c r="BC187" s="76"/>
      <c r="BD187" s="76"/>
      <c r="BE187" s="76"/>
      <c r="BF187" s="76"/>
      <c r="BG187" s="76"/>
      <c r="BH187" s="76"/>
      <c r="BI187" s="76"/>
      <c r="BJ187" s="76"/>
      <c r="BK187" s="76"/>
    </row>
    <row r="188" spans="16:63" s="27" customFormat="1" x14ac:dyDescent="0.25">
      <c r="P188" s="28"/>
      <c r="R188" s="28"/>
      <c r="S188" s="28"/>
      <c r="T188" s="28"/>
      <c r="U188" s="28"/>
      <c r="V188" s="28"/>
      <c r="W188" s="28"/>
      <c r="X188" s="28"/>
      <c r="Y188" s="28"/>
      <c r="Z188" s="28"/>
      <c r="AA188" s="45"/>
      <c r="AB188" s="28"/>
      <c r="AC188" s="28"/>
      <c r="AD188" s="28"/>
      <c r="AE188" s="28"/>
      <c r="AF188" s="28"/>
      <c r="AG188" s="28"/>
      <c r="AH188" s="28"/>
      <c r="AI188" s="28"/>
      <c r="AJ188" s="45"/>
      <c r="AK188" s="28"/>
      <c r="AP188" s="29"/>
      <c r="AZ188" s="76"/>
      <c r="BA188" s="76"/>
      <c r="BB188" s="76"/>
      <c r="BC188" s="76"/>
      <c r="BD188" s="76"/>
      <c r="BE188" s="76"/>
      <c r="BF188" s="76"/>
      <c r="BG188" s="76"/>
      <c r="BH188" s="76"/>
      <c r="BI188" s="76"/>
      <c r="BJ188" s="76"/>
      <c r="BK188" s="76"/>
    </row>
    <row r="189" spans="16:63" s="27" customFormat="1" x14ac:dyDescent="0.25">
      <c r="P189" s="28"/>
      <c r="R189" s="28"/>
      <c r="S189" s="28"/>
      <c r="T189" s="28"/>
      <c r="U189" s="28"/>
      <c r="V189" s="28"/>
      <c r="W189" s="28"/>
      <c r="X189" s="28"/>
      <c r="Y189" s="28"/>
      <c r="Z189" s="28"/>
      <c r="AA189" s="45"/>
      <c r="AB189" s="28"/>
      <c r="AC189" s="28"/>
      <c r="AD189" s="28"/>
      <c r="AE189" s="28"/>
      <c r="AF189" s="28"/>
      <c r="AG189" s="28"/>
      <c r="AH189" s="28"/>
      <c r="AI189" s="28"/>
      <c r="AJ189" s="45"/>
      <c r="AK189" s="28"/>
      <c r="AP189" s="29"/>
      <c r="AZ189" s="76"/>
      <c r="BA189" s="76"/>
      <c r="BB189" s="76"/>
      <c r="BC189" s="76"/>
      <c r="BD189" s="76"/>
      <c r="BE189" s="76"/>
      <c r="BF189" s="76"/>
      <c r="BG189" s="76"/>
      <c r="BH189" s="76"/>
      <c r="BI189" s="76"/>
      <c r="BJ189" s="76"/>
      <c r="BK189" s="76"/>
    </row>
    <row r="190" spans="16:63" s="27" customFormat="1" x14ac:dyDescent="0.25">
      <c r="P190" s="28"/>
      <c r="R190" s="28"/>
      <c r="S190" s="28"/>
      <c r="T190" s="28"/>
      <c r="U190" s="28"/>
      <c r="V190" s="28"/>
      <c r="W190" s="28"/>
      <c r="X190" s="28"/>
      <c r="Y190" s="28"/>
      <c r="Z190" s="28"/>
      <c r="AA190" s="45"/>
      <c r="AB190" s="28"/>
      <c r="AC190" s="28"/>
      <c r="AD190" s="28"/>
      <c r="AE190" s="28"/>
      <c r="AF190" s="28"/>
      <c r="AG190" s="28"/>
      <c r="AH190" s="28"/>
      <c r="AI190" s="28"/>
      <c r="AJ190" s="45"/>
      <c r="AK190" s="28"/>
      <c r="AP190" s="29"/>
      <c r="AZ190" s="76"/>
      <c r="BA190" s="76"/>
      <c r="BB190" s="76"/>
      <c r="BC190" s="76"/>
      <c r="BD190" s="76"/>
      <c r="BE190" s="76"/>
      <c r="BF190" s="76"/>
      <c r="BG190" s="76"/>
      <c r="BH190" s="76"/>
      <c r="BI190" s="76"/>
      <c r="BJ190" s="76"/>
      <c r="BK190" s="76"/>
    </row>
    <row r="191" spans="16:63" s="27" customFormat="1" x14ac:dyDescent="0.25">
      <c r="P191" s="28"/>
      <c r="R191" s="28"/>
      <c r="S191" s="28"/>
      <c r="T191" s="28"/>
      <c r="U191" s="28"/>
      <c r="V191" s="28"/>
      <c r="W191" s="28"/>
      <c r="X191" s="28"/>
      <c r="Y191" s="28"/>
      <c r="Z191" s="28"/>
      <c r="AA191" s="45"/>
      <c r="AB191" s="28"/>
      <c r="AC191" s="28"/>
      <c r="AD191" s="28"/>
      <c r="AE191" s="28"/>
      <c r="AF191" s="28"/>
      <c r="AG191" s="28"/>
      <c r="AH191" s="28"/>
      <c r="AI191" s="28"/>
      <c r="AJ191" s="45"/>
      <c r="AK191" s="28"/>
      <c r="AP191" s="29"/>
      <c r="AZ191" s="76"/>
      <c r="BA191" s="76"/>
      <c r="BB191" s="76"/>
      <c r="BC191" s="76"/>
      <c r="BD191" s="76"/>
      <c r="BE191" s="76"/>
      <c r="BF191" s="76"/>
      <c r="BG191" s="76"/>
      <c r="BH191" s="76"/>
      <c r="BI191" s="76"/>
      <c r="BJ191" s="76"/>
      <c r="BK191" s="76"/>
    </row>
    <row r="192" spans="16:63" s="27" customFormat="1" x14ac:dyDescent="0.25">
      <c r="P192" s="28"/>
      <c r="R192" s="28"/>
      <c r="S192" s="28"/>
      <c r="T192" s="28"/>
      <c r="U192" s="28"/>
      <c r="V192" s="28"/>
      <c r="W192" s="28"/>
      <c r="X192" s="28"/>
      <c r="Y192" s="28"/>
      <c r="Z192" s="28"/>
      <c r="AA192" s="45"/>
      <c r="AB192" s="28"/>
      <c r="AC192" s="28"/>
      <c r="AD192" s="28"/>
      <c r="AE192" s="28"/>
      <c r="AF192" s="28"/>
      <c r="AG192" s="28"/>
      <c r="AH192" s="28"/>
      <c r="AI192" s="28"/>
      <c r="AJ192" s="45"/>
      <c r="AK192" s="28"/>
      <c r="AP192" s="29"/>
      <c r="AZ192" s="76"/>
      <c r="BA192" s="76"/>
      <c r="BB192" s="76"/>
      <c r="BC192" s="76"/>
      <c r="BD192" s="76"/>
      <c r="BE192" s="76"/>
      <c r="BF192" s="76"/>
      <c r="BG192" s="76"/>
      <c r="BH192" s="76"/>
      <c r="BI192" s="76"/>
      <c r="BJ192" s="76"/>
      <c r="BK192" s="76"/>
    </row>
    <row r="193" spans="16:63" s="27" customFormat="1" x14ac:dyDescent="0.25">
      <c r="P193" s="28"/>
      <c r="R193" s="28"/>
      <c r="S193" s="28"/>
      <c r="T193" s="28"/>
      <c r="U193" s="28"/>
      <c r="V193" s="28"/>
      <c r="W193" s="28"/>
      <c r="X193" s="28"/>
      <c r="Y193" s="28"/>
      <c r="Z193" s="28"/>
      <c r="AA193" s="45"/>
      <c r="AB193" s="28"/>
      <c r="AC193" s="28"/>
      <c r="AD193" s="28"/>
      <c r="AE193" s="28"/>
      <c r="AF193" s="28"/>
      <c r="AG193" s="28"/>
      <c r="AH193" s="28"/>
      <c r="AI193" s="28"/>
      <c r="AJ193" s="45"/>
      <c r="AK193" s="28"/>
      <c r="AP193" s="29"/>
      <c r="AZ193" s="76"/>
      <c r="BA193" s="76"/>
      <c r="BB193" s="76"/>
      <c r="BC193" s="76"/>
      <c r="BD193" s="76"/>
      <c r="BE193" s="76"/>
      <c r="BF193" s="76"/>
      <c r="BG193" s="76"/>
      <c r="BH193" s="76"/>
      <c r="BI193" s="76"/>
      <c r="BJ193" s="76"/>
      <c r="BK193" s="76"/>
    </row>
    <row r="194" spans="16:63" s="27" customFormat="1" x14ac:dyDescent="0.25">
      <c r="P194" s="28"/>
      <c r="R194" s="28"/>
      <c r="S194" s="28"/>
      <c r="T194" s="28"/>
      <c r="U194" s="28"/>
      <c r="V194" s="28"/>
      <c r="W194" s="28"/>
      <c r="X194" s="28"/>
      <c r="Y194" s="28"/>
      <c r="Z194" s="28"/>
      <c r="AA194" s="45"/>
      <c r="AB194" s="28"/>
      <c r="AC194" s="28"/>
      <c r="AD194" s="28"/>
      <c r="AE194" s="28"/>
      <c r="AF194" s="28"/>
      <c r="AG194" s="28"/>
      <c r="AH194" s="28"/>
      <c r="AI194" s="28"/>
      <c r="AJ194" s="45"/>
      <c r="AK194" s="28"/>
      <c r="AP194" s="29"/>
      <c r="AZ194" s="76"/>
      <c r="BA194" s="76"/>
      <c r="BB194" s="76"/>
      <c r="BC194" s="76"/>
      <c r="BD194" s="76"/>
      <c r="BE194" s="76"/>
      <c r="BF194" s="76"/>
      <c r="BG194" s="76"/>
      <c r="BH194" s="76"/>
      <c r="BI194" s="76"/>
      <c r="BJ194" s="76"/>
      <c r="BK194" s="76"/>
    </row>
    <row r="195" spans="16:63" s="27" customFormat="1" x14ac:dyDescent="0.25">
      <c r="P195" s="28"/>
      <c r="R195" s="28"/>
      <c r="S195" s="28"/>
      <c r="T195" s="28"/>
      <c r="U195" s="28"/>
      <c r="V195" s="28"/>
      <c r="W195" s="28"/>
      <c r="X195" s="28"/>
      <c r="Y195" s="28"/>
      <c r="Z195" s="28"/>
      <c r="AA195" s="45"/>
      <c r="AB195" s="28"/>
      <c r="AC195" s="28"/>
      <c r="AD195" s="28"/>
      <c r="AE195" s="28"/>
      <c r="AF195" s="28"/>
      <c r="AG195" s="28"/>
      <c r="AH195" s="28"/>
      <c r="AI195" s="28"/>
      <c r="AJ195" s="45"/>
      <c r="AK195" s="28"/>
      <c r="AP195" s="29"/>
      <c r="AZ195" s="76"/>
      <c r="BA195" s="76"/>
      <c r="BB195" s="76"/>
      <c r="BC195" s="76"/>
      <c r="BD195" s="76"/>
      <c r="BE195" s="76"/>
      <c r="BF195" s="76"/>
      <c r="BG195" s="76"/>
      <c r="BH195" s="76"/>
      <c r="BI195" s="76"/>
      <c r="BJ195" s="76"/>
      <c r="BK195" s="76"/>
    </row>
    <row r="196" spans="16:63" s="27" customFormat="1" x14ac:dyDescent="0.25">
      <c r="P196" s="28"/>
      <c r="R196" s="28"/>
      <c r="S196" s="28"/>
      <c r="T196" s="28"/>
      <c r="U196" s="28"/>
      <c r="V196" s="28"/>
      <c r="W196" s="28"/>
      <c r="X196" s="28"/>
      <c r="Y196" s="28"/>
      <c r="Z196" s="28"/>
      <c r="AA196" s="45"/>
      <c r="AB196" s="28"/>
      <c r="AC196" s="28"/>
      <c r="AD196" s="28"/>
      <c r="AE196" s="28"/>
      <c r="AF196" s="28"/>
      <c r="AG196" s="28"/>
      <c r="AH196" s="28"/>
      <c r="AI196" s="28"/>
      <c r="AJ196" s="45"/>
      <c r="AK196" s="28"/>
      <c r="AP196" s="29"/>
      <c r="AZ196" s="76"/>
      <c r="BA196" s="76"/>
      <c r="BB196" s="76"/>
      <c r="BC196" s="76"/>
      <c r="BD196" s="76"/>
      <c r="BE196" s="76"/>
      <c r="BF196" s="76"/>
      <c r="BG196" s="76"/>
      <c r="BH196" s="76"/>
      <c r="BI196" s="76"/>
      <c r="BJ196" s="76"/>
      <c r="BK196" s="76"/>
    </row>
    <row r="197" spans="16:63" s="27" customFormat="1" x14ac:dyDescent="0.25">
      <c r="P197" s="28"/>
      <c r="R197" s="28"/>
      <c r="S197" s="28"/>
      <c r="T197" s="28"/>
      <c r="U197" s="28"/>
      <c r="V197" s="28"/>
      <c r="W197" s="28"/>
      <c r="X197" s="28"/>
      <c r="Y197" s="28"/>
      <c r="Z197" s="28"/>
      <c r="AA197" s="45"/>
      <c r="AB197" s="28"/>
      <c r="AC197" s="28"/>
      <c r="AD197" s="28"/>
      <c r="AE197" s="28"/>
      <c r="AF197" s="28"/>
      <c r="AG197" s="28"/>
      <c r="AH197" s="28"/>
      <c r="AI197" s="28"/>
      <c r="AJ197" s="45"/>
      <c r="AK197" s="28"/>
      <c r="AP197" s="29"/>
      <c r="AZ197" s="76"/>
      <c r="BA197" s="76"/>
      <c r="BB197" s="76"/>
      <c r="BC197" s="76"/>
      <c r="BD197" s="76"/>
      <c r="BE197" s="76"/>
      <c r="BF197" s="76"/>
      <c r="BG197" s="76"/>
      <c r="BH197" s="76"/>
      <c r="BI197" s="76"/>
      <c r="BJ197" s="76"/>
      <c r="BK197" s="76"/>
    </row>
    <row r="198" spans="16:63" s="27" customFormat="1" x14ac:dyDescent="0.25">
      <c r="P198" s="28"/>
      <c r="R198" s="28"/>
      <c r="S198" s="28"/>
      <c r="T198" s="28"/>
      <c r="U198" s="28"/>
      <c r="V198" s="28"/>
      <c r="W198" s="28"/>
      <c r="X198" s="28"/>
      <c r="Y198" s="28"/>
      <c r="Z198" s="28"/>
      <c r="AA198" s="45"/>
      <c r="AB198" s="28"/>
      <c r="AC198" s="28"/>
      <c r="AD198" s="28"/>
      <c r="AE198" s="28"/>
      <c r="AF198" s="28"/>
      <c r="AG198" s="28"/>
      <c r="AH198" s="28"/>
      <c r="AI198" s="28"/>
      <c r="AJ198" s="45"/>
      <c r="AK198" s="28"/>
      <c r="AP198" s="29"/>
      <c r="AZ198" s="76"/>
      <c r="BA198" s="76"/>
      <c r="BB198" s="76"/>
      <c r="BC198" s="76"/>
      <c r="BD198" s="76"/>
      <c r="BE198" s="76"/>
      <c r="BF198" s="76"/>
      <c r="BG198" s="76"/>
      <c r="BH198" s="76"/>
      <c r="BI198" s="76"/>
      <c r="BJ198" s="76"/>
      <c r="BK198" s="76"/>
    </row>
    <row r="199" spans="16:63" s="27" customFormat="1" x14ac:dyDescent="0.25">
      <c r="P199" s="28"/>
      <c r="R199" s="28"/>
      <c r="S199" s="28"/>
      <c r="T199" s="28"/>
      <c r="U199" s="28"/>
      <c r="V199" s="28"/>
      <c r="W199" s="28"/>
      <c r="X199" s="28"/>
      <c r="Y199" s="28"/>
      <c r="Z199" s="28"/>
      <c r="AA199" s="45"/>
      <c r="AB199" s="28"/>
      <c r="AC199" s="28"/>
      <c r="AD199" s="28"/>
      <c r="AE199" s="28"/>
      <c r="AF199" s="28"/>
      <c r="AG199" s="28"/>
      <c r="AH199" s="28"/>
      <c r="AI199" s="28"/>
      <c r="AJ199" s="45"/>
      <c r="AK199" s="28"/>
      <c r="AP199" s="29"/>
      <c r="AZ199" s="76"/>
      <c r="BA199" s="76"/>
      <c r="BB199" s="76"/>
      <c r="BC199" s="76"/>
      <c r="BD199" s="76"/>
      <c r="BE199" s="76"/>
      <c r="BF199" s="76"/>
      <c r="BG199" s="76"/>
      <c r="BH199" s="76"/>
      <c r="BI199" s="76"/>
      <c r="BJ199" s="76"/>
      <c r="BK199" s="76"/>
    </row>
    <row r="200" spans="16:63" s="27" customFormat="1" x14ac:dyDescent="0.25">
      <c r="P200" s="28"/>
      <c r="R200" s="28"/>
      <c r="S200" s="28"/>
      <c r="T200" s="28"/>
      <c r="U200" s="28"/>
      <c r="V200" s="28"/>
      <c r="W200" s="28"/>
      <c r="X200" s="28"/>
      <c r="Y200" s="28"/>
      <c r="Z200" s="28"/>
      <c r="AA200" s="45"/>
      <c r="AB200" s="28"/>
      <c r="AC200" s="28"/>
      <c r="AD200" s="28"/>
      <c r="AE200" s="28"/>
      <c r="AF200" s="28"/>
      <c r="AG200" s="28"/>
      <c r="AH200" s="28"/>
      <c r="AI200" s="28"/>
      <c r="AJ200" s="45"/>
      <c r="AK200" s="28"/>
      <c r="AP200" s="29"/>
      <c r="AZ200" s="76"/>
      <c r="BA200" s="76"/>
      <c r="BB200" s="76"/>
      <c r="BC200" s="76"/>
      <c r="BD200" s="76"/>
      <c r="BE200" s="76"/>
      <c r="BF200" s="76"/>
      <c r="BG200" s="76"/>
      <c r="BH200" s="76"/>
      <c r="BI200" s="76"/>
      <c r="BJ200" s="76"/>
      <c r="BK200" s="76"/>
    </row>
    <row r="201" spans="16:63" s="27" customFormat="1" x14ac:dyDescent="0.25">
      <c r="P201" s="28"/>
      <c r="R201" s="28"/>
      <c r="S201" s="28"/>
      <c r="T201" s="28"/>
      <c r="U201" s="28"/>
      <c r="V201" s="28"/>
      <c r="W201" s="28"/>
      <c r="X201" s="28"/>
      <c r="Y201" s="28"/>
      <c r="Z201" s="28"/>
      <c r="AA201" s="45"/>
      <c r="AB201" s="28"/>
      <c r="AC201" s="28"/>
      <c r="AD201" s="28"/>
      <c r="AE201" s="28"/>
      <c r="AF201" s="28"/>
      <c r="AG201" s="28"/>
      <c r="AH201" s="28"/>
      <c r="AI201" s="28"/>
      <c r="AJ201" s="45"/>
      <c r="AK201" s="28"/>
      <c r="AP201" s="29"/>
      <c r="AZ201" s="76"/>
      <c r="BA201" s="76"/>
      <c r="BB201" s="76"/>
      <c r="BC201" s="76"/>
      <c r="BD201" s="76"/>
      <c r="BE201" s="76"/>
      <c r="BF201" s="76"/>
      <c r="BG201" s="76"/>
      <c r="BH201" s="76"/>
      <c r="BI201" s="76"/>
      <c r="BJ201" s="76"/>
      <c r="BK201" s="76"/>
    </row>
    <row r="202" spans="16:63" s="27" customFormat="1" x14ac:dyDescent="0.25">
      <c r="P202" s="28"/>
      <c r="R202" s="28"/>
      <c r="S202" s="28"/>
      <c r="T202" s="28"/>
      <c r="U202" s="28"/>
      <c r="V202" s="28"/>
      <c r="W202" s="28"/>
      <c r="X202" s="28"/>
      <c r="Y202" s="28"/>
      <c r="Z202" s="28"/>
      <c r="AA202" s="45"/>
      <c r="AB202" s="28"/>
      <c r="AC202" s="28"/>
      <c r="AD202" s="28"/>
      <c r="AE202" s="28"/>
      <c r="AF202" s="28"/>
      <c r="AG202" s="28"/>
      <c r="AH202" s="28"/>
      <c r="AI202" s="28"/>
      <c r="AJ202" s="45"/>
      <c r="AK202" s="28"/>
      <c r="AP202" s="29"/>
      <c r="AZ202" s="76"/>
      <c r="BA202" s="76"/>
      <c r="BB202" s="76"/>
      <c r="BC202" s="76"/>
      <c r="BD202" s="76"/>
      <c r="BE202" s="76"/>
      <c r="BF202" s="76"/>
      <c r="BG202" s="76"/>
      <c r="BH202" s="76"/>
      <c r="BI202" s="76"/>
      <c r="BJ202" s="76"/>
      <c r="BK202" s="76"/>
    </row>
    <row r="203" spans="16:63" s="27" customFormat="1" x14ac:dyDescent="0.25">
      <c r="P203" s="28"/>
      <c r="R203" s="28"/>
      <c r="S203" s="28"/>
      <c r="T203" s="28"/>
      <c r="U203" s="28"/>
      <c r="V203" s="28"/>
      <c r="W203" s="28"/>
      <c r="X203" s="28"/>
      <c r="Y203" s="28"/>
      <c r="Z203" s="28"/>
      <c r="AA203" s="45"/>
      <c r="AB203" s="28"/>
      <c r="AC203" s="28"/>
      <c r="AD203" s="28"/>
      <c r="AE203" s="28"/>
      <c r="AF203" s="28"/>
      <c r="AG203" s="28"/>
      <c r="AH203" s="28"/>
      <c r="AI203" s="28"/>
      <c r="AJ203" s="45"/>
      <c r="AK203" s="28"/>
      <c r="AP203" s="29"/>
      <c r="AZ203" s="76"/>
      <c r="BA203" s="76"/>
      <c r="BB203" s="76"/>
      <c r="BC203" s="76"/>
      <c r="BD203" s="76"/>
      <c r="BE203" s="76"/>
      <c r="BF203" s="76"/>
      <c r="BG203" s="76"/>
      <c r="BH203" s="76"/>
      <c r="BI203" s="76"/>
      <c r="BJ203" s="76"/>
      <c r="BK203" s="76"/>
    </row>
    <row r="204" spans="16:63" s="27" customFormat="1" x14ac:dyDescent="0.25">
      <c r="P204" s="28"/>
      <c r="R204" s="28"/>
      <c r="S204" s="28"/>
      <c r="T204" s="28"/>
      <c r="U204" s="28"/>
      <c r="V204" s="28"/>
      <c r="W204" s="28"/>
      <c r="X204" s="28"/>
      <c r="Y204" s="28"/>
      <c r="Z204" s="28"/>
      <c r="AA204" s="45"/>
      <c r="AB204" s="28"/>
      <c r="AC204" s="28"/>
      <c r="AD204" s="28"/>
      <c r="AE204" s="28"/>
      <c r="AF204" s="28"/>
      <c r="AG204" s="28"/>
      <c r="AH204" s="28"/>
      <c r="AI204" s="28"/>
      <c r="AJ204" s="45"/>
      <c r="AK204" s="28"/>
      <c r="AP204" s="29"/>
      <c r="AZ204" s="76"/>
      <c r="BA204" s="76"/>
      <c r="BB204" s="76"/>
      <c r="BC204" s="76"/>
      <c r="BD204" s="76"/>
      <c r="BE204" s="76"/>
      <c r="BF204" s="76"/>
      <c r="BG204" s="76"/>
      <c r="BH204" s="76"/>
      <c r="BI204" s="76"/>
      <c r="BJ204" s="76"/>
      <c r="BK204" s="76"/>
    </row>
    <row r="205" spans="16:63" s="27" customFormat="1" x14ac:dyDescent="0.25">
      <c r="P205" s="28"/>
      <c r="R205" s="28"/>
      <c r="S205" s="28"/>
      <c r="T205" s="28"/>
      <c r="U205" s="28"/>
      <c r="V205" s="28"/>
      <c r="W205" s="28"/>
      <c r="X205" s="28"/>
      <c r="Y205" s="28"/>
      <c r="Z205" s="28"/>
      <c r="AA205" s="45"/>
      <c r="AB205" s="28"/>
      <c r="AC205" s="28"/>
      <c r="AD205" s="28"/>
      <c r="AE205" s="28"/>
      <c r="AF205" s="28"/>
      <c r="AG205" s="28"/>
      <c r="AH205" s="28"/>
      <c r="AI205" s="28"/>
      <c r="AJ205" s="45"/>
      <c r="AK205" s="28"/>
      <c r="AP205" s="29"/>
      <c r="AZ205" s="76"/>
      <c r="BA205" s="76"/>
      <c r="BB205" s="76"/>
      <c r="BC205" s="76"/>
      <c r="BD205" s="76"/>
      <c r="BE205" s="76"/>
      <c r="BF205" s="76"/>
      <c r="BG205" s="76"/>
      <c r="BH205" s="76"/>
      <c r="BI205" s="76"/>
      <c r="BJ205" s="76"/>
      <c r="BK205" s="76"/>
    </row>
    <row r="206" spans="16:63" s="27" customFormat="1" x14ac:dyDescent="0.25">
      <c r="P206" s="28"/>
      <c r="R206" s="28"/>
      <c r="S206" s="28"/>
      <c r="T206" s="28"/>
      <c r="U206" s="28"/>
      <c r="V206" s="28"/>
      <c r="W206" s="28"/>
      <c r="X206" s="28"/>
      <c r="Y206" s="28"/>
      <c r="Z206" s="28"/>
      <c r="AA206" s="45"/>
      <c r="AB206" s="28"/>
      <c r="AC206" s="28"/>
      <c r="AD206" s="28"/>
      <c r="AE206" s="28"/>
      <c r="AF206" s="28"/>
      <c r="AG206" s="28"/>
      <c r="AH206" s="28"/>
      <c r="AI206" s="28"/>
      <c r="AJ206" s="45"/>
      <c r="AK206" s="28"/>
      <c r="AP206" s="29"/>
      <c r="AZ206" s="76"/>
      <c r="BA206" s="76"/>
      <c r="BB206" s="76"/>
      <c r="BC206" s="76"/>
      <c r="BD206" s="76"/>
      <c r="BE206" s="76"/>
      <c r="BF206" s="76"/>
      <c r="BG206" s="76"/>
      <c r="BH206" s="76"/>
      <c r="BI206" s="76"/>
      <c r="BJ206" s="76"/>
      <c r="BK206" s="76"/>
    </row>
    <row r="207" spans="16:63" s="27" customFormat="1" x14ac:dyDescent="0.25">
      <c r="P207" s="28"/>
      <c r="R207" s="28"/>
      <c r="S207" s="28"/>
      <c r="T207" s="28"/>
      <c r="U207" s="28"/>
      <c r="V207" s="28"/>
      <c r="W207" s="28"/>
      <c r="X207" s="28"/>
      <c r="Y207" s="28"/>
      <c r="Z207" s="28"/>
      <c r="AA207" s="45"/>
      <c r="AB207" s="28"/>
      <c r="AC207" s="28"/>
      <c r="AD207" s="28"/>
      <c r="AE207" s="28"/>
      <c r="AF207" s="28"/>
      <c r="AG207" s="28"/>
      <c r="AH207" s="28"/>
      <c r="AI207" s="28"/>
      <c r="AJ207" s="45"/>
      <c r="AK207" s="28"/>
      <c r="AP207" s="29"/>
      <c r="AZ207" s="76"/>
      <c r="BA207" s="76"/>
      <c r="BB207" s="76"/>
      <c r="BC207" s="76"/>
      <c r="BD207" s="76"/>
      <c r="BE207" s="76"/>
      <c r="BF207" s="76"/>
      <c r="BG207" s="76"/>
      <c r="BH207" s="76"/>
      <c r="BI207" s="76"/>
      <c r="BJ207" s="76"/>
      <c r="BK207" s="76"/>
    </row>
    <row r="208" spans="16:63" s="27" customFormat="1" x14ac:dyDescent="0.25">
      <c r="P208" s="28"/>
      <c r="R208" s="28"/>
      <c r="S208" s="28"/>
      <c r="T208" s="28"/>
      <c r="U208" s="28"/>
      <c r="V208" s="28"/>
      <c r="W208" s="28"/>
      <c r="X208" s="28"/>
      <c r="Y208" s="28"/>
      <c r="Z208" s="28"/>
      <c r="AA208" s="45"/>
      <c r="AB208" s="28"/>
      <c r="AC208" s="28"/>
      <c r="AD208" s="28"/>
      <c r="AE208" s="28"/>
      <c r="AF208" s="28"/>
      <c r="AG208" s="28"/>
      <c r="AH208" s="28"/>
      <c r="AI208" s="28"/>
      <c r="AJ208" s="45"/>
      <c r="AK208" s="28"/>
      <c r="AP208" s="29"/>
      <c r="AZ208" s="76"/>
      <c r="BA208" s="76"/>
      <c r="BB208" s="76"/>
      <c r="BC208" s="76"/>
      <c r="BD208" s="76"/>
      <c r="BE208" s="76"/>
      <c r="BF208" s="76"/>
      <c r="BG208" s="76"/>
      <c r="BH208" s="76"/>
      <c r="BI208" s="76"/>
      <c r="BJ208" s="76"/>
      <c r="BK208" s="76"/>
    </row>
    <row r="209" spans="16:63" s="27" customFormat="1" x14ac:dyDescent="0.25">
      <c r="P209" s="28"/>
      <c r="R209" s="28"/>
      <c r="S209" s="28"/>
      <c r="T209" s="28"/>
      <c r="U209" s="28"/>
      <c r="V209" s="28"/>
      <c r="W209" s="28"/>
      <c r="X209" s="28"/>
      <c r="Y209" s="28"/>
      <c r="Z209" s="28"/>
      <c r="AA209" s="45"/>
      <c r="AB209" s="28"/>
      <c r="AC209" s="28"/>
      <c r="AD209" s="28"/>
      <c r="AE209" s="28"/>
      <c r="AF209" s="28"/>
      <c r="AG209" s="28"/>
      <c r="AH209" s="28"/>
      <c r="AI209" s="28"/>
      <c r="AJ209" s="45"/>
      <c r="AK209" s="28"/>
      <c r="AP209" s="29"/>
      <c r="AZ209" s="76"/>
      <c r="BA209" s="76"/>
      <c r="BB209" s="76"/>
      <c r="BC209" s="76"/>
      <c r="BD209" s="76"/>
      <c r="BE209" s="76"/>
      <c r="BF209" s="76"/>
      <c r="BG209" s="76"/>
      <c r="BH209" s="76"/>
      <c r="BI209" s="76"/>
      <c r="BJ209" s="76"/>
      <c r="BK209" s="76"/>
    </row>
    <row r="210" spans="16:63" s="27" customFormat="1" x14ac:dyDescent="0.25">
      <c r="P210" s="28"/>
      <c r="R210" s="28"/>
      <c r="S210" s="28"/>
      <c r="T210" s="28"/>
      <c r="U210" s="28"/>
      <c r="V210" s="28"/>
      <c r="W210" s="28"/>
      <c r="X210" s="28"/>
      <c r="Y210" s="28"/>
      <c r="Z210" s="28"/>
      <c r="AA210" s="45"/>
      <c r="AB210" s="28"/>
      <c r="AC210" s="28"/>
      <c r="AD210" s="28"/>
      <c r="AE210" s="28"/>
      <c r="AF210" s="28"/>
      <c r="AG210" s="28"/>
      <c r="AH210" s="28"/>
      <c r="AI210" s="28"/>
      <c r="AJ210" s="45"/>
      <c r="AK210" s="28"/>
      <c r="AP210" s="29"/>
      <c r="AZ210" s="76"/>
      <c r="BA210" s="76"/>
      <c r="BB210" s="76"/>
      <c r="BC210" s="76"/>
      <c r="BD210" s="76"/>
      <c r="BE210" s="76"/>
      <c r="BF210" s="76"/>
      <c r="BG210" s="76"/>
      <c r="BH210" s="76"/>
      <c r="BI210" s="76"/>
      <c r="BJ210" s="76"/>
      <c r="BK210" s="76"/>
    </row>
    <row r="211" spans="16:63" s="27" customFormat="1" x14ac:dyDescent="0.25">
      <c r="P211" s="28"/>
      <c r="R211" s="28"/>
      <c r="S211" s="28"/>
      <c r="T211" s="28"/>
      <c r="U211" s="28"/>
      <c r="V211" s="28"/>
      <c r="W211" s="28"/>
      <c r="X211" s="28"/>
      <c r="Y211" s="28"/>
      <c r="Z211" s="28"/>
      <c r="AA211" s="45"/>
      <c r="AB211" s="28"/>
      <c r="AC211" s="28"/>
      <c r="AD211" s="28"/>
      <c r="AE211" s="28"/>
      <c r="AF211" s="28"/>
      <c r="AG211" s="28"/>
      <c r="AH211" s="28"/>
      <c r="AI211" s="28"/>
      <c r="AJ211" s="45"/>
      <c r="AK211" s="28"/>
      <c r="AP211" s="29"/>
      <c r="AZ211" s="76"/>
      <c r="BA211" s="76"/>
      <c r="BB211" s="76"/>
      <c r="BC211" s="76"/>
      <c r="BD211" s="76"/>
      <c r="BE211" s="76"/>
      <c r="BF211" s="76"/>
      <c r="BG211" s="76"/>
      <c r="BH211" s="76"/>
      <c r="BI211" s="76"/>
      <c r="BJ211" s="76"/>
      <c r="BK211" s="76"/>
    </row>
    <row r="212" spans="16:63" s="27" customFormat="1" x14ac:dyDescent="0.25">
      <c r="P212" s="28"/>
      <c r="R212" s="28"/>
      <c r="S212" s="28"/>
      <c r="T212" s="28"/>
      <c r="U212" s="28"/>
      <c r="V212" s="28"/>
      <c r="W212" s="28"/>
      <c r="X212" s="28"/>
      <c r="Y212" s="28"/>
      <c r="Z212" s="28"/>
      <c r="AA212" s="45"/>
      <c r="AB212" s="28"/>
      <c r="AC212" s="28"/>
      <c r="AD212" s="28"/>
      <c r="AE212" s="28"/>
      <c r="AF212" s="28"/>
      <c r="AG212" s="28"/>
      <c r="AH212" s="28"/>
      <c r="AI212" s="28"/>
      <c r="AJ212" s="45"/>
      <c r="AK212" s="28"/>
      <c r="AP212" s="29"/>
      <c r="AZ212" s="76"/>
      <c r="BA212" s="76"/>
      <c r="BB212" s="76"/>
      <c r="BC212" s="76"/>
      <c r="BD212" s="76"/>
      <c r="BE212" s="76"/>
      <c r="BF212" s="76"/>
      <c r="BG212" s="76"/>
      <c r="BH212" s="76"/>
      <c r="BI212" s="76"/>
      <c r="BJ212" s="76"/>
      <c r="BK212" s="76"/>
    </row>
    <row r="213" spans="16:63" s="27" customFormat="1" x14ac:dyDescent="0.25">
      <c r="P213" s="28"/>
      <c r="R213" s="28"/>
      <c r="S213" s="28"/>
      <c r="T213" s="28"/>
      <c r="U213" s="28"/>
      <c r="V213" s="28"/>
      <c r="W213" s="28"/>
      <c r="X213" s="28"/>
      <c r="Y213" s="28"/>
      <c r="Z213" s="28"/>
      <c r="AA213" s="45"/>
      <c r="AB213" s="28"/>
      <c r="AC213" s="28"/>
      <c r="AD213" s="28"/>
      <c r="AE213" s="28"/>
      <c r="AF213" s="28"/>
      <c r="AG213" s="28"/>
      <c r="AH213" s="28"/>
      <c r="AI213" s="28"/>
      <c r="AJ213" s="45"/>
      <c r="AK213" s="28"/>
      <c r="AP213" s="29"/>
      <c r="AZ213" s="76"/>
      <c r="BA213" s="76"/>
      <c r="BB213" s="76"/>
      <c r="BC213" s="76"/>
      <c r="BD213" s="76"/>
      <c r="BE213" s="76"/>
      <c r="BF213" s="76"/>
      <c r="BG213" s="76"/>
      <c r="BH213" s="76"/>
      <c r="BI213" s="76"/>
      <c r="BJ213" s="76"/>
      <c r="BK213" s="76"/>
    </row>
    <row r="214" spans="16:63" s="27" customFormat="1" x14ac:dyDescent="0.25">
      <c r="P214" s="28"/>
      <c r="R214" s="28"/>
      <c r="S214" s="28"/>
      <c r="T214" s="28"/>
      <c r="U214" s="28"/>
      <c r="V214" s="28"/>
      <c r="W214" s="28"/>
      <c r="X214" s="28"/>
      <c r="Y214" s="28"/>
      <c r="Z214" s="28"/>
      <c r="AA214" s="45"/>
      <c r="AB214" s="28"/>
      <c r="AC214" s="28"/>
      <c r="AD214" s="28"/>
      <c r="AE214" s="28"/>
      <c r="AF214" s="28"/>
      <c r="AG214" s="28"/>
      <c r="AH214" s="28"/>
      <c r="AI214" s="28"/>
      <c r="AJ214" s="45"/>
      <c r="AK214" s="28"/>
      <c r="AP214" s="29"/>
      <c r="AZ214" s="76"/>
      <c r="BA214" s="76"/>
      <c r="BB214" s="76"/>
      <c r="BC214" s="76"/>
      <c r="BD214" s="76"/>
      <c r="BE214" s="76"/>
      <c r="BF214" s="76"/>
      <c r="BG214" s="76"/>
      <c r="BH214" s="76"/>
      <c r="BI214" s="76"/>
      <c r="BJ214" s="76"/>
      <c r="BK214" s="76"/>
    </row>
    <row r="215" spans="16:63" s="27" customFormat="1" x14ac:dyDescent="0.25">
      <c r="P215" s="28"/>
      <c r="R215" s="28"/>
      <c r="S215" s="28"/>
      <c r="T215" s="28"/>
      <c r="U215" s="28"/>
      <c r="V215" s="28"/>
      <c r="W215" s="28"/>
      <c r="X215" s="28"/>
      <c r="Y215" s="28"/>
      <c r="Z215" s="28"/>
      <c r="AA215" s="45"/>
      <c r="AB215" s="28"/>
      <c r="AC215" s="28"/>
      <c r="AD215" s="28"/>
      <c r="AE215" s="28"/>
      <c r="AF215" s="28"/>
      <c r="AG215" s="28"/>
      <c r="AH215" s="28"/>
      <c r="AI215" s="28"/>
      <c r="AJ215" s="45"/>
      <c r="AK215" s="28"/>
      <c r="AP215" s="29"/>
      <c r="AZ215" s="76"/>
      <c r="BA215" s="76"/>
      <c r="BB215" s="76"/>
      <c r="BC215" s="76"/>
      <c r="BD215" s="76"/>
      <c r="BE215" s="76"/>
      <c r="BF215" s="76"/>
      <c r="BG215" s="76"/>
      <c r="BH215" s="76"/>
      <c r="BI215" s="76"/>
      <c r="BJ215" s="76"/>
      <c r="BK215" s="76"/>
    </row>
    <row r="216" spans="16:63" s="27" customFormat="1" x14ac:dyDescent="0.25">
      <c r="P216" s="28"/>
      <c r="R216" s="28"/>
      <c r="S216" s="28"/>
      <c r="T216" s="28"/>
      <c r="U216" s="28"/>
      <c r="V216" s="28"/>
      <c r="W216" s="28"/>
      <c r="X216" s="28"/>
      <c r="Y216" s="28"/>
      <c r="Z216" s="28"/>
      <c r="AA216" s="45"/>
      <c r="AB216" s="28"/>
      <c r="AC216" s="28"/>
      <c r="AD216" s="28"/>
      <c r="AE216" s="28"/>
      <c r="AF216" s="28"/>
      <c r="AG216" s="28"/>
      <c r="AH216" s="28"/>
      <c r="AI216" s="28"/>
      <c r="AJ216" s="45"/>
      <c r="AK216" s="28"/>
      <c r="AP216" s="29"/>
      <c r="AZ216" s="76"/>
      <c r="BA216" s="76"/>
      <c r="BB216" s="76"/>
      <c r="BC216" s="76"/>
      <c r="BD216" s="76"/>
      <c r="BE216" s="76"/>
      <c r="BF216" s="76"/>
      <c r="BG216" s="76"/>
      <c r="BH216" s="76"/>
      <c r="BI216" s="76"/>
      <c r="BJ216" s="76"/>
      <c r="BK216" s="76"/>
    </row>
    <row r="217" spans="16:63" s="27" customFormat="1" x14ac:dyDescent="0.25">
      <c r="P217" s="28"/>
      <c r="R217" s="28"/>
      <c r="S217" s="28"/>
      <c r="T217" s="28"/>
      <c r="U217" s="28"/>
      <c r="V217" s="28"/>
      <c r="W217" s="28"/>
      <c r="X217" s="28"/>
      <c r="Y217" s="28"/>
      <c r="Z217" s="28"/>
      <c r="AA217" s="45"/>
      <c r="AB217" s="28"/>
      <c r="AC217" s="28"/>
      <c r="AD217" s="28"/>
      <c r="AE217" s="28"/>
      <c r="AF217" s="28"/>
      <c r="AG217" s="28"/>
      <c r="AH217" s="28"/>
      <c r="AI217" s="28"/>
      <c r="AJ217" s="45"/>
      <c r="AK217" s="28"/>
      <c r="AP217" s="29"/>
      <c r="AZ217" s="76"/>
      <c r="BA217" s="76"/>
      <c r="BB217" s="76"/>
      <c r="BC217" s="76"/>
      <c r="BD217" s="76"/>
      <c r="BE217" s="76"/>
      <c r="BF217" s="76"/>
      <c r="BG217" s="76"/>
      <c r="BH217" s="76"/>
      <c r="BI217" s="76"/>
      <c r="BJ217" s="76"/>
      <c r="BK217" s="76"/>
    </row>
    <row r="218" spans="16:63" s="27" customFormat="1" x14ac:dyDescent="0.25">
      <c r="P218" s="28"/>
      <c r="R218" s="28"/>
      <c r="S218" s="28"/>
      <c r="T218" s="28"/>
      <c r="U218" s="28"/>
      <c r="V218" s="28"/>
      <c r="W218" s="28"/>
      <c r="X218" s="28"/>
      <c r="Y218" s="28"/>
      <c r="Z218" s="28"/>
      <c r="AA218" s="45"/>
      <c r="AB218" s="28"/>
      <c r="AC218" s="28"/>
      <c r="AD218" s="28"/>
      <c r="AE218" s="28"/>
      <c r="AF218" s="28"/>
      <c r="AG218" s="28"/>
      <c r="AH218" s="28"/>
      <c r="AI218" s="28"/>
      <c r="AJ218" s="45"/>
      <c r="AK218" s="28"/>
      <c r="AP218" s="29"/>
      <c r="AZ218" s="76"/>
      <c r="BA218" s="76"/>
      <c r="BB218" s="76"/>
      <c r="BC218" s="76"/>
      <c r="BD218" s="76"/>
      <c r="BE218" s="76"/>
      <c r="BF218" s="76"/>
      <c r="BG218" s="76"/>
      <c r="BH218" s="76"/>
      <c r="BI218" s="76"/>
      <c r="BJ218" s="76"/>
      <c r="BK218" s="76"/>
    </row>
    <row r="219" spans="16:63" s="27" customFormat="1" x14ac:dyDescent="0.25">
      <c r="P219" s="28"/>
      <c r="R219" s="28"/>
      <c r="S219" s="28"/>
      <c r="T219" s="28"/>
      <c r="U219" s="28"/>
      <c r="V219" s="28"/>
      <c r="W219" s="28"/>
      <c r="X219" s="28"/>
      <c r="Y219" s="28"/>
      <c r="Z219" s="28"/>
      <c r="AA219" s="45"/>
      <c r="AB219" s="28"/>
      <c r="AC219" s="28"/>
      <c r="AD219" s="28"/>
      <c r="AE219" s="28"/>
      <c r="AF219" s="28"/>
      <c r="AG219" s="28"/>
      <c r="AH219" s="28"/>
      <c r="AI219" s="28"/>
      <c r="AJ219" s="45"/>
      <c r="AK219" s="28"/>
      <c r="AP219" s="29"/>
      <c r="AZ219" s="76"/>
      <c r="BA219" s="76"/>
      <c r="BB219" s="76"/>
      <c r="BC219" s="76"/>
      <c r="BD219" s="76"/>
      <c r="BE219" s="76"/>
      <c r="BF219" s="76"/>
      <c r="BG219" s="76"/>
      <c r="BH219" s="76"/>
      <c r="BI219" s="76"/>
      <c r="BJ219" s="76"/>
      <c r="BK219" s="76"/>
    </row>
    <row r="220" spans="16:63" s="27" customFormat="1" x14ac:dyDescent="0.25">
      <c r="P220" s="28"/>
      <c r="R220" s="28"/>
      <c r="S220" s="28"/>
      <c r="T220" s="28"/>
      <c r="U220" s="28"/>
      <c r="V220" s="28"/>
      <c r="W220" s="28"/>
      <c r="X220" s="28"/>
      <c r="Y220" s="28"/>
      <c r="Z220" s="28"/>
      <c r="AA220" s="45"/>
      <c r="AB220" s="28"/>
      <c r="AC220" s="28"/>
      <c r="AD220" s="28"/>
      <c r="AE220" s="28"/>
      <c r="AF220" s="28"/>
      <c r="AG220" s="28"/>
      <c r="AH220" s="28"/>
      <c r="AI220" s="28"/>
      <c r="AJ220" s="45"/>
      <c r="AK220" s="28"/>
      <c r="AP220" s="29"/>
      <c r="AZ220" s="76"/>
      <c r="BA220" s="76"/>
      <c r="BB220" s="76"/>
      <c r="BC220" s="76"/>
      <c r="BD220" s="76"/>
      <c r="BE220" s="76"/>
      <c r="BF220" s="76"/>
      <c r="BG220" s="76"/>
      <c r="BH220" s="76"/>
      <c r="BI220" s="76"/>
      <c r="BJ220" s="76"/>
      <c r="BK220" s="76"/>
    </row>
    <row r="221" spans="16:63" s="27" customFormat="1" x14ac:dyDescent="0.25">
      <c r="P221" s="28"/>
      <c r="R221" s="28"/>
      <c r="S221" s="28"/>
      <c r="T221" s="28"/>
      <c r="U221" s="28"/>
      <c r="V221" s="28"/>
      <c r="W221" s="28"/>
      <c r="X221" s="28"/>
      <c r="Y221" s="28"/>
      <c r="Z221" s="28"/>
      <c r="AA221" s="45"/>
      <c r="AB221" s="28"/>
      <c r="AC221" s="28"/>
      <c r="AD221" s="28"/>
      <c r="AE221" s="28"/>
      <c r="AF221" s="28"/>
      <c r="AG221" s="28"/>
      <c r="AH221" s="28"/>
      <c r="AI221" s="28"/>
      <c r="AJ221" s="45"/>
      <c r="AK221" s="28"/>
      <c r="AP221" s="29"/>
      <c r="AZ221" s="76"/>
      <c r="BA221" s="76"/>
      <c r="BB221" s="76"/>
      <c r="BC221" s="76"/>
      <c r="BD221" s="76"/>
      <c r="BE221" s="76"/>
      <c r="BF221" s="76"/>
      <c r="BG221" s="76"/>
      <c r="BH221" s="76"/>
      <c r="BI221" s="76"/>
      <c r="BJ221" s="76"/>
      <c r="BK221" s="76"/>
    </row>
    <row r="222" spans="16:63" s="27" customFormat="1" x14ac:dyDescent="0.25">
      <c r="P222" s="28"/>
      <c r="R222" s="28"/>
      <c r="S222" s="28"/>
      <c r="T222" s="28"/>
      <c r="U222" s="28"/>
      <c r="V222" s="28"/>
      <c r="W222" s="28"/>
      <c r="X222" s="28"/>
      <c r="Y222" s="28"/>
      <c r="Z222" s="28"/>
      <c r="AA222" s="45"/>
      <c r="AB222" s="28"/>
      <c r="AC222" s="28"/>
      <c r="AD222" s="28"/>
      <c r="AE222" s="28"/>
      <c r="AF222" s="28"/>
      <c r="AG222" s="28"/>
      <c r="AH222" s="28"/>
      <c r="AI222" s="28"/>
      <c r="AJ222" s="45"/>
      <c r="AK222" s="28"/>
      <c r="AP222" s="29"/>
      <c r="AZ222" s="76"/>
      <c r="BA222" s="76"/>
      <c r="BB222" s="76"/>
      <c r="BC222" s="76"/>
      <c r="BD222" s="76"/>
      <c r="BE222" s="76"/>
      <c r="BF222" s="76"/>
      <c r="BG222" s="76"/>
      <c r="BH222" s="76"/>
      <c r="BI222" s="76"/>
      <c r="BJ222" s="76"/>
      <c r="BK222" s="76"/>
    </row>
    <row r="223" spans="16:63" s="27" customFormat="1" x14ac:dyDescent="0.25">
      <c r="P223" s="28"/>
      <c r="R223" s="28"/>
      <c r="S223" s="28"/>
      <c r="T223" s="28"/>
      <c r="U223" s="28"/>
      <c r="V223" s="28"/>
      <c r="W223" s="28"/>
      <c r="X223" s="28"/>
      <c r="Y223" s="28"/>
      <c r="Z223" s="28"/>
      <c r="AA223" s="45"/>
      <c r="AB223" s="28"/>
      <c r="AC223" s="28"/>
      <c r="AD223" s="28"/>
      <c r="AE223" s="28"/>
      <c r="AF223" s="28"/>
      <c r="AG223" s="28"/>
      <c r="AH223" s="28"/>
      <c r="AI223" s="28"/>
      <c r="AJ223" s="45"/>
      <c r="AK223" s="28"/>
      <c r="AP223" s="29"/>
      <c r="AZ223" s="76"/>
      <c r="BA223" s="76"/>
      <c r="BB223" s="76"/>
      <c r="BC223" s="76"/>
      <c r="BD223" s="76"/>
      <c r="BE223" s="76"/>
      <c r="BF223" s="76"/>
      <c r="BG223" s="76"/>
      <c r="BH223" s="76"/>
      <c r="BI223" s="76"/>
      <c r="BJ223" s="76"/>
      <c r="BK223" s="76"/>
    </row>
    <row r="224" spans="16:63" s="27" customFormat="1" x14ac:dyDescent="0.25">
      <c r="P224" s="28"/>
      <c r="R224" s="28"/>
      <c r="S224" s="28"/>
      <c r="T224" s="28"/>
      <c r="U224" s="28"/>
      <c r="V224" s="28"/>
      <c r="W224" s="28"/>
      <c r="X224" s="28"/>
      <c r="Y224" s="28"/>
      <c r="Z224" s="28"/>
      <c r="AA224" s="45"/>
      <c r="AB224" s="28"/>
      <c r="AC224" s="28"/>
      <c r="AD224" s="28"/>
      <c r="AE224" s="28"/>
      <c r="AF224" s="28"/>
      <c r="AG224" s="28"/>
      <c r="AH224" s="28"/>
      <c r="AI224" s="28"/>
      <c r="AJ224" s="45"/>
      <c r="AK224" s="28"/>
      <c r="AP224" s="29"/>
      <c r="AZ224" s="76"/>
      <c r="BA224" s="76"/>
      <c r="BB224" s="76"/>
      <c r="BC224" s="76"/>
      <c r="BD224" s="76"/>
      <c r="BE224" s="76"/>
      <c r="BF224" s="76"/>
      <c r="BG224" s="76"/>
      <c r="BH224" s="76"/>
      <c r="BI224" s="76"/>
      <c r="BJ224" s="76"/>
      <c r="BK224" s="76"/>
    </row>
    <row r="225" spans="16:63" s="27" customFormat="1" x14ac:dyDescent="0.25">
      <c r="P225" s="28"/>
      <c r="R225" s="28"/>
      <c r="S225" s="28"/>
      <c r="T225" s="28"/>
      <c r="U225" s="28"/>
      <c r="V225" s="28"/>
      <c r="W225" s="28"/>
      <c r="X225" s="28"/>
      <c r="Y225" s="28"/>
      <c r="Z225" s="28"/>
      <c r="AA225" s="45"/>
      <c r="AB225" s="28"/>
      <c r="AC225" s="28"/>
      <c r="AD225" s="28"/>
      <c r="AE225" s="28"/>
      <c r="AF225" s="28"/>
      <c r="AG225" s="28"/>
      <c r="AH225" s="28"/>
      <c r="AI225" s="28"/>
      <c r="AJ225" s="45"/>
      <c r="AK225" s="28"/>
      <c r="AP225" s="29"/>
      <c r="AZ225" s="76"/>
      <c r="BA225" s="76"/>
      <c r="BB225" s="76"/>
      <c r="BC225" s="76"/>
      <c r="BD225" s="76"/>
      <c r="BE225" s="76"/>
      <c r="BF225" s="76"/>
      <c r="BG225" s="76"/>
      <c r="BH225" s="76"/>
      <c r="BI225" s="76"/>
      <c r="BJ225" s="76"/>
      <c r="BK225" s="76"/>
    </row>
    <row r="226" spans="16:63" s="27" customFormat="1" x14ac:dyDescent="0.25">
      <c r="P226" s="28"/>
      <c r="R226" s="28"/>
      <c r="S226" s="28"/>
      <c r="T226" s="28"/>
      <c r="U226" s="28"/>
      <c r="V226" s="28"/>
      <c r="W226" s="28"/>
      <c r="X226" s="28"/>
      <c r="Y226" s="28"/>
      <c r="Z226" s="28"/>
      <c r="AA226" s="45"/>
      <c r="AB226" s="28"/>
      <c r="AC226" s="28"/>
      <c r="AD226" s="28"/>
      <c r="AE226" s="28"/>
      <c r="AF226" s="28"/>
      <c r="AG226" s="28"/>
      <c r="AH226" s="28"/>
      <c r="AI226" s="28"/>
      <c r="AJ226" s="45"/>
      <c r="AK226" s="28"/>
      <c r="AP226" s="29"/>
      <c r="AZ226" s="76"/>
      <c r="BA226" s="76"/>
      <c r="BB226" s="76"/>
      <c r="BC226" s="76"/>
      <c r="BD226" s="76"/>
      <c r="BE226" s="76"/>
      <c r="BF226" s="76"/>
      <c r="BG226" s="76"/>
      <c r="BH226" s="76"/>
      <c r="BI226" s="76"/>
      <c r="BJ226" s="76"/>
      <c r="BK226" s="76"/>
    </row>
    <row r="227" spans="16:63" s="27" customFormat="1" x14ac:dyDescent="0.25">
      <c r="P227" s="28"/>
      <c r="R227" s="28"/>
      <c r="S227" s="28"/>
      <c r="T227" s="28"/>
      <c r="U227" s="28"/>
      <c r="V227" s="28"/>
      <c r="W227" s="28"/>
      <c r="X227" s="28"/>
      <c r="Y227" s="28"/>
      <c r="Z227" s="28"/>
      <c r="AA227" s="45"/>
      <c r="AB227" s="28"/>
      <c r="AC227" s="28"/>
      <c r="AD227" s="28"/>
      <c r="AE227" s="28"/>
      <c r="AF227" s="28"/>
      <c r="AG227" s="28"/>
      <c r="AH227" s="28"/>
      <c r="AI227" s="28"/>
      <c r="AJ227" s="45"/>
      <c r="AK227" s="28"/>
      <c r="AP227" s="29"/>
      <c r="AZ227" s="76"/>
      <c r="BA227" s="76"/>
      <c r="BB227" s="76"/>
      <c r="BC227" s="76"/>
      <c r="BD227" s="76"/>
      <c r="BE227" s="76"/>
      <c r="BF227" s="76"/>
      <c r="BG227" s="76"/>
      <c r="BH227" s="76"/>
      <c r="BI227" s="76"/>
      <c r="BJ227" s="76"/>
      <c r="BK227" s="76"/>
    </row>
    <row r="228" spans="16:63" s="27" customFormat="1" x14ac:dyDescent="0.25">
      <c r="P228" s="28"/>
      <c r="R228" s="28"/>
      <c r="S228" s="28"/>
      <c r="T228" s="28"/>
      <c r="U228" s="28"/>
      <c r="V228" s="28"/>
      <c r="W228" s="28"/>
      <c r="X228" s="28"/>
      <c r="Y228" s="28"/>
      <c r="Z228" s="28"/>
      <c r="AA228" s="45"/>
      <c r="AB228" s="28"/>
      <c r="AC228" s="28"/>
      <c r="AD228" s="28"/>
      <c r="AE228" s="28"/>
      <c r="AF228" s="28"/>
      <c r="AG228" s="28"/>
      <c r="AH228" s="28"/>
      <c r="AI228" s="28"/>
      <c r="AJ228" s="45"/>
      <c r="AK228" s="28"/>
      <c r="AP228" s="29"/>
      <c r="AZ228" s="76"/>
      <c r="BA228" s="76"/>
      <c r="BB228" s="76"/>
      <c r="BC228" s="76"/>
      <c r="BD228" s="76"/>
      <c r="BE228" s="76"/>
      <c r="BF228" s="76"/>
      <c r="BG228" s="76"/>
      <c r="BH228" s="76"/>
      <c r="BI228" s="76"/>
      <c r="BJ228" s="76"/>
      <c r="BK228" s="76"/>
    </row>
    <row r="229" spans="16:63" s="27" customFormat="1" x14ac:dyDescent="0.25">
      <c r="P229" s="28"/>
      <c r="R229" s="28"/>
      <c r="S229" s="28"/>
      <c r="T229" s="28"/>
      <c r="U229" s="28"/>
      <c r="V229" s="28"/>
      <c r="W229" s="28"/>
      <c r="X229" s="28"/>
      <c r="Y229" s="28"/>
      <c r="Z229" s="28"/>
      <c r="AA229" s="45"/>
      <c r="AB229" s="28"/>
      <c r="AC229" s="28"/>
      <c r="AD229" s="28"/>
      <c r="AE229" s="28"/>
      <c r="AF229" s="28"/>
      <c r="AG229" s="28"/>
      <c r="AH229" s="28"/>
      <c r="AI229" s="28"/>
      <c r="AJ229" s="45"/>
      <c r="AK229" s="28"/>
      <c r="AP229" s="29"/>
      <c r="AZ229" s="76"/>
      <c r="BA229" s="76"/>
      <c r="BB229" s="76"/>
      <c r="BC229" s="76"/>
      <c r="BD229" s="76"/>
      <c r="BE229" s="76"/>
      <c r="BF229" s="76"/>
      <c r="BG229" s="76"/>
      <c r="BH229" s="76"/>
      <c r="BI229" s="76"/>
      <c r="BJ229" s="76"/>
      <c r="BK229" s="76"/>
    </row>
    <row r="230" spans="16:63" s="27" customFormat="1" x14ac:dyDescent="0.25">
      <c r="P230" s="28"/>
      <c r="R230" s="28"/>
      <c r="S230" s="28"/>
      <c r="T230" s="28"/>
      <c r="U230" s="28"/>
      <c r="V230" s="28"/>
      <c r="W230" s="28"/>
      <c r="X230" s="28"/>
      <c r="Y230" s="28"/>
      <c r="Z230" s="28"/>
      <c r="AA230" s="45"/>
      <c r="AB230" s="28"/>
      <c r="AC230" s="28"/>
      <c r="AD230" s="28"/>
      <c r="AE230" s="28"/>
      <c r="AF230" s="28"/>
      <c r="AG230" s="28"/>
      <c r="AH230" s="28"/>
      <c r="AI230" s="28"/>
      <c r="AJ230" s="45"/>
      <c r="AK230" s="28"/>
      <c r="AP230" s="29"/>
      <c r="AZ230" s="76"/>
      <c r="BA230" s="76"/>
      <c r="BB230" s="76"/>
      <c r="BC230" s="76"/>
      <c r="BD230" s="76"/>
      <c r="BE230" s="76"/>
      <c r="BF230" s="76"/>
      <c r="BG230" s="76"/>
      <c r="BH230" s="76"/>
      <c r="BI230" s="76"/>
      <c r="BJ230" s="76"/>
      <c r="BK230" s="76"/>
    </row>
    <row r="231" spans="16:63" s="27" customFormat="1" x14ac:dyDescent="0.25">
      <c r="P231" s="28"/>
      <c r="R231" s="28"/>
      <c r="S231" s="28"/>
      <c r="T231" s="28"/>
      <c r="U231" s="28"/>
      <c r="V231" s="28"/>
      <c r="W231" s="28"/>
      <c r="X231" s="28"/>
      <c r="Y231" s="28"/>
      <c r="Z231" s="28"/>
      <c r="AA231" s="45"/>
      <c r="AB231" s="28"/>
      <c r="AC231" s="28"/>
      <c r="AD231" s="28"/>
      <c r="AE231" s="28"/>
      <c r="AF231" s="28"/>
      <c r="AG231" s="28"/>
      <c r="AH231" s="28"/>
      <c r="AI231" s="28"/>
      <c r="AJ231" s="45"/>
      <c r="AK231" s="28"/>
      <c r="AP231" s="29"/>
      <c r="AZ231" s="76"/>
      <c r="BA231" s="76"/>
      <c r="BB231" s="76"/>
      <c r="BC231" s="76"/>
      <c r="BD231" s="76"/>
      <c r="BE231" s="76"/>
      <c r="BF231" s="76"/>
      <c r="BG231" s="76"/>
      <c r="BH231" s="76"/>
      <c r="BI231" s="76"/>
      <c r="BJ231" s="76"/>
      <c r="BK231" s="76"/>
    </row>
    <row r="232" spans="16:63" s="27" customFormat="1" x14ac:dyDescent="0.25">
      <c r="P232" s="28"/>
      <c r="R232" s="28"/>
      <c r="S232" s="28"/>
      <c r="T232" s="28"/>
      <c r="U232" s="28"/>
      <c r="V232" s="28"/>
      <c r="W232" s="28"/>
      <c r="X232" s="28"/>
      <c r="Y232" s="28"/>
      <c r="Z232" s="28"/>
      <c r="AA232" s="45"/>
      <c r="AB232" s="28"/>
      <c r="AC232" s="28"/>
      <c r="AD232" s="28"/>
      <c r="AE232" s="28"/>
      <c r="AF232" s="28"/>
      <c r="AG232" s="28"/>
      <c r="AH232" s="28"/>
      <c r="AI232" s="28"/>
      <c r="AJ232" s="45"/>
      <c r="AK232" s="28"/>
      <c r="AP232" s="29"/>
      <c r="AZ232" s="76"/>
      <c r="BA232" s="76"/>
      <c r="BB232" s="76"/>
      <c r="BC232" s="76"/>
      <c r="BD232" s="76"/>
      <c r="BE232" s="76"/>
      <c r="BF232" s="76"/>
      <c r="BG232" s="76"/>
      <c r="BH232" s="76"/>
      <c r="BI232" s="76"/>
      <c r="BJ232" s="76"/>
      <c r="BK232" s="76"/>
    </row>
    <row r="233" spans="16:63" s="27" customFormat="1" x14ac:dyDescent="0.25">
      <c r="P233" s="28"/>
      <c r="R233" s="28"/>
      <c r="S233" s="28"/>
      <c r="T233" s="28"/>
      <c r="U233" s="28"/>
      <c r="V233" s="28"/>
      <c r="W233" s="28"/>
      <c r="X233" s="28"/>
      <c r="Y233" s="28"/>
      <c r="Z233" s="28"/>
      <c r="AA233" s="45"/>
      <c r="AB233" s="28"/>
      <c r="AC233" s="28"/>
      <c r="AD233" s="28"/>
      <c r="AE233" s="28"/>
      <c r="AF233" s="28"/>
      <c r="AG233" s="28"/>
      <c r="AH233" s="28"/>
      <c r="AI233" s="28"/>
      <c r="AJ233" s="45"/>
      <c r="AK233" s="28"/>
      <c r="AP233" s="29"/>
      <c r="AZ233" s="76"/>
      <c r="BA233" s="76"/>
      <c r="BB233" s="76"/>
      <c r="BC233" s="76"/>
      <c r="BD233" s="76"/>
      <c r="BE233" s="76"/>
      <c r="BF233" s="76"/>
      <c r="BG233" s="76"/>
      <c r="BH233" s="76"/>
      <c r="BI233" s="76"/>
      <c r="BJ233" s="76"/>
      <c r="BK233" s="76"/>
    </row>
    <row r="234" spans="16:63" s="27" customFormat="1" x14ac:dyDescent="0.25">
      <c r="P234" s="28"/>
      <c r="R234" s="28"/>
      <c r="S234" s="28"/>
      <c r="T234" s="28"/>
      <c r="U234" s="28"/>
      <c r="V234" s="28"/>
      <c r="W234" s="28"/>
      <c r="X234" s="28"/>
      <c r="Y234" s="28"/>
      <c r="Z234" s="28"/>
      <c r="AA234" s="45"/>
      <c r="AB234" s="28"/>
      <c r="AC234" s="28"/>
      <c r="AD234" s="28"/>
      <c r="AE234" s="28"/>
      <c r="AF234" s="28"/>
      <c r="AG234" s="28"/>
      <c r="AH234" s="28"/>
      <c r="AI234" s="28"/>
      <c r="AJ234" s="45"/>
      <c r="AK234" s="28"/>
      <c r="AP234" s="29"/>
      <c r="AZ234" s="76"/>
      <c r="BA234" s="76"/>
      <c r="BB234" s="76"/>
      <c r="BC234" s="76"/>
      <c r="BD234" s="76"/>
      <c r="BE234" s="76"/>
      <c r="BF234" s="76"/>
      <c r="BG234" s="76"/>
      <c r="BH234" s="76"/>
      <c r="BI234" s="76"/>
      <c r="BJ234" s="76"/>
      <c r="BK234" s="76"/>
    </row>
    <row r="235" spans="16:63" s="27" customFormat="1" x14ac:dyDescent="0.25">
      <c r="P235" s="28"/>
      <c r="R235" s="28"/>
      <c r="S235" s="28"/>
      <c r="T235" s="28"/>
      <c r="U235" s="28"/>
      <c r="V235" s="28"/>
      <c r="W235" s="28"/>
      <c r="X235" s="28"/>
      <c r="Y235" s="28"/>
      <c r="Z235" s="28"/>
      <c r="AA235" s="45"/>
      <c r="AB235" s="28"/>
      <c r="AC235" s="28"/>
      <c r="AD235" s="28"/>
      <c r="AE235" s="28"/>
      <c r="AF235" s="28"/>
      <c r="AG235" s="28"/>
      <c r="AH235" s="28"/>
      <c r="AI235" s="28"/>
      <c r="AJ235" s="45"/>
      <c r="AK235" s="28"/>
      <c r="AP235" s="29"/>
      <c r="AZ235" s="76"/>
      <c r="BA235" s="76"/>
      <c r="BB235" s="76"/>
      <c r="BC235" s="76"/>
      <c r="BD235" s="76"/>
      <c r="BE235" s="76"/>
      <c r="BF235" s="76"/>
      <c r="BG235" s="76"/>
      <c r="BH235" s="76"/>
      <c r="BI235" s="76"/>
      <c r="BJ235" s="76"/>
      <c r="BK235" s="76"/>
    </row>
    <row r="236" spans="16:63" s="27" customFormat="1" x14ac:dyDescent="0.25">
      <c r="P236" s="28"/>
      <c r="R236" s="28"/>
      <c r="S236" s="28"/>
      <c r="T236" s="28"/>
      <c r="U236" s="28"/>
      <c r="V236" s="28"/>
      <c r="W236" s="28"/>
      <c r="X236" s="28"/>
      <c r="Y236" s="28"/>
      <c r="Z236" s="28"/>
      <c r="AA236" s="45"/>
      <c r="AB236" s="28"/>
      <c r="AC236" s="28"/>
      <c r="AD236" s="28"/>
      <c r="AE236" s="28"/>
      <c r="AF236" s="28"/>
      <c r="AG236" s="28"/>
      <c r="AH236" s="28"/>
      <c r="AI236" s="28"/>
      <c r="AJ236" s="45"/>
      <c r="AK236" s="28"/>
      <c r="AP236" s="29"/>
      <c r="AZ236" s="76"/>
      <c r="BA236" s="76"/>
      <c r="BB236" s="76"/>
      <c r="BC236" s="76"/>
      <c r="BD236" s="76"/>
      <c r="BE236" s="76"/>
      <c r="BF236" s="76"/>
      <c r="BG236" s="76"/>
      <c r="BH236" s="76"/>
      <c r="BI236" s="76"/>
      <c r="BJ236" s="76"/>
      <c r="BK236" s="76"/>
    </row>
    <row r="237" spans="16:63" s="27" customFormat="1" x14ac:dyDescent="0.25">
      <c r="P237" s="28"/>
      <c r="R237" s="28"/>
      <c r="S237" s="28"/>
      <c r="T237" s="28"/>
      <c r="U237" s="28"/>
      <c r="V237" s="28"/>
      <c r="W237" s="28"/>
      <c r="X237" s="28"/>
      <c r="Y237" s="28"/>
      <c r="Z237" s="28"/>
      <c r="AA237" s="45"/>
      <c r="AB237" s="28"/>
      <c r="AC237" s="28"/>
      <c r="AD237" s="28"/>
      <c r="AE237" s="28"/>
      <c r="AF237" s="28"/>
      <c r="AG237" s="28"/>
      <c r="AH237" s="28"/>
      <c r="AI237" s="28"/>
      <c r="AJ237" s="45"/>
      <c r="AK237" s="28"/>
      <c r="AP237" s="29"/>
      <c r="AZ237" s="76"/>
      <c r="BA237" s="76"/>
      <c r="BB237" s="76"/>
      <c r="BC237" s="76"/>
      <c r="BD237" s="76"/>
      <c r="BE237" s="76"/>
      <c r="BF237" s="76"/>
      <c r="BG237" s="76"/>
      <c r="BH237" s="76"/>
      <c r="BI237" s="76"/>
      <c r="BJ237" s="76"/>
      <c r="BK237" s="76"/>
    </row>
    <row r="238" spans="16:63" s="27" customFormat="1" x14ac:dyDescent="0.25">
      <c r="P238" s="28"/>
      <c r="R238" s="28"/>
      <c r="S238" s="28"/>
      <c r="T238" s="28"/>
      <c r="U238" s="28"/>
      <c r="V238" s="28"/>
      <c r="W238" s="28"/>
      <c r="X238" s="28"/>
      <c r="Y238" s="28"/>
      <c r="Z238" s="28"/>
      <c r="AA238" s="45"/>
      <c r="AB238" s="28"/>
      <c r="AC238" s="28"/>
      <c r="AD238" s="28"/>
      <c r="AE238" s="28"/>
      <c r="AF238" s="28"/>
      <c r="AG238" s="28"/>
      <c r="AH238" s="28"/>
      <c r="AI238" s="28"/>
      <c r="AJ238" s="45"/>
      <c r="AK238" s="28"/>
      <c r="AP238" s="29"/>
      <c r="AZ238" s="76"/>
      <c r="BA238" s="76"/>
      <c r="BB238" s="76"/>
      <c r="BC238" s="76"/>
      <c r="BD238" s="76"/>
      <c r="BE238" s="76"/>
      <c r="BF238" s="76"/>
      <c r="BG238" s="76"/>
      <c r="BH238" s="76"/>
      <c r="BI238" s="76"/>
      <c r="BJ238" s="76"/>
      <c r="BK238" s="76"/>
    </row>
    <row r="239" spans="16:63" s="27" customFormat="1" x14ac:dyDescent="0.25">
      <c r="P239" s="28"/>
      <c r="R239" s="28"/>
      <c r="S239" s="28"/>
      <c r="T239" s="28"/>
      <c r="U239" s="28"/>
      <c r="V239" s="28"/>
      <c r="W239" s="28"/>
      <c r="X239" s="28"/>
      <c r="Y239" s="28"/>
      <c r="Z239" s="28"/>
      <c r="AA239" s="45"/>
      <c r="AB239" s="28"/>
      <c r="AC239" s="28"/>
      <c r="AD239" s="28"/>
      <c r="AE239" s="28"/>
      <c r="AF239" s="28"/>
      <c r="AG239" s="28"/>
      <c r="AH239" s="28"/>
      <c r="AI239" s="28"/>
      <c r="AJ239" s="45"/>
      <c r="AK239" s="28"/>
      <c r="AP239" s="29"/>
      <c r="AZ239" s="76"/>
      <c r="BA239" s="76"/>
      <c r="BB239" s="76"/>
      <c r="BC239" s="76"/>
      <c r="BD239" s="76"/>
      <c r="BE239" s="76"/>
      <c r="BF239" s="76"/>
      <c r="BG239" s="76"/>
      <c r="BH239" s="76"/>
      <c r="BI239" s="76"/>
      <c r="BJ239" s="76"/>
      <c r="BK239" s="76"/>
    </row>
    <row r="240" spans="16:63" s="27" customFormat="1" x14ac:dyDescent="0.25">
      <c r="P240" s="28"/>
      <c r="R240" s="28"/>
      <c r="S240" s="28"/>
      <c r="T240" s="28"/>
      <c r="U240" s="28"/>
      <c r="V240" s="28"/>
      <c r="W240" s="28"/>
      <c r="X240" s="28"/>
      <c r="Y240" s="28"/>
      <c r="Z240" s="28"/>
      <c r="AA240" s="45"/>
      <c r="AB240" s="28"/>
      <c r="AC240" s="28"/>
      <c r="AD240" s="28"/>
      <c r="AE240" s="28"/>
      <c r="AF240" s="28"/>
      <c r="AG240" s="28"/>
      <c r="AH240" s="28"/>
      <c r="AI240" s="28"/>
      <c r="AJ240" s="45"/>
      <c r="AK240" s="28"/>
      <c r="AP240" s="29"/>
      <c r="AZ240" s="76"/>
      <c r="BA240" s="76"/>
      <c r="BB240" s="76"/>
      <c r="BC240" s="76"/>
      <c r="BD240" s="76"/>
      <c r="BE240" s="76"/>
      <c r="BF240" s="76"/>
      <c r="BG240" s="76"/>
      <c r="BH240" s="76"/>
      <c r="BI240" s="76"/>
      <c r="BJ240" s="76"/>
      <c r="BK240" s="76"/>
    </row>
    <row r="241" spans="16:63" s="27" customFormat="1" x14ac:dyDescent="0.25">
      <c r="P241" s="28"/>
      <c r="R241" s="28"/>
      <c r="S241" s="28"/>
      <c r="T241" s="28"/>
      <c r="U241" s="28"/>
      <c r="V241" s="28"/>
      <c r="W241" s="28"/>
      <c r="X241" s="28"/>
      <c r="Y241" s="28"/>
      <c r="Z241" s="28"/>
      <c r="AA241" s="45"/>
      <c r="AB241" s="28"/>
      <c r="AC241" s="28"/>
      <c r="AD241" s="28"/>
      <c r="AE241" s="28"/>
      <c r="AF241" s="28"/>
      <c r="AG241" s="28"/>
      <c r="AH241" s="28"/>
      <c r="AI241" s="28"/>
      <c r="AJ241" s="45"/>
      <c r="AK241" s="28"/>
      <c r="AP241" s="29"/>
      <c r="AZ241" s="76"/>
      <c r="BA241" s="76"/>
      <c r="BB241" s="76"/>
      <c r="BC241" s="76"/>
      <c r="BD241" s="76"/>
      <c r="BE241" s="76"/>
      <c r="BF241" s="76"/>
      <c r="BG241" s="76"/>
      <c r="BH241" s="76"/>
      <c r="BI241" s="76"/>
      <c r="BJ241" s="76"/>
      <c r="BK241" s="76"/>
    </row>
    <row r="242" spans="16:63" s="27" customFormat="1" x14ac:dyDescent="0.25">
      <c r="P242" s="28"/>
      <c r="R242" s="28"/>
      <c r="S242" s="28"/>
      <c r="T242" s="28"/>
      <c r="U242" s="28"/>
      <c r="V242" s="28"/>
      <c r="W242" s="28"/>
      <c r="X242" s="28"/>
      <c r="Y242" s="28"/>
      <c r="Z242" s="28"/>
      <c r="AA242" s="45"/>
      <c r="AB242" s="28"/>
      <c r="AC242" s="28"/>
      <c r="AD242" s="28"/>
      <c r="AE242" s="28"/>
      <c r="AF242" s="28"/>
      <c r="AG242" s="28"/>
      <c r="AH242" s="28"/>
      <c r="AI242" s="28"/>
      <c r="AJ242" s="45"/>
      <c r="AK242" s="28"/>
      <c r="AP242" s="29"/>
      <c r="AZ242" s="76"/>
      <c r="BA242" s="76"/>
      <c r="BB242" s="76"/>
      <c r="BC242" s="76"/>
      <c r="BD242" s="76"/>
      <c r="BE242" s="76"/>
      <c r="BF242" s="76"/>
      <c r="BG242" s="76"/>
      <c r="BH242" s="76"/>
      <c r="BI242" s="76"/>
      <c r="BJ242" s="76"/>
      <c r="BK242" s="76"/>
    </row>
    <row r="243" spans="16:63" s="27" customFormat="1" x14ac:dyDescent="0.25">
      <c r="P243" s="28"/>
      <c r="R243" s="28"/>
      <c r="S243" s="28"/>
      <c r="T243" s="28"/>
      <c r="U243" s="28"/>
      <c r="V243" s="28"/>
      <c r="W243" s="28"/>
      <c r="X243" s="28"/>
      <c r="Y243" s="28"/>
      <c r="Z243" s="28"/>
      <c r="AA243" s="45"/>
      <c r="AB243" s="28"/>
      <c r="AC243" s="28"/>
      <c r="AD243" s="28"/>
      <c r="AE243" s="28"/>
      <c r="AF243" s="28"/>
      <c r="AG243" s="28"/>
      <c r="AH243" s="28"/>
      <c r="AI243" s="28"/>
      <c r="AJ243" s="45"/>
      <c r="AK243" s="28"/>
      <c r="AP243" s="29"/>
      <c r="AZ243" s="76"/>
      <c r="BA243" s="76"/>
      <c r="BB243" s="76"/>
      <c r="BC243" s="76"/>
      <c r="BD243" s="76"/>
      <c r="BE243" s="76"/>
      <c r="BF243" s="76"/>
      <c r="BG243" s="76"/>
      <c r="BH243" s="76"/>
      <c r="BI243" s="76"/>
      <c r="BJ243" s="76"/>
      <c r="BK243" s="76"/>
    </row>
    <row r="244" spans="16:63" s="27" customFormat="1" x14ac:dyDescent="0.25">
      <c r="P244" s="28"/>
      <c r="R244" s="28"/>
      <c r="S244" s="28"/>
      <c r="T244" s="28"/>
      <c r="U244" s="28"/>
      <c r="V244" s="28"/>
      <c r="W244" s="28"/>
      <c r="X244" s="28"/>
      <c r="Y244" s="28"/>
      <c r="Z244" s="28"/>
      <c r="AA244" s="45"/>
      <c r="AB244" s="28"/>
      <c r="AC244" s="28"/>
      <c r="AD244" s="28"/>
      <c r="AE244" s="28"/>
      <c r="AF244" s="28"/>
      <c r="AG244" s="28"/>
      <c r="AH244" s="28"/>
      <c r="AI244" s="28"/>
      <c r="AJ244" s="45"/>
      <c r="AK244" s="28"/>
      <c r="AP244" s="29"/>
      <c r="AZ244" s="76"/>
      <c r="BA244" s="76"/>
      <c r="BB244" s="76"/>
      <c r="BC244" s="76"/>
      <c r="BD244" s="76"/>
      <c r="BE244" s="76"/>
      <c r="BF244" s="76"/>
      <c r="BG244" s="76"/>
      <c r="BH244" s="76"/>
      <c r="BI244" s="76"/>
      <c r="BJ244" s="76"/>
      <c r="BK244" s="76"/>
    </row>
    <row r="245" spans="16:63" s="27" customFormat="1" x14ac:dyDescent="0.25">
      <c r="P245" s="28"/>
      <c r="R245" s="28"/>
      <c r="S245" s="28"/>
      <c r="T245" s="28"/>
      <c r="U245" s="28"/>
      <c r="V245" s="28"/>
      <c r="W245" s="28"/>
      <c r="X245" s="28"/>
      <c r="Y245" s="28"/>
      <c r="Z245" s="28"/>
      <c r="AA245" s="45"/>
      <c r="AB245" s="28"/>
      <c r="AC245" s="28"/>
      <c r="AD245" s="28"/>
      <c r="AE245" s="28"/>
      <c r="AF245" s="28"/>
      <c r="AG245" s="28"/>
      <c r="AH245" s="28"/>
      <c r="AI245" s="28"/>
      <c r="AJ245" s="45"/>
      <c r="AK245" s="28"/>
      <c r="AP245" s="29"/>
      <c r="AZ245" s="76"/>
      <c r="BA245" s="76"/>
      <c r="BB245" s="76"/>
      <c r="BC245" s="76"/>
      <c r="BD245" s="76"/>
      <c r="BE245" s="76"/>
      <c r="BF245" s="76"/>
      <c r="BG245" s="76"/>
      <c r="BH245" s="76"/>
      <c r="BI245" s="76"/>
      <c r="BJ245" s="76"/>
      <c r="BK245" s="76"/>
    </row>
    <row r="246" spans="16:63" s="27" customFormat="1" x14ac:dyDescent="0.25">
      <c r="P246" s="28"/>
      <c r="R246" s="28"/>
      <c r="S246" s="28"/>
      <c r="T246" s="28"/>
      <c r="U246" s="28"/>
      <c r="V246" s="28"/>
      <c r="W246" s="28"/>
      <c r="X246" s="28"/>
      <c r="Y246" s="28"/>
      <c r="Z246" s="28"/>
      <c r="AA246" s="45"/>
      <c r="AB246" s="28"/>
      <c r="AC246" s="28"/>
      <c r="AD246" s="28"/>
      <c r="AE246" s="28"/>
      <c r="AF246" s="28"/>
      <c r="AG246" s="28"/>
      <c r="AH246" s="28"/>
      <c r="AI246" s="28"/>
      <c r="AJ246" s="45"/>
      <c r="AK246" s="28"/>
      <c r="AP246" s="29"/>
      <c r="AZ246" s="76"/>
      <c r="BA246" s="76"/>
      <c r="BB246" s="76"/>
      <c r="BC246" s="76"/>
      <c r="BD246" s="76"/>
      <c r="BE246" s="76"/>
      <c r="BF246" s="76"/>
      <c r="BG246" s="76"/>
      <c r="BH246" s="76"/>
      <c r="BI246" s="76"/>
      <c r="BJ246" s="76"/>
      <c r="BK246" s="76"/>
    </row>
    <row r="247" spans="16:63" s="27" customFormat="1" x14ac:dyDescent="0.25">
      <c r="P247" s="28"/>
      <c r="R247" s="28"/>
      <c r="S247" s="28"/>
      <c r="T247" s="28"/>
      <c r="U247" s="28"/>
      <c r="V247" s="28"/>
      <c r="W247" s="28"/>
      <c r="X247" s="28"/>
      <c r="Y247" s="28"/>
      <c r="Z247" s="28"/>
      <c r="AA247" s="45"/>
      <c r="AB247" s="28"/>
      <c r="AC247" s="28"/>
      <c r="AD247" s="28"/>
      <c r="AE247" s="28"/>
      <c r="AF247" s="28"/>
      <c r="AG247" s="28"/>
      <c r="AH247" s="28"/>
      <c r="AI247" s="28"/>
      <c r="AJ247" s="45"/>
      <c r="AK247" s="28"/>
      <c r="AP247" s="29"/>
      <c r="AZ247" s="76"/>
      <c r="BA247" s="76"/>
      <c r="BB247" s="76"/>
      <c r="BC247" s="76"/>
      <c r="BD247" s="76"/>
      <c r="BE247" s="76"/>
      <c r="BF247" s="76"/>
      <c r="BG247" s="76"/>
      <c r="BH247" s="76"/>
      <c r="BI247" s="76"/>
      <c r="BJ247" s="76"/>
      <c r="BK247" s="76"/>
    </row>
    <row r="248" spans="16:63" s="27" customFormat="1" x14ac:dyDescent="0.25">
      <c r="P248" s="28"/>
      <c r="R248" s="28"/>
      <c r="S248" s="28"/>
      <c r="T248" s="28"/>
      <c r="U248" s="28"/>
      <c r="V248" s="28"/>
      <c r="W248" s="28"/>
      <c r="X248" s="28"/>
      <c r="Y248" s="28"/>
      <c r="Z248" s="28"/>
      <c r="AA248" s="45"/>
      <c r="AB248" s="28"/>
      <c r="AC248" s="28"/>
      <c r="AD248" s="28"/>
      <c r="AE248" s="28"/>
      <c r="AF248" s="28"/>
      <c r="AG248" s="28"/>
      <c r="AH248" s="28"/>
      <c r="AI248" s="28"/>
      <c r="AJ248" s="45"/>
      <c r="AK248" s="28"/>
      <c r="AP248" s="29"/>
      <c r="AZ248" s="76"/>
      <c r="BA248" s="76"/>
      <c r="BB248" s="76"/>
      <c r="BC248" s="76"/>
      <c r="BD248" s="76"/>
      <c r="BE248" s="76"/>
      <c r="BF248" s="76"/>
      <c r="BG248" s="76"/>
      <c r="BH248" s="76"/>
      <c r="BI248" s="76"/>
      <c r="BJ248" s="76"/>
      <c r="BK248" s="76"/>
    </row>
    <row r="249" spans="16:63" s="27" customFormat="1" x14ac:dyDescent="0.25">
      <c r="P249" s="28"/>
      <c r="R249" s="28"/>
      <c r="S249" s="28"/>
      <c r="T249" s="28"/>
      <c r="U249" s="28"/>
      <c r="V249" s="28"/>
      <c r="W249" s="28"/>
      <c r="X249" s="28"/>
      <c r="Y249" s="28"/>
      <c r="Z249" s="28"/>
      <c r="AA249" s="45"/>
      <c r="AB249" s="28"/>
      <c r="AC249" s="28"/>
      <c r="AD249" s="28"/>
      <c r="AE249" s="28"/>
      <c r="AF249" s="28"/>
      <c r="AG249" s="28"/>
      <c r="AH249" s="28"/>
      <c r="AI249" s="28"/>
      <c r="AJ249" s="45"/>
      <c r="AK249" s="28"/>
      <c r="AP249" s="29"/>
      <c r="AZ249" s="76"/>
      <c r="BA249" s="76"/>
      <c r="BB249" s="76"/>
      <c r="BC249" s="76"/>
      <c r="BD249" s="76"/>
      <c r="BE249" s="76"/>
      <c r="BF249" s="76"/>
      <c r="BG249" s="76"/>
      <c r="BH249" s="76"/>
      <c r="BI249" s="76"/>
      <c r="BJ249" s="76"/>
      <c r="BK249" s="76"/>
    </row>
    <row r="250" spans="16:63" s="27" customFormat="1" x14ac:dyDescent="0.25">
      <c r="P250" s="28"/>
      <c r="R250" s="28"/>
      <c r="S250" s="28"/>
      <c r="T250" s="28"/>
      <c r="U250" s="28"/>
      <c r="V250" s="28"/>
      <c r="W250" s="28"/>
      <c r="X250" s="28"/>
      <c r="Y250" s="28"/>
      <c r="Z250" s="28"/>
      <c r="AA250" s="45"/>
      <c r="AB250" s="28"/>
      <c r="AC250" s="28"/>
      <c r="AD250" s="28"/>
      <c r="AE250" s="28"/>
      <c r="AF250" s="28"/>
      <c r="AG250" s="28"/>
      <c r="AH250" s="28"/>
      <c r="AI250" s="28"/>
      <c r="AJ250" s="45"/>
      <c r="AK250" s="28"/>
      <c r="AP250" s="29"/>
      <c r="AZ250" s="76"/>
      <c r="BA250" s="76"/>
      <c r="BB250" s="76"/>
      <c r="BC250" s="76"/>
      <c r="BD250" s="76"/>
      <c r="BE250" s="76"/>
      <c r="BF250" s="76"/>
      <c r="BG250" s="76"/>
      <c r="BH250" s="76"/>
      <c r="BI250" s="76"/>
      <c r="BJ250" s="76"/>
      <c r="BK250" s="76"/>
    </row>
    <row r="251" spans="16:63" s="27" customFormat="1" x14ac:dyDescent="0.25">
      <c r="P251" s="28"/>
      <c r="R251" s="28"/>
      <c r="S251" s="28"/>
      <c r="T251" s="28"/>
      <c r="U251" s="28"/>
      <c r="V251" s="28"/>
      <c r="W251" s="28"/>
      <c r="X251" s="28"/>
      <c r="Y251" s="28"/>
      <c r="Z251" s="28"/>
      <c r="AA251" s="45"/>
      <c r="AB251" s="28"/>
      <c r="AC251" s="28"/>
      <c r="AD251" s="28"/>
      <c r="AE251" s="28"/>
      <c r="AF251" s="28"/>
      <c r="AG251" s="28"/>
      <c r="AH251" s="28"/>
      <c r="AI251" s="28"/>
      <c r="AJ251" s="45"/>
      <c r="AK251" s="28"/>
      <c r="AP251" s="29"/>
      <c r="AZ251" s="76"/>
      <c r="BA251" s="76"/>
      <c r="BB251" s="76"/>
      <c r="BC251" s="76"/>
      <c r="BD251" s="76"/>
      <c r="BE251" s="76"/>
      <c r="BF251" s="76"/>
      <c r="BG251" s="76"/>
      <c r="BH251" s="76"/>
      <c r="BI251" s="76"/>
      <c r="BJ251" s="76"/>
      <c r="BK251" s="76"/>
    </row>
    <row r="252" spans="16:63" s="27" customFormat="1" x14ac:dyDescent="0.25">
      <c r="P252" s="28"/>
      <c r="R252" s="28"/>
      <c r="S252" s="28"/>
      <c r="T252" s="28"/>
      <c r="U252" s="28"/>
      <c r="V252" s="28"/>
      <c r="W252" s="28"/>
      <c r="X252" s="28"/>
      <c r="Y252" s="28"/>
      <c r="Z252" s="28"/>
      <c r="AA252" s="45"/>
      <c r="AB252" s="28"/>
      <c r="AC252" s="28"/>
      <c r="AD252" s="28"/>
      <c r="AE252" s="28"/>
      <c r="AF252" s="28"/>
      <c r="AG252" s="28"/>
      <c r="AH252" s="28"/>
      <c r="AI252" s="28"/>
      <c r="AJ252" s="45"/>
      <c r="AK252" s="28"/>
      <c r="AP252" s="29"/>
      <c r="AZ252" s="76"/>
      <c r="BA252" s="76"/>
      <c r="BB252" s="76"/>
      <c r="BC252" s="76"/>
      <c r="BD252" s="76"/>
      <c r="BE252" s="76"/>
      <c r="BF252" s="76"/>
      <c r="BG252" s="76"/>
      <c r="BH252" s="76"/>
      <c r="BI252" s="76"/>
      <c r="BJ252" s="76"/>
      <c r="BK252" s="76"/>
    </row>
    <row r="253" spans="16:63" s="27" customFormat="1" x14ac:dyDescent="0.25">
      <c r="P253" s="28"/>
      <c r="R253" s="28"/>
      <c r="S253" s="28"/>
      <c r="T253" s="28"/>
      <c r="U253" s="28"/>
      <c r="V253" s="28"/>
      <c r="W253" s="28"/>
      <c r="X253" s="28"/>
      <c r="Y253" s="28"/>
      <c r="Z253" s="28"/>
      <c r="AA253" s="45"/>
      <c r="AB253" s="28"/>
      <c r="AC253" s="28"/>
      <c r="AD253" s="28"/>
      <c r="AE253" s="28"/>
      <c r="AF253" s="28"/>
      <c r="AG253" s="28"/>
      <c r="AH253" s="28"/>
      <c r="AI253" s="28"/>
      <c r="AJ253" s="45"/>
      <c r="AK253" s="28"/>
      <c r="AP253" s="29"/>
      <c r="AZ253" s="76"/>
      <c r="BA253" s="76"/>
      <c r="BB253" s="76"/>
      <c r="BC253" s="76"/>
      <c r="BD253" s="76"/>
      <c r="BE253" s="76"/>
      <c r="BF253" s="76"/>
      <c r="BG253" s="76"/>
      <c r="BH253" s="76"/>
      <c r="BI253" s="76"/>
      <c r="BJ253" s="76"/>
      <c r="BK253" s="76"/>
    </row>
    <row r="254" spans="16:63" s="27" customFormat="1" x14ac:dyDescent="0.25">
      <c r="P254" s="28"/>
      <c r="R254" s="28"/>
      <c r="S254" s="28"/>
      <c r="T254" s="28"/>
      <c r="U254" s="28"/>
      <c r="V254" s="28"/>
      <c r="W254" s="28"/>
      <c r="X254" s="28"/>
      <c r="Y254" s="28"/>
      <c r="Z254" s="28"/>
      <c r="AA254" s="45"/>
      <c r="AB254" s="28"/>
      <c r="AC254" s="28"/>
      <c r="AD254" s="28"/>
      <c r="AE254" s="28"/>
      <c r="AF254" s="28"/>
      <c r="AG254" s="28"/>
      <c r="AH254" s="28"/>
      <c r="AI254" s="28"/>
      <c r="AJ254" s="45"/>
      <c r="AK254" s="28"/>
      <c r="AP254" s="29"/>
      <c r="AZ254" s="76"/>
      <c r="BA254" s="76"/>
      <c r="BB254" s="76"/>
      <c r="BC254" s="76"/>
      <c r="BD254" s="76"/>
      <c r="BE254" s="76"/>
      <c r="BF254" s="76"/>
      <c r="BG254" s="76"/>
      <c r="BH254" s="76"/>
      <c r="BI254" s="76"/>
      <c r="BJ254" s="76"/>
      <c r="BK254" s="76"/>
    </row>
    <row r="255" spans="16:63" s="27" customFormat="1" x14ac:dyDescent="0.25">
      <c r="P255" s="28"/>
      <c r="R255" s="28"/>
      <c r="S255" s="28"/>
      <c r="T255" s="28"/>
      <c r="U255" s="28"/>
      <c r="V255" s="28"/>
      <c r="W255" s="28"/>
      <c r="X255" s="28"/>
      <c r="Y255" s="28"/>
      <c r="Z255" s="28"/>
      <c r="AA255" s="45"/>
      <c r="AB255" s="28"/>
      <c r="AC255" s="28"/>
      <c r="AD255" s="28"/>
      <c r="AE255" s="28"/>
      <c r="AF255" s="28"/>
      <c r="AG255" s="28"/>
      <c r="AH255" s="28"/>
      <c r="AI255" s="28"/>
      <c r="AJ255" s="45"/>
      <c r="AK255" s="28"/>
      <c r="AP255" s="29"/>
      <c r="AZ255" s="76"/>
      <c r="BA255" s="76"/>
      <c r="BB255" s="76"/>
      <c r="BC255" s="76"/>
      <c r="BD255" s="76"/>
      <c r="BE255" s="76"/>
      <c r="BF255" s="76"/>
      <c r="BG255" s="76"/>
      <c r="BH255" s="76"/>
      <c r="BI255" s="76"/>
      <c r="BJ255" s="76"/>
      <c r="BK255" s="76"/>
    </row>
    <row r="256" spans="16:63" s="27" customFormat="1" x14ac:dyDescent="0.25">
      <c r="P256" s="28"/>
      <c r="R256" s="28"/>
      <c r="S256" s="28"/>
      <c r="T256" s="28"/>
      <c r="U256" s="28"/>
      <c r="V256" s="28"/>
      <c r="W256" s="28"/>
      <c r="X256" s="28"/>
      <c r="Y256" s="28"/>
      <c r="Z256" s="28"/>
      <c r="AA256" s="45"/>
      <c r="AB256" s="28"/>
      <c r="AC256" s="28"/>
      <c r="AD256" s="28"/>
      <c r="AE256" s="28"/>
      <c r="AF256" s="28"/>
      <c r="AG256" s="28"/>
      <c r="AH256" s="28"/>
      <c r="AI256" s="28"/>
      <c r="AJ256" s="45"/>
      <c r="AK256" s="28"/>
      <c r="AP256" s="29"/>
      <c r="AZ256" s="76"/>
      <c r="BA256" s="76"/>
      <c r="BB256" s="76"/>
      <c r="BC256" s="76"/>
      <c r="BD256" s="76"/>
      <c r="BE256" s="76"/>
      <c r="BF256" s="76"/>
      <c r="BG256" s="76"/>
      <c r="BH256" s="76"/>
      <c r="BI256" s="76"/>
      <c r="BJ256" s="76"/>
      <c r="BK256" s="76"/>
    </row>
    <row r="257" spans="16:63" s="27" customFormat="1" x14ac:dyDescent="0.25">
      <c r="P257" s="28"/>
      <c r="R257" s="28"/>
      <c r="S257" s="28"/>
      <c r="T257" s="28"/>
      <c r="U257" s="28"/>
      <c r="V257" s="28"/>
      <c r="W257" s="28"/>
      <c r="X257" s="28"/>
      <c r="Y257" s="28"/>
      <c r="Z257" s="28"/>
      <c r="AA257" s="45"/>
      <c r="AB257" s="28"/>
      <c r="AC257" s="28"/>
      <c r="AD257" s="28"/>
      <c r="AE257" s="28"/>
      <c r="AF257" s="28"/>
      <c r="AG257" s="28"/>
      <c r="AH257" s="28"/>
      <c r="AI257" s="28"/>
      <c r="AJ257" s="45"/>
      <c r="AK257" s="28"/>
      <c r="AP257" s="29"/>
      <c r="AZ257" s="76"/>
      <c r="BA257" s="76"/>
      <c r="BB257" s="76"/>
      <c r="BC257" s="76"/>
      <c r="BD257" s="76"/>
      <c r="BE257" s="76"/>
      <c r="BF257" s="76"/>
      <c r="BG257" s="76"/>
      <c r="BH257" s="76"/>
      <c r="BI257" s="76"/>
      <c r="BJ257" s="76"/>
      <c r="BK257" s="76"/>
    </row>
    <row r="258" spans="16:63" s="27" customFormat="1" x14ac:dyDescent="0.25">
      <c r="P258" s="28"/>
      <c r="R258" s="28"/>
      <c r="S258" s="28"/>
      <c r="T258" s="28"/>
      <c r="U258" s="28"/>
      <c r="V258" s="28"/>
      <c r="W258" s="28"/>
      <c r="X258" s="28"/>
      <c r="Y258" s="28"/>
      <c r="Z258" s="28"/>
      <c r="AA258" s="45"/>
      <c r="AB258" s="28"/>
      <c r="AC258" s="28"/>
      <c r="AD258" s="28"/>
      <c r="AE258" s="28"/>
      <c r="AF258" s="28"/>
      <c r="AG258" s="28"/>
      <c r="AH258" s="28"/>
      <c r="AI258" s="28"/>
      <c r="AJ258" s="45"/>
      <c r="AK258" s="28"/>
      <c r="AP258" s="29"/>
      <c r="AZ258" s="76"/>
      <c r="BA258" s="76"/>
      <c r="BB258" s="76"/>
      <c r="BC258" s="76"/>
      <c r="BD258" s="76"/>
      <c r="BE258" s="76"/>
      <c r="BF258" s="76"/>
      <c r="BG258" s="76"/>
      <c r="BH258" s="76"/>
      <c r="BI258" s="76"/>
      <c r="BJ258" s="76"/>
      <c r="BK258" s="76"/>
    </row>
    <row r="259" spans="16:63" s="27" customFormat="1" x14ac:dyDescent="0.25">
      <c r="P259" s="28"/>
      <c r="R259" s="28"/>
      <c r="S259" s="28"/>
      <c r="T259" s="28"/>
      <c r="U259" s="28"/>
      <c r="V259" s="28"/>
      <c r="W259" s="28"/>
      <c r="X259" s="28"/>
      <c r="Y259" s="28"/>
      <c r="Z259" s="28"/>
      <c r="AA259" s="45"/>
      <c r="AB259" s="28"/>
      <c r="AC259" s="28"/>
      <c r="AD259" s="28"/>
      <c r="AE259" s="28"/>
      <c r="AF259" s="28"/>
      <c r="AG259" s="28"/>
      <c r="AH259" s="28"/>
      <c r="AI259" s="28"/>
      <c r="AJ259" s="45"/>
      <c r="AK259" s="28"/>
      <c r="AP259" s="29"/>
      <c r="AZ259" s="76"/>
      <c r="BA259" s="76"/>
      <c r="BB259" s="76"/>
      <c r="BC259" s="76"/>
      <c r="BD259" s="76"/>
      <c r="BE259" s="76"/>
      <c r="BF259" s="76"/>
      <c r="BG259" s="76"/>
      <c r="BH259" s="76"/>
      <c r="BI259" s="76"/>
      <c r="BJ259" s="76"/>
      <c r="BK259" s="76"/>
    </row>
    <row r="260" spans="16:63" s="27" customFormat="1" x14ac:dyDescent="0.25">
      <c r="P260" s="28"/>
      <c r="R260" s="28"/>
      <c r="S260" s="28"/>
      <c r="T260" s="28"/>
      <c r="U260" s="28"/>
      <c r="V260" s="28"/>
      <c r="W260" s="28"/>
      <c r="X260" s="28"/>
      <c r="Y260" s="28"/>
      <c r="Z260" s="28"/>
      <c r="AA260" s="45"/>
      <c r="AB260" s="28"/>
      <c r="AC260" s="28"/>
      <c r="AD260" s="28"/>
      <c r="AE260" s="28"/>
      <c r="AF260" s="28"/>
      <c r="AG260" s="28"/>
      <c r="AH260" s="28"/>
      <c r="AI260" s="28"/>
      <c r="AJ260" s="45"/>
      <c r="AK260" s="28"/>
      <c r="AP260" s="29"/>
      <c r="AZ260" s="76"/>
      <c r="BA260" s="76"/>
      <c r="BB260" s="76"/>
      <c r="BC260" s="76"/>
      <c r="BD260" s="76"/>
      <c r="BE260" s="76"/>
      <c r="BF260" s="76"/>
      <c r="BG260" s="76"/>
      <c r="BH260" s="76"/>
      <c r="BI260" s="76"/>
      <c r="BJ260" s="76"/>
      <c r="BK260" s="76"/>
    </row>
    <row r="261" spans="16:63" s="27" customFormat="1" x14ac:dyDescent="0.25">
      <c r="P261" s="28"/>
      <c r="R261" s="28"/>
      <c r="S261" s="28"/>
      <c r="T261" s="28"/>
      <c r="U261" s="28"/>
      <c r="V261" s="28"/>
      <c r="W261" s="28"/>
      <c r="X261" s="28"/>
      <c r="Y261" s="28"/>
      <c r="Z261" s="28"/>
      <c r="AA261" s="45"/>
      <c r="AB261" s="28"/>
      <c r="AC261" s="28"/>
      <c r="AD261" s="28"/>
      <c r="AE261" s="28"/>
      <c r="AF261" s="28"/>
      <c r="AG261" s="28"/>
      <c r="AH261" s="28"/>
      <c r="AI261" s="28"/>
      <c r="AJ261" s="45"/>
      <c r="AK261" s="28"/>
      <c r="AP261" s="29"/>
      <c r="AZ261" s="76"/>
      <c r="BA261" s="76"/>
      <c r="BB261" s="76"/>
      <c r="BC261" s="76"/>
      <c r="BD261" s="76"/>
      <c r="BE261" s="76"/>
      <c r="BF261" s="76"/>
      <c r="BG261" s="76"/>
      <c r="BH261" s="76"/>
      <c r="BI261" s="76"/>
      <c r="BJ261" s="76"/>
      <c r="BK261" s="76"/>
    </row>
    <row r="262" spans="16:63" s="27" customFormat="1" x14ac:dyDescent="0.25">
      <c r="P262" s="28"/>
      <c r="R262" s="28"/>
      <c r="S262" s="28"/>
      <c r="T262" s="28"/>
      <c r="U262" s="28"/>
      <c r="V262" s="28"/>
      <c r="W262" s="28"/>
      <c r="X262" s="28"/>
      <c r="Y262" s="28"/>
      <c r="Z262" s="28"/>
      <c r="AA262" s="45"/>
      <c r="AB262" s="28"/>
      <c r="AC262" s="28"/>
      <c r="AD262" s="28"/>
      <c r="AE262" s="28"/>
      <c r="AF262" s="28"/>
      <c r="AG262" s="28"/>
      <c r="AH262" s="28"/>
      <c r="AI262" s="28"/>
      <c r="AJ262" s="45"/>
      <c r="AK262" s="28"/>
      <c r="AP262" s="29"/>
      <c r="AZ262" s="76"/>
      <c r="BA262" s="76"/>
      <c r="BB262" s="76"/>
      <c r="BC262" s="76"/>
      <c r="BD262" s="76"/>
      <c r="BE262" s="76"/>
      <c r="BF262" s="76"/>
      <c r="BG262" s="76"/>
      <c r="BH262" s="76"/>
      <c r="BI262" s="76"/>
      <c r="BJ262" s="76"/>
      <c r="BK262" s="76"/>
    </row>
    <row r="263" spans="16:63" s="27" customFormat="1" x14ac:dyDescent="0.25">
      <c r="P263" s="28"/>
      <c r="R263" s="28"/>
      <c r="S263" s="28"/>
      <c r="T263" s="28"/>
      <c r="U263" s="28"/>
      <c r="V263" s="28"/>
      <c r="W263" s="28"/>
      <c r="X263" s="28"/>
      <c r="Y263" s="28"/>
      <c r="Z263" s="28"/>
      <c r="AA263" s="45"/>
      <c r="AB263" s="28"/>
      <c r="AC263" s="28"/>
      <c r="AD263" s="28"/>
      <c r="AE263" s="28"/>
      <c r="AF263" s="28"/>
      <c r="AG263" s="28"/>
      <c r="AH263" s="28"/>
      <c r="AI263" s="28"/>
      <c r="AJ263" s="45"/>
      <c r="AK263" s="28"/>
      <c r="AP263" s="29"/>
      <c r="AZ263" s="76"/>
      <c r="BA263" s="76"/>
      <c r="BB263" s="76"/>
      <c r="BC263" s="76"/>
      <c r="BD263" s="76"/>
      <c r="BE263" s="76"/>
      <c r="BF263" s="76"/>
      <c r="BG263" s="76"/>
      <c r="BH263" s="76"/>
      <c r="BI263" s="76"/>
      <c r="BJ263" s="76"/>
      <c r="BK263" s="76"/>
    </row>
    <row r="264" spans="16:63" s="27" customFormat="1" x14ac:dyDescent="0.25">
      <c r="P264" s="28"/>
      <c r="R264" s="28"/>
      <c r="S264" s="28"/>
      <c r="T264" s="28"/>
      <c r="U264" s="28"/>
      <c r="V264" s="28"/>
      <c r="W264" s="28"/>
      <c r="X264" s="28"/>
      <c r="Y264" s="28"/>
      <c r="Z264" s="28"/>
      <c r="AA264" s="45"/>
      <c r="AB264" s="28"/>
      <c r="AC264" s="28"/>
      <c r="AD264" s="28"/>
      <c r="AE264" s="28"/>
      <c r="AF264" s="28"/>
      <c r="AG264" s="28"/>
      <c r="AH264" s="28"/>
      <c r="AI264" s="28"/>
      <c r="AJ264" s="45"/>
      <c r="AK264" s="28"/>
      <c r="AP264" s="29"/>
      <c r="AZ264" s="76"/>
      <c r="BA264" s="76"/>
      <c r="BB264" s="76"/>
      <c r="BC264" s="76"/>
      <c r="BD264" s="76"/>
      <c r="BE264" s="76"/>
      <c r="BF264" s="76"/>
      <c r="BG264" s="76"/>
      <c r="BH264" s="76"/>
      <c r="BI264" s="76"/>
      <c r="BJ264" s="76"/>
      <c r="BK264" s="76"/>
    </row>
    <row r="265" spans="16:63" s="27" customFormat="1" x14ac:dyDescent="0.25">
      <c r="P265" s="28"/>
      <c r="R265" s="28"/>
      <c r="S265" s="28"/>
      <c r="T265" s="28"/>
      <c r="U265" s="28"/>
      <c r="V265" s="28"/>
      <c r="W265" s="28"/>
      <c r="X265" s="28"/>
      <c r="Y265" s="28"/>
      <c r="Z265" s="28"/>
      <c r="AA265" s="45"/>
      <c r="AB265" s="28"/>
      <c r="AC265" s="28"/>
      <c r="AD265" s="28"/>
      <c r="AE265" s="28"/>
      <c r="AF265" s="28"/>
      <c r="AG265" s="28"/>
      <c r="AH265" s="28"/>
      <c r="AI265" s="28"/>
      <c r="AJ265" s="45"/>
      <c r="AK265" s="28"/>
      <c r="AP265" s="29"/>
      <c r="AZ265" s="76"/>
      <c r="BA265" s="76"/>
      <c r="BB265" s="76"/>
      <c r="BC265" s="76"/>
      <c r="BD265" s="76"/>
      <c r="BE265" s="76"/>
      <c r="BF265" s="76"/>
      <c r="BG265" s="76"/>
      <c r="BH265" s="76"/>
      <c r="BI265" s="76"/>
      <c r="BJ265" s="76"/>
      <c r="BK265" s="76"/>
    </row>
    <row r="266" spans="16:63" s="27" customFormat="1" x14ac:dyDescent="0.25">
      <c r="P266" s="28"/>
      <c r="R266" s="28"/>
      <c r="S266" s="28"/>
      <c r="T266" s="28"/>
      <c r="U266" s="28"/>
      <c r="V266" s="28"/>
      <c r="W266" s="28"/>
      <c r="X266" s="28"/>
      <c r="Y266" s="28"/>
      <c r="Z266" s="28"/>
      <c r="AA266" s="45"/>
      <c r="AB266" s="28"/>
      <c r="AC266" s="28"/>
      <c r="AD266" s="28"/>
      <c r="AE266" s="28"/>
      <c r="AF266" s="28"/>
      <c r="AG266" s="28"/>
      <c r="AH266" s="28"/>
      <c r="AI266" s="28"/>
      <c r="AJ266" s="45"/>
      <c r="AK266" s="28"/>
      <c r="AP266" s="29"/>
      <c r="AZ266" s="76"/>
      <c r="BA266" s="76"/>
      <c r="BB266" s="76"/>
      <c r="BC266" s="76"/>
      <c r="BD266" s="76"/>
      <c r="BE266" s="76"/>
      <c r="BF266" s="76"/>
      <c r="BG266" s="76"/>
      <c r="BH266" s="76"/>
      <c r="BI266" s="76"/>
      <c r="BJ266" s="76"/>
      <c r="BK266" s="76"/>
    </row>
    <row r="267" spans="16:63" s="27" customFormat="1" x14ac:dyDescent="0.25">
      <c r="P267" s="28"/>
      <c r="R267" s="28"/>
      <c r="S267" s="28"/>
      <c r="T267" s="28"/>
      <c r="U267" s="28"/>
      <c r="V267" s="28"/>
      <c r="W267" s="28"/>
      <c r="X267" s="28"/>
      <c r="Y267" s="28"/>
      <c r="Z267" s="28"/>
      <c r="AA267" s="45"/>
      <c r="AB267" s="28"/>
      <c r="AC267" s="28"/>
      <c r="AD267" s="28"/>
      <c r="AE267" s="28"/>
      <c r="AF267" s="28"/>
      <c r="AG267" s="28"/>
      <c r="AH267" s="28"/>
      <c r="AI267" s="28"/>
      <c r="AJ267" s="45"/>
      <c r="AK267" s="28"/>
      <c r="AP267" s="29"/>
      <c r="AZ267" s="76"/>
      <c r="BA267" s="76"/>
      <c r="BB267" s="76"/>
      <c r="BC267" s="76"/>
      <c r="BD267" s="76"/>
      <c r="BE267" s="76"/>
      <c r="BF267" s="76"/>
      <c r="BG267" s="76"/>
      <c r="BH267" s="76"/>
      <c r="BI267" s="76"/>
      <c r="BJ267" s="76"/>
      <c r="BK267" s="76"/>
    </row>
    <row r="268" spans="16:63" s="27" customFormat="1" x14ac:dyDescent="0.25">
      <c r="P268" s="28"/>
      <c r="R268" s="28"/>
      <c r="S268" s="28"/>
      <c r="T268" s="28"/>
      <c r="U268" s="28"/>
      <c r="V268" s="28"/>
      <c r="W268" s="28"/>
      <c r="X268" s="28"/>
      <c r="Y268" s="28"/>
      <c r="Z268" s="28"/>
      <c r="AA268" s="45"/>
      <c r="AB268" s="28"/>
      <c r="AC268" s="28"/>
      <c r="AD268" s="28"/>
      <c r="AE268" s="28"/>
      <c r="AF268" s="28"/>
      <c r="AG268" s="28"/>
      <c r="AH268" s="28"/>
      <c r="AI268" s="28"/>
      <c r="AJ268" s="45"/>
      <c r="AK268" s="28"/>
      <c r="AP268" s="29"/>
      <c r="AZ268" s="76"/>
      <c r="BA268" s="76"/>
      <c r="BB268" s="76"/>
      <c r="BC268" s="76"/>
      <c r="BD268" s="76"/>
      <c r="BE268" s="76"/>
      <c r="BF268" s="76"/>
      <c r="BG268" s="76"/>
      <c r="BH268" s="76"/>
      <c r="BI268" s="76"/>
      <c r="BJ268" s="76"/>
      <c r="BK268" s="76"/>
    </row>
    <row r="269" spans="16:63" s="27" customFormat="1" x14ac:dyDescent="0.25">
      <c r="P269" s="28"/>
      <c r="R269" s="28"/>
      <c r="S269" s="28"/>
      <c r="T269" s="28"/>
      <c r="U269" s="28"/>
      <c r="V269" s="28"/>
      <c r="W269" s="28"/>
      <c r="X269" s="28"/>
      <c r="Y269" s="28"/>
      <c r="Z269" s="28"/>
      <c r="AA269" s="45"/>
      <c r="AB269" s="28"/>
      <c r="AC269" s="28"/>
      <c r="AD269" s="28"/>
      <c r="AE269" s="28"/>
      <c r="AF269" s="28"/>
      <c r="AG269" s="28"/>
      <c r="AH269" s="28"/>
      <c r="AI269" s="28"/>
      <c r="AJ269" s="45"/>
      <c r="AK269" s="28"/>
      <c r="AP269" s="29"/>
      <c r="AZ269" s="76"/>
      <c r="BA269" s="76"/>
      <c r="BB269" s="76"/>
      <c r="BC269" s="76"/>
      <c r="BD269" s="76"/>
      <c r="BE269" s="76"/>
      <c r="BF269" s="76"/>
      <c r="BG269" s="76"/>
      <c r="BH269" s="76"/>
      <c r="BI269" s="76"/>
      <c r="BJ269" s="76"/>
      <c r="BK269" s="76"/>
    </row>
    <row r="270" spans="16:63" s="27" customFormat="1" x14ac:dyDescent="0.25">
      <c r="P270" s="28"/>
      <c r="R270" s="28"/>
      <c r="S270" s="28"/>
      <c r="T270" s="28"/>
      <c r="U270" s="28"/>
      <c r="V270" s="28"/>
      <c r="W270" s="28"/>
      <c r="X270" s="28"/>
      <c r="Y270" s="28"/>
      <c r="Z270" s="28"/>
      <c r="AA270" s="45"/>
      <c r="AB270" s="28"/>
      <c r="AC270" s="28"/>
      <c r="AD270" s="28"/>
      <c r="AE270" s="28"/>
      <c r="AF270" s="28"/>
      <c r="AG270" s="28"/>
      <c r="AH270" s="28"/>
      <c r="AI270" s="28"/>
      <c r="AJ270" s="45"/>
      <c r="AK270" s="28"/>
      <c r="AP270" s="29"/>
      <c r="AZ270" s="76"/>
      <c r="BA270" s="76"/>
      <c r="BB270" s="76"/>
      <c r="BC270" s="76"/>
      <c r="BD270" s="76"/>
      <c r="BE270" s="76"/>
      <c r="BF270" s="76"/>
      <c r="BG270" s="76"/>
      <c r="BH270" s="76"/>
      <c r="BI270" s="76"/>
      <c r="BJ270" s="76"/>
      <c r="BK270" s="76"/>
    </row>
    <row r="271" spans="16:63" s="27" customFormat="1" x14ac:dyDescent="0.25">
      <c r="P271" s="28"/>
      <c r="R271" s="28"/>
      <c r="S271" s="28"/>
      <c r="T271" s="28"/>
      <c r="U271" s="28"/>
      <c r="V271" s="28"/>
      <c r="W271" s="28"/>
      <c r="X271" s="28"/>
      <c r="Y271" s="28"/>
      <c r="Z271" s="28"/>
      <c r="AA271" s="45"/>
      <c r="AB271" s="28"/>
      <c r="AC271" s="28"/>
      <c r="AD271" s="28"/>
      <c r="AE271" s="28"/>
      <c r="AF271" s="28"/>
      <c r="AG271" s="28"/>
      <c r="AH271" s="28"/>
      <c r="AI271" s="28"/>
      <c r="AJ271" s="45"/>
      <c r="AK271" s="28"/>
      <c r="AP271" s="29"/>
      <c r="AZ271" s="76"/>
      <c r="BA271" s="76"/>
      <c r="BB271" s="76"/>
      <c r="BC271" s="76"/>
      <c r="BD271" s="76"/>
      <c r="BE271" s="76"/>
      <c r="BF271" s="76"/>
      <c r="BG271" s="76"/>
      <c r="BH271" s="76"/>
      <c r="BI271" s="76"/>
      <c r="BJ271" s="76"/>
      <c r="BK271" s="76"/>
    </row>
    <row r="272" spans="16:63" s="27" customFormat="1" x14ac:dyDescent="0.25">
      <c r="P272" s="28"/>
      <c r="R272" s="28"/>
      <c r="S272" s="28"/>
      <c r="T272" s="28"/>
      <c r="U272" s="28"/>
      <c r="V272" s="28"/>
      <c r="W272" s="28"/>
      <c r="X272" s="28"/>
      <c r="Y272" s="28"/>
      <c r="Z272" s="28"/>
      <c r="AA272" s="45"/>
      <c r="AB272" s="28"/>
      <c r="AC272" s="28"/>
      <c r="AD272" s="28"/>
      <c r="AE272" s="28"/>
      <c r="AF272" s="28"/>
      <c r="AG272" s="28"/>
      <c r="AH272" s="28"/>
      <c r="AI272" s="28"/>
      <c r="AJ272" s="45"/>
      <c r="AK272" s="28"/>
      <c r="AP272" s="29"/>
      <c r="AZ272" s="76"/>
      <c r="BA272" s="76"/>
      <c r="BB272" s="76"/>
      <c r="BC272" s="76"/>
      <c r="BD272" s="76"/>
      <c r="BE272" s="76"/>
      <c r="BF272" s="76"/>
      <c r="BG272" s="76"/>
      <c r="BH272" s="76"/>
      <c r="BI272" s="76"/>
      <c r="BJ272" s="76"/>
      <c r="BK272" s="76"/>
    </row>
    <row r="273" spans="16:63" s="27" customFormat="1" x14ac:dyDescent="0.25">
      <c r="P273" s="28"/>
      <c r="R273" s="28"/>
      <c r="S273" s="28"/>
      <c r="T273" s="28"/>
      <c r="U273" s="28"/>
      <c r="V273" s="28"/>
      <c r="W273" s="28"/>
      <c r="X273" s="28"/>
      <c r="Y273" s="28"/>
      <c r="Z273" s="28"/>
      <c r="AA273" s="45"/>
      <c r="AB273" s="28"/>
      <c r="AC273" s="28"/>
      <c r="AD273" s="28"/>
      <c r="AE273" s="28"/>
      <c r="AF273" s="28"/>
      <c r="AG273" s="28"/>
      <c r="AH273" s="28"/>
      <c r="AI273" s="28"/>
      <c r="AJ273" s="45"/>
      <c r="AK273" s="28"/>
      <c r="AP273" s="29"/>
      <c r="AZ273" s="76"/>
      <c r="BA273" s="76"/>
      <c r="BB273" s="76"/>
      <c r="BC273" s="76"/>
      <c r="BD273" s="76"/>
      <c r="BE273" s="76"/>
      <c r="BF273" s="76"/>
      <c r="BG273" s="76"/>
      <c r="BH273" s="76"/>
      <c r="BI273" s="76"/>
      <c r="BJ273" s="76"/>
      <c r="BK273" s="76"/>
    </row>
    <row r="274" spans="16:63" s="27" customFormat="1" x14ac:dyDescent="0.25">
      <c r="P274" s="28"/>
      <c r="R274" s="28"/>
      <c r="S274" s="28"/>
      <c r="T274" s="28"/>
      <c r="U274" s="28"/>
      <c r="V274" s="28"/>
      <c r="W274" s="28"/>
      <c r="X274" s="28"/>
      <c r="Y274" s="28"/>
      <c r="Z274" s="28"/>
      <c r="AA274" s="45"/>
      <c r="AB274" s="28"/>
      <c r="AC274" s="28"/>
      <c r="AD274" s="28"/>
      <c r="AE274" s="28"/>
      <c r="AF274" s="28"/>
      <c r="AG274" s="28"/>
      <c r="AH274" s="28"/>
      <c r="AI274" s="28"/>
      <c r="AJ274" s="45"/>
      <c r="AK274" s="28"/>
      <c r="AP274" s="29"/>
      <c r="AZ274" s="76"/>
      <c r="BA274" s="76"/>
      <c r="BB274" s="76"/>
      <c r="BC274" s="76"/>
      <c r="BD274" s="76"/>
      <c r="BE274" s="76"/>
      <c r="BF274" s="76"/>
      <c r="BG274" s="76"/>
      <c r="BH274" s="76"/>
      <c r="BI274" s="76"/>
      <c r="BJ274" s="76"/>
      <c r="BK274" s="76"/>
    </row>
    <row r="275" spans="16:63" s="27" customFormat="1" x14ac:dyDescent="0.25">
      <c r="P275" s="28"/>
      <c r="R275" s="28"/>
      <c r="S275" s="28"/>
      <c r="T275" s="28"/>
      <c r="U275" s="28"/>
      <c r="V275" s="28"/>
      <c r="W275" s="28"/>
      <c r="X275" s="28"/>
      <c r="Y275" s="28"/>
      <c r="Z275" s="28"/>
      <c r="AA275" s="45"/>
      <c r="AB275" s="28"/>
      <c r="AC275" s="28"/>
      <c r="AD275" s="28"/>
      <c r="AE275" s="28"/>
      <c r="AF275" s="28"/>
      <c r="AG275" s="28"/>
      <c r="AH275" s="28"/>
      <c r="AI275" s="28"/>
      <c r="AJ275" s="45"/>
      <c r="AK275" s="28"/>
      <c r="AP275" s="29"/>
      <c r="AZ275" s="76"/>
      <c r="BA275" s="76"/>
      <c r="BB275" s="76"/>
      <c r="BC275" s="76"/>
      <c r="BD275" s="76"/>
      <c r="BE275" s="76"/>
      <c r="BF275" s="76"/>
      <c r="BG275" s="76"/>
      <c r="BH275" s="76"/>
      <c r="BI275" s="76"/>
      <c r="BJ275" s="76"/>
      <c r="BK275" s="76"/>
    </row>
    <row r="276" spans="16:63" s="27" customFormat="1" x14ac:dyDescent="0.25">
      <c r="P276" s="28"/>
      <c r="R276" s="28"/>
      <c r="S276" s="28"/>
      <c r="T276" s="28"/>
      <c r="U276" s="28"/>
      <c r="V276" s="28"/>
      <c r="W276" s="28"/>
      <c r="X276" s="28"/>
      <c r="Y276" s="28"/>
      <c r="Z276" s="28"/>
      <c r="AA276" s="45"/>
      <c r="AB276" s="28"/>
      <c r="AC276" s="28"/>
      <c r="AD276" s="28"/>
      <c r="AE276" s="28"/>
      <c r="AF276" s="28"/>
      <c r="AG276" s="28"/>
      <c r="AH276" s="28"/>
      <c r="AI276" s="28"/>
      <c r="AJ276" s="45"/>
      <c r="AK276" s="28"/>
      <c r="AP276" s="29"/>
      <c r="AZ276" s="76"/>
      <c r="BA276" s="76"/>
      <c r="BB276" s="76"/>
      <c r="BC276" s="76"/>
      <c r="BD276" s="76"/>
      <c r="BE276" s="76"/>
      <c r="BF276" s="76"/>
      <c r="BG276" s="76"/>
      <c r="BH276" s="76"/>
      <c r="BI276" s="76"/>
      <c r="BJ276" s="76"/>
      <c r="BK276" s="76"/>
    </row>
    <row r="277" spans="16:63" s="27" customFormat="1" x14ac:dyDescent="0.25">
      <c r="P277" s="28"/>
      <c r="R277" s="28"/>
      <c r="S277" s="28"/>
      <c r="T277" s="28"/>
      <c r="U277" s="28"/>
      <c r="V277" s="28"/>
      <c r="W277" s="28"/>
      <c r="X277" s="28"/>
      <c r="Y277" s="28"/>
      <c r="Z277" s="28"/>
      <c r="AA277" s="45"/>
      <c r="AB277" s="28"/>
      <c r="AC277" s="28"/>
      <c r="AD277" s="28"/>
      <c r="AE277" s="28"/>
      <c r="AF277" s="28"/>
      <c r="AG277" s="28"/>
      <c r="AH277" s="28"/>
      <c r="AI277" s="28"/>
      <c r="AJ277" s="45"/>
      <c r="AK277" s="28"/>
      <c r="AP277" s="29"/>
      <c r="AZ277" s="76"/>
      <c r="BA277" s="76"/>
      <c r="BB277" s="76"/>
      <c r="BC277" s="76"/>
      <c r="BD277" s="76"/>
      <c r="BE277" s="76"/>
      <c r="BF277" s="76"/>
      <c r="BG277" s="76"/>
      <c r="BH277" s="76"/>
      <c r="BI277" s="76"/>
      <c r="BJ277" s="76"/>
      <c r="BK277" s="76"/>
    </row>
    <row r="278" spans="16:63" s="27" customFormat="1" x14ac:dyDescent="0.25">
      <c r="P278" s="28"/>
      <c r="R278" s="28"/>
      <c r="S278" s="28"/>
      <c r="T278" s="28"/>
      <c r="U278" s="28"/>
      <c r="V278" s="28"/>
      <c r="W278" s="28"/>
      <c r="X278" s="28"/>
      <c r="Y278" s="28"/>
      <c r="Z278" s="28"/>
      <c r="AA278" s="45"/>
      <c r="AB278" s="28"/>
      <c r="AC278" s="28"/>
      <c r="AD278" s="28"/>
      <c r="AE278" s="28"/>
      <c r="AF278" s="28"/>
      <c r="AG278" s="28"/>
      <c r="AH278" s="28"/>
      <c r="AI278" s="28"/>
      <c r="AJ278" s="45"/>
      <c r="AK278" s="28"/>
      <c r="AP278" s="29"/>
      <c r="AZ278" s="76"/>
      <c r="BA278" s="76"/>
      <c r="BB278" s="76"/>
      <c r="BC278" s="76"/>
      <c r="BD278" s="76"/>
      <c r="BE278" s="76"/>
      <c r="BF278" s="76"/>
      <c r="BG278" s="76"/>
      <c r="BH278" s="76"/>
      <c r="BI278" s="76"/>
      <c r="BJ278" s="76"/>
      <c r="BK278" s="76"/>
    </row>
    <row r="279" spans="16:63" s="27" customFormat="1" x14ac:dyDescent="0.25">
      <c r="P279" s="28"/>
      <c r="R279" s="28"/>
      <c r="S279" s="28"/>
      <c r="T279" s="28"/>
      <c r="U279" s="28"/>
      <c r="V279" s="28"/>
      <c r="W279" s="28"/>
      <c r="X279" s="28"/>
      <c r="Y279" s="28"/>
      <c r="Z279" s="28"/>
      <c r="AA279" s="45"/>
      <c r="AB279" s="28"/>
      <c r="AC279" s="28"/>
      <c r="AD279" s="28"/>
      <c r="AE279" s="28"/>
      <c r="AF279" s="28"/>
      <c r="AG279" s="28"/>
      <c r="AH279" s="28"/>
      <c r="AI279" s="28"/>
      <c r="AJ279" s="45"/>
      <c r="AK279" s="28"/>
      <c r="AP279" s="29"/>
      <c r="AZ279" s="76"/>
      <c r="BA279" s="76"/>
      <c r="BB279" s="76"/>
      <c r="BC279" s="76"/>
      <c r="BD279" s="76"/>
      <c r="BE279" s="76"/>
      <c r="BF279" s="76"/>
      <c r="BG279" s="76"/>
      <c r="BH279" s="76"/>
      <c r="BI279" s="76"/>
      <c r="BJ279" s="76"/>
      <c r="BK279" s="76"/>
    </row>
    <row r="280" spans="16:63" s="27" customFormat="1" x14ac:dyDescent="0.25">
      <c r="P280" s="28"/>
      <c r="R280" s="28"/>
      <c r="S280" s="28"/>
      <c r="T280" s="28"/>
      <c r="U280" s="28"/>
      <c r="V280" s="28"/>
      <c r="W280" s="28"/>
      <c r="X280" s="28"/>
      <c r="Y280" s="28"/>
      <c r="Z280" s="28"/>
      <c r="AA280" s="44"/>
      <c r="AB280" s="28"/>
      <c r="AC280" s="28"/>
      <c r="AD280" s="28"/>
      <c r="AE280" s="28"/>
      <c r="AF280" s="28"/>
      <c r="AG280" s="28"/>
      <c r="AH280" s="28"/>
      <c r="AI280" s="28"/>
      <c r="AJ280" s="44"/>
      <c r="AK280" s="28"/>
      <c r="AP280" s="29"/>
      <c r="AZ280" s="76"/>
      <c r="BA280" s="76"/>
      <c r="BB280" s="76"/>
      <c r="BC280" s="76"/>
      <c r="BD280" s="76"/>
      <c r="BE280" s="76"/>
      <c r="BF280" s="76"/>
      <c r="BG280" s="76"/>
      <c r="BH280" s="76"/>
      <c r="BI280" s="76"/>
      <c r="BJ280" s="76"/>
      <c r="BK280" s="76"/>
    </row>
    <row r="281" spans="16:63" s="27" customFormat="1" x14ac:dyDescent="0.25">
      <c r="P281" s="28"/>
      <c r="R281" s="28"/>
      <c r="S281" s="28"/>
      <c r="T281" s="28"/>
      <c r="U281" s="28"/>
      <c r="V281" s="28"/>
      <c r="W281" s="28"/>
      <c r="X281" s="28"/>
      <c r="Y281" s="28"/>
      <c r="Z281" s="28"/>
      <c r="AA281" s="43"/>
      <c r="AB281" s="28"/>
      <c r="AC281" s="28"/>
      <c r="AD281" s="28"/>
      <c r="AE281" s="28"/>
      <c r="AF281" s="28"/>
      <c r="AG281" s="28"/>
      <c r="AH281" s="28"/>
      <c r="AI281" s="28"/>
      <c r="AJ281" s="43"/>
      <c r="AK281" s="28"/>
      <c r="AP281" s="29"/>
      <c r="AZ281" s="76"/>
      <c r="BA281" s="76"/>
      <c r="BB281" s="76"/>
      <c r="BC281" s="76"/>
      <c r="BD281" s="76"/>
      <c r="BE281" s="76"/>
      <c r="BF281" s="76"/>
      <c r="BG281" s="76"/>
      <c r="BH281" s="76"/>
      <c r="BI281" s="76"/>
      <c r="BJ281" s="76"/>
      <c r="BK281" s="76"/>
    </row>
    <row r="282" spans="16:63" s="27" customFormat="1" x14ac:dyDescent="0.25">
      <c r="P282" s="28"/>
      <c r="R282" s="28"/>
      <c r="S282" s="28"/>
      <c r="T282" s="28"/>
      <c r="U282" s="28"/>
      <c r="V282" s="28"/>
      <c r="W282" s="28"/>
      <c r="X282" s="28"/>
      <c r="Y282" s="28"/>
      <c r="Z282" s="28"/>
      <c r="AA282" s="43"/>
      <c r="AB282" s="28"/>
      <c r="AC282" s="28"/>
      <c r="AD282" s="28"/>
      <c r="AE282" s="28"/>
      <c r="AF282" s="28"/>
      <c r="AG282" s="28"/>
      <c r="AH282" s="28"/>
      <c r="AI282" s="28"/>
      <c r="AJ282" s="43"/>
      <c r="AK282" s="28"/>
      <c r="AP282" s="29"/>
      <c r="AZ282" s="76"/>
      <c r="BA282" s="76"/>
      <c r="BB282" s="76"/>
      <c r="BC282" s="76"/>
      <c r="BD282" s="76"/>
      <c r="BE282" s="76"/>
      <c r="BF282" s="76"/>
      <c r="BG282" s="76"/>
      <c r="BH282" s="76"/>
      <c r="BI282" s="76"/>
      <c r="BJ282" s="76"/>
      <c r="BK282" s="76"/>
    </row>
    <row r="283" spans="16:63" s="27" customFormat="1" x14ac:dyDescent="0.25">
      <c r="P283" s="28"/>
      <c r="R283" s="28"/>
      <c r="S283" s="28"/>
      <c r="T283" s="28"/>
      <c r="U283" s="28"/>
      <c r="V283" s="28"/>
      <c r="W283" s="28"/>
      <c r="X283" s="28"/>
      <c r="Y283" s="28"/>
      <c r="Z283" s="28"/>
      <c r="AA283" s="43"/>
      <c r="AB283" s="28"/>
      <c r="AC283" s="28"/>
      <c r="AD283" s="28"/>
      <c r="AE283" s="28"/>
      <c r="AF283" s="28"/>
      <c r="AG283" s="28"/>
      <c r="AH283" s="28"/>
      <c r="AI283" s="28"/>
      <c r="AJ283" s="43"/>
      <c r="AK283" s="28"/>
      <c r="AP283" s="29"/>
      <c r="AZ283" s="76"/>
      <c r="BA283" s="76"/>
      <c r="BB283" s="76"/>
      <c r="BC283" s="76"/>
      <c r="BD283" s="76"/>
      <c r="BE283" s="76"/>
      <c r="BF283" s="76"/>
      <c r="BG283" s="76"/>
      <c r="BH283" s="76"/>
      <c r="BI283" s="76"/>
      <c r="BJ283" s="76"/>
      <c r="BK283" s="76"/>
    </row>
    <row r="284" spans="16:63" s="27" customFormat="1" x14ac:dyDescent="0.25">
      <c r="P284" s="28"/>
      <c r="R284" s="28"/>
      <c r="S284" s="28"/>
      <c r="T284" s="28"/>
      <c r="U284" s="28"/>
      <c r="V284" s="28"/>
      <c r="W284" s="28"/>
      <c r="X284" s="28"/>
      <c r="Y284" s="28"/>
      <c r="Z284" s="28"/>
      <c r="AA284" s="43"/>
      <c r="AB284" s="28"/>
      <c r="AC284" s="28"/>
      <c r="AD284" s="28"/>
      <c r="AE284" s="28"/>
      <c r="AF284" s="28"/>
      <c r="AG284" s="28"/>
      <c r="AH284" s="28"/>
      <c r="AI284" s="28"/>
      <c r="AJ284" s="43"/>
      <c r="AK284" s="28"/>
      <c r="AP284" s="29"/>
      <c r="AZ284" s="76"/>
      <c r="BA284" s="76"/>
      <c r="BB284" s="76"/>
      <c r="BC284" s="76"/>
      <c r="BD284" s="76"/>
      <c r="BE284" s="76"/>
      <c r="BF284" s="76"/>
      <c r="BG284" s="76"/>
      <c r="BH284" s="76"/>
      <c r="BI284" s="76"/>
      <c r="BJ284" s="76"/>
      <c r="BK284" s="76"/>
    </row>
    <row r="285" spans="16:63" s="27" customFormat="1" x14ac:dyDescent="0.25">
      <c r="P285" s="28"/>
      <c r="R285" s="28"/>
      <c r="S285" s="28"/>
      <c r="T285" s="28"/>
      <c r="U285" s="28"/>
      <c r="V285" s="28"/>
      <c r="W285" s="28"/>
      <c r="X285" s="28"/>
      <c r="Y285" s="28"/>
      <c r="Z285" s="28"/>
      <c r="AA285" s="43"/>
      <c r="AB285" s="28"/>
      <c r="AC285" s="28"/>
      <c r="AD285" s="28"/>
      <c r="AE285" s="28"/>
      <c r="AF285" s="28"/>
      <c r="AG285" s="28"/>
      <c r="AH285" s="28"/>
      <c r="AI285" s="28"/>
      <c r="AJ285" s="43"/>
      <c r="AK285" s="28"/>
      <c r="AP285" s="29"/>
      <c r="AZ285" s="76"/>
      <c r="BA285" s="76"/>
      <c r="BB285" s="76"/>
      <c r="BC285" s="76"/>
      <c r="BD285" s="76"/>
      <c r="BE285" s="76"/>
      <c r="BF285" s="76"/>
      <c r="BG285" s="76"/>
      <c r="BH285" s="76"/>
      <c r="BI285" s="76"/>
      <c r="BJ285" s="76"/>
      <c r="BK285" s="76"/>
    </row>
    <row r="286" spans="16:63" s="27" customFormat="1" x14ac:dyDescent="0.25">
      <c r="P286" s="28"/>
      <c r="R286" s="28"/>
      <c r="S286" s="28"/>
      <c r="T286" s="28"/>
      <c r="U286" s="28"/>
      <c r="V286" s="28"/>
      <c r="W286" s="28"/>
      <c r="X286" s="28"/>
      <c r="Y286" s="28"/>
      <c r="Z286" s="28"/>
      <c r="AA286" s="43"/>
      <c r="AB286" s="28"/>
      <c r="AC286" s="28"/>
      <c r="AD286" s="28"/>
      <c r="AE286" s="28"/>
      <c r="AF286" s="28"/>
      <c r="AG286" s="28"/>
      <c r="AH286" s="28"/>
      <c r="AI286" s="28"/>
      <c r="AJ286" s="43"/>
      <c r="AK286" s="28"/>
      <c r="AP286" s="29"/>
      <c r="AZ286" s="76"/>
      <c r="BA286" s="76"/>
      <c r="BB286" s="76"/>
      <c r="BC286" s="76"/>
      <c r="BD286" s="76"/>
      <c r="BE286" s="76"/>
      <c r="BF286" s="76"/>
      <c r="BG286" s="76"/>
      <c r="BH286" s="76"/>
      <c r="BI286" s="76"/>
      <c r="BJ286" s="76"/>
      <c r="BK286" s="76"/>
    </row>
    <row r="287" spans="16:63" s="27" customFormat="1" x14ac:dyDescent="0.25">
      <c r="P287" s="28"/>
      <c r="R287" s="28"/>
      <c r="S287" s="28"/>
      <c r="T287" s="28"/>
      <c r="U287" s="28"/>
      <c r="V287" s="28"/>
      <c r="W287" s="28"/>
      <c r="X287" s="28"/>
      <c r="Y287" s="28"/>
      <c r="Z287" s="28"/>
      <c r="AA287" s="43"/>
      <c r="AB287" s="28"/>
      <c r="AC287" s="28"/>
      <c r="AD287" s="28"/>
      <c r="AE287" s="28"/>
      <c r="AF287" s="28"/>
      <c r="AG287" s="28"/>
      <c r="AH287" s="28"/>
      <c r="AI287" s="28"/>
      <c r="AJ287" s="43"/>
      <c r="AK287" s="28"/>
      <c r="AP287" s="29"/>
      <c r="AZ287" s="76"/>
      <c r="BA287" s="76"/>
      <c r="BB287" s="76"/>
      <c r="BC287" s="76"/>
      <c r="BD287" s="76"/>
      <c r="BE287" s="76"/>
      <c r="BF287" s="76"/>
      <c r="BG287" s="76"/>
      <c r="BH287" s="76"/>
      <c r="BI287" s="76"/>
      <c r="BJ287" s="76"/>
      <c r="BK287" s="76"/>
    </row>
    <row r="288" spans="16:63" s="27" customFormat="1" x14ac:dyDescent="0.25">
      <c r="P288" s="28"/>
      <c r="R288" s="28"/>
      <c r="S288" s="28"/>
      <c r="T288" s="28"/>
      <c r="U288" s="28"/>
      <c r="V288" s="28"/>
      <c r="W288" s="28"/>
      <c r="X288" s="28"/>
      <c r="Y288" s="28"/>
      <c r="Z288" s="28"/>
      <c r="AA288" s="43"/>
      <c r="AB288" s="28"/>
      <c r="AC288" s="28"/>
      <c r="AD288" s="28"/>
      <c r="AE288" s="28"/>
      <c r="AF288" s="28"/>
      <c r="AG288" s="28"/>
      <c r="AH288" s="28"/>
      <c r="AI288" s="28"/>
      <c r="AJ288" s="43"/>
      <c r="AK288" s="28"/>
      <c r="AP288" s="29"/>
      <c r="AZ288" s="76"/>
      <c r="BA288" s="76"/>
      <c r="BB288" s="76"/>
      <c r="BC288" s="76"/>
      <c r="BD288" s="76"/>
      <c r="BE288" s="76"/>
      <c r="BF288" s="76"/>
      <c r="BG288" s="76"/>
      <c r="BH288" s="76"/>
      <c r="BI288" s="76"/>
      <c r="BJ288" s="76"/>
      <c r="BK288" s="76"/>
    </row>
    <row r="289" spans="16:63" s="27" customFormat="1" x14ac:dyDescent="0.25">
      <c r="P289" s="28"/>
      <c r="R289" s="28"/>
      <c r="S289" s="28"/>
      <c r="T289" s="28"/>
      <c r="U289" s="28"/>
      <c r="V289" s="28"/>
      <c r="W289" s="28"/>
      <c r="X289" s="28"/>
      <c r="Y289" s="28"/>
      <c r="Z289" s="28"/>
      <c r="AA289" s="43"/>
      <c r="AB289" s="28"/>
      <c r="AC289" s="28"/>
      <c r="AD289" s="28"/>
      <c r="AE289" s="28"/>
      <c r="AF289" s="28"/>
      <c r="AG289" s="28"/>
      <c r="AH289" s="28"/>
      <c r="AI289" s="28"/>
      <c r="AJ289" s="43"/>
      <c r="AK289" s="28"/>
      <c r="AP289" s="29"/>
      <c r="AZ289" s="76"/>
      <c r="BA289" s="76"/>
      <c r="BB289" s="76"/>
      <c r="BC289" s="76"/>
      <c r="BD289" s="76"/>
      <c r="BE289" s="76"/>
      <c r="BF289" s="76"/>
      <c r="BG289" s="76"/>
      <c r="BH289" s="76"/>
      <c r="BI289" s="76"/>
      <c r="BJ289" s="76"/>
      <c r="BK289" s="76"/>
    </row>
    <row r="290" spans="16:63" s="27" customFormat="1" x14ac:dyDescent="0.25">
      <c r="P290" s="28"/>
      <c r="R290" s="28"/>
      <c r="S290" s="28"/>
      <c r="T290" s="28"/>
      <c r="U290" s="28"/>
      <c r="V290" s="28"/>
      <c r="W290" s="28"/>
      <c r="X290" s="28"/>
      <c r="Y290" s="28"/>
      <c r="Z290" s="28"/>
      <c r="AA290" s="43"/>
      <c r="AB290" s="28"/>
      <c r="AC290" s="28"/>
      <c r="AD290" s="28"/>
      <c r="AE290" s="28"/>
      <c r="AF290" s="28"/>
      <c r="AG290" s="28"/>
      <c r="AH290" s="28"/>
      <c r="AI290" s="28"/>
      <c r="AJ290" s="43"/>
      <c r="AK290" s="28"/>
      <c r="AP290" s="29"/>
      <c r="AZ290" s="76"/>
      <c r="BA290" s="76"/>
      <c r="BB290" s="76"/>
      <c r="BC290" s="76"/>
      <c r="BD290" s="76"/>
      <c r="BE290" s="76"/>
      <c r="BF290" s="76"/>
      <c r="BG290" s="76"/>
      <c r="BH290" s="76"/>
      <c r="BI290" s="76"/>
      <c r="BJ290" s="76"/>
      <c r="BK290" s="76"/>
    </row>
    <row r="291" spans="16:63" s="27" customFormat="1" x14ac:dyDescent="0.25">
      <c r="P291" s="28"/>
      <c r="R291" s="28"/>
      <c r="S291" s="28"/>
      <c r="T291" s="28"/>
      <c r="U291" s="28"/>
      <c r="V291" s="28"/>
      <c r="W291" s="28"/>
      <c r="X291" s="28"/>
      <c r="Y291" s="28"/>
      <c r="Z291" s="28"/>
      <c r="AA291" s="43"/>
      <c r="AB291" s="28"/>
      <c r="AC291" s="28"/>
      <c r="AD291" s="28"/>
      <c r="AE291" s="28"/>
      <c r="AF291" s="28"/>
      <c r="AG291" s="28"/>
      <c r="AH291" s="28"/>
      <c r="AI291" s="28"/>
      <c r="AJ291" s="43"/>
      <c r="AK291" s="28"/>
      <c r="AP291" s="29"/>
      <c r="AZ291" s="76"/>
      <c r="BA291" s="76"/>
      <c r="BB291" s="76"/>
      <c r="BC291" s="76"/>
      <c r="BD291" s="76"/>
      <c r="BE291" s="76"/>
      <c r="BF291" s="76"/>
      <c r="BG291" s="76"/>
      <c r="BH291" s="76"/>
      <c r="BI291" s="76"/>
      <c r="BJ291" s="76"/>
      <c r="BK291" s="76"/>
    </row>
    <row r="292" spans="16:63" s="27" customFormat="1" x14ac:dyDescent="0.25">
      <c r="P292" s="28"/>
      <c r="R292" s="28"/>
      <c r="S292" s="28"/>
      <c r="T292" s="28"/>
      <c r="U292" s="28"/>
      <c r="V292" s="28"/>
      <c r="W292" s="28"/>
      <c r="X292" s="28"/>
      <c r="Y292" s="28"/>
      <c r="Z292" s="28"/>
      <c r="AA292" s="43"/>
      <c r="AB292" s="28"/>
      <c r="AC292" s="28"/>
      <c r="AD292" s="28"/>
      <c r="AE292" s="28"/>
      <c r="AF292" s="28"/>
      <c r="AG292" s="28"/>
      <c r="AH292" s="28"/>
      <c r="AI292" s="28"/>
      <c r="AJ292" s="43"/>
      <c r="AK292" s="28"/>
      <c r="AP292" s="29"/>
      <c r="AZ292" s="76"/>
      <c r="BA292" s="76"/>
      <c r="BB292" s="76"/>
      <c r="BC292" s="76"/>
      <c r="BD292" s="76"/>
      <c r="BE292" s="76"/>
      <c r="BF292" s="76"/>
      <c r="BG292" s="76"/>
      <c r="BH292" s="76"/>
      <c r="BI292" s="76"/>
      <c r="BJ292" s="76"/>
      <c r="BK292" s="76"/>
    </row>
    <row r="293" spans="16:63" s="27" customFormat="1" x14ac:dyDescent="0.25">
      <c r="P293" s="28"/>
      <c r="R293" s="28"/>
      <c r="S293" s="28"/>
      <c r="T293" s="28"/>
      <c r="U293" s="28"/>
      <c r="V293" s="28"/>
      <c r="W293" s="28"/>
      <c r="X293" s="28"/>
      <c r="Y293" s="28"/>
      <c r="Z293" s="28"/>
      <c r="AA293" s="43"/>
      <c r="AB293" s="28"/>
      <c r="AC293" s="28"/>
      <c r="AD293" s="28"/>
      <c r="AE293" s="28"/>
      <c r="AF293" s="28"/>
      <c r="AG293" s="28"/>
      <c r="AH293" s="28"/>
      <c r="AI293" s="28"/>
      <c r="AJ293" s="43"/>
      <c r="AK293" s="28"/>
      <c r="AP293" s="29"/>
      <c r="AZ293" s="76"/>
      <c r="BA293" s="76"/>
      <c r="BB293" s="76"/>
      <c r="BC293" s="76"/>
      <c r="BD293" s="76"/>
      <c r="BE293" s="76"/>
      <c r="BF293" s="76"/>
      <c r="BG293" s="76"/>
      <c r="BH293" s="76"/>
      <c r="BI293" s="76"/>
      <c r="BJ293" s="76"/>
      <c r="BK293" s="76"/>
    </row>
    <row r="294" spans="16:63" s="27" customFormat="1" x14ac:dyDescent="0.25">
      <c r="P294" s="28"/>
      <c r="R294" s="28"/>
      <c r="S294" s="28"/>
      <c r="T294" s="28"/>
      <c r="U294" s="28"/>
      <c r="V294" s="28"/>
      <c r="W294" s="28"/>
      <c r="X294" s="28"/>
      <c r="Y294" s="28"/>
      <c r="Z294" s="28"/>
      <c r="AA294" s="43"/>
      <c r="AB294" s="28"/>
      <c r="AC294" s="28"/>
      <c r="AD294" s="28"/>
      <c r="AE294" s="28"/>
      <c r="AF294" s="28"/>
      <c r="AG294" s="28"/>
      <c r="AH294" s="28"/>
      <c r="AI294" s="28"/>
      <c r="AJ294" s="43"/>
      <c r="AK294" s="28"/>
      <c r="AP294" s="29"/>
      <c r="AZ294" s="76"/>
      <c r="BA294" s="76"/>
      <c r="BB294" s="76"/>
      <c r="BC294" s="76"/>
      <c r="BD294" s="76"/>
      <c r="BE294" s="76"/>
      <c r="BF294" s="76"/>
      <c r="BG294" s="76"/>
      <c r="BH294" s="76"/>
      <c r="BI294" s="76"/>
      <c r="BJ294" s="76"/>
      <c r="BK294" s="76"/>
    </row>
    <row r="295" spans="16:63" s="27" customFormat="1" x14ac:dyDescent="0.25">
      <c r="P295" s="28"/>
      <c r="R295" s="28"/>
      <c r="S295" s="28"/>
      <c r="T295" s="28"/>
      <c r="U295" s="28"/>
      <c r="V295" s="28"/>
      <c r="W295" s="28"/>
      <c r="X295" s="28"/>
      <c r="Y295" s="28"/>
      <c r="Z295" s="28"/>
      <c r="AA295" s="43"/>
      <c r="AB295" s="28"/>
      <c r="AC295" s="28"/>
      <c r="AD295" s="28"/>
      <c r="AE295" s="28"/>
      <c r="AF295" s="28"/>
      <c r="AG295" s="28"/>
      <c r="AH295" s="28"/>
      <c r="AI295" s="28"/>
      <c r="AJ295" s="43"/>
      <c r="AK295" s="28"/>
      <c r="AP295" s="29"/>
      <c r="AZ295" s="76"/>
      <c r="BA295" s="76"/>
      <c r="BB295" s="76"/>
      <c r="BC295" s="76"/>
      <c r="BD295" s="76"/>
      <c r="BE295" s="76"/>
      <c r="BF295" s="76"/>
      <c r="BG295" s="76"/>
      <c r="BH295" s="76"/>
      <c r="BI295" s="76"/>
      <c r="BJ295" s="76"/>
      <c r="BK295" s="76"/>
    </row>
    <row r="296" spans="16:63" s="27" customFormat="1" x14ac:dyDescent="0.25">
      <c r="P296" s="28"/>
      <c r="R296" s="28"/>
      <c r="S296" s="28"/>
      <c r="T296" s="28"/>
      <c r="U296" s="28"/>
      <c r="V296" s="28"/>
      <c r="W296" s="28"/>
      <c r="X296" s="28"/>
      <c r="Y296" s="28"/>
      <c r="Z296" s="28"/>
      <c r="AA296" s="43"/>
      <c r="AB296" s="28"/>
      <c r="AC296" s="28"/>
      <c r="AD296" s="28"/>
      <c r="AE296" s="28"/>
      <c r="AF296" s="28"/>
      <c r="AG296" s="28"/>
      <c r="AH296" s="28"/>
      <c r="AI296" s="28"/>
      <c r="AJ296" s="43"/>
      <c r="AK296" s="28"/>
      <c r="AP296" s="29"/>
      <c r="AZ296" s="76"/>
      <c r="BA296" s="76"/>
      <c r="BB296" s="76"/>
      <c r="BC296" s="76"/>
      <c r="BD296" s="76"/>
      <c r="BE296" s="76"/>
      <c r="BF296" s="76"/>
      <c r="BG296" s="76"/>
      <c r="BH296" s="76"/>
      <c r="BI296" s="76"/>
      <c r="BJ296" s="76"/>
      <c r="BK296" s="76"/>
    </row>
    <row r="297" spans="16:63" s="27" customFormat="1" x14ac:dyDescent="0.25">
      <c r="P297" s="28"/>
      <c r="R297" s="28"/>
      <c r="S297" s="28"/>
      <c r="T297" s="28"/>
      <c r="U297" s="28"/>
      <c r="V297" s="28"/>
      <c r="W297" s="28"/>
      <c r="X297" s="28"/>
      <c r="Y297" s="28"/>
      <c r="Z297" s="28"/>
      <c r="AA297" s="43"/>
      <c r="AB297" s="28"/>
      <c r="AC297" s="28"/>
      <c r="AD297" s="28"/>
      <c r="AE297" s="28"/>
      <c r="AF297" s="28"/>
      <c r="AG297" s="28"/>
      <c r="AH297" s="28"/>
      <c r="AI297" s="28"/>
      <c r="AJ297" s="43"/>
      <c r="AK297" s="28"/>
      <c r="AP297" s="29"/>
      <c r="AZ297" s="76"/>
      <c r="BA297" s="76"/>
      <c r="BB297" s="76"/>
      <c r="BC297" s="76"/>
      <c r="BD297" s="76"/>
      <c r="BE297" s="76"/>
      <c r="BF297" s="76"/>
      <c r="BG297" s="76"/>
      <c r="BH297" s="76"/>
      <c r="BI297" s="76"/>
      <c r="BJ297" s="76"/>
      <c r="BK297" s="76"/>
    </row>
    <row r="298" spans="16:63" s="27" customFormat="1" x14ac:dyDescent="0.25">
      <c r="P298" s="28"/>
      <c r="R298" s="28"/>
      <c r="S298" s="28"/>
      <c r="T298" s="28"/>
      <c r="U298" s="28"/>
      <c r="V298" s="28"/>
      <c r="W298" s="28"/>
      <c r="X298" s="28"/>
      <c r="Y298" s="28"/>
      <c r="Z298" s="28"/>
      <c r="AA298" s="43"/>
      <c r="AB298" s="28"/>
      <c r="AC298" s="28"/>
      <c r="AD298" s="28"/>
      <c r="AE298" s="28"/>
      <c r="AF298" s="28"/>
      <c r="AG298" s="28"/>
      <c r="AH298" s="28"/>
      <c r="AI298" s="28"/>
      <c r="AJ298" s="43"/>
      <c r="AK298" s="28"/>
      <c r="AP298" s="29"/>
      <c r="AZ298" s="76"/>
      <c r="BA298" s="76"/>
      <c r="BB298" s="76"/>
      <c r="BC298" s="76"/>
      <c r="BD298" s="76"/>
      <c r="BE298" s="76"/>
      <c r="BF298" s="76"/>
      <c r="BG298" s="76"/>
      <c r="BH298" s="76"/>
      <c r="BI298" s="76"/>
      <c r="BJ298" s="76"/>
      <c r="BK298" s="76"/>
    </row>
    <row r="299" spans="16:63" s="27" customFormat="1" x14ac:dyDescent="0.25">
      <c r="P299" s="28"/>
      <c r="R299" s="28"/>
      <c r="S299" s="28"/>
      <c r="T299" s="28"/>
      <c r="U299" s="28"/>
      <c r="V299" s="28"/>
      <c r="W299" s="28"/>
      <c r="X299" s="28"/>
      <c r="Y299" s="28"/>
      <c r="Z299" s="28"/>
      <c r="AA299" s="43"/>
      <c r="AB299" s="28"/>
      <c r="AC299" s="28"/>
      <c r="AD299" s="28"/>
      <c r="AE299" s="28"/>
      <c r="AF299" s="28"/>
      <c r="AG299" s="28"/>
      <c r="AH299" s="28"/>
      <c r="AI299" s="28"/>
      <c r="AJ299" s="43"/>
      <c r="AK299" s="28"/>
      <c r="AP299" s="29"/>
      <c r="AZ299" s="76"/>
      <c r="BA299" s="76"/>
      <c r="BB299" s="76"/>
      <c r="BC299" s="76"/>
      <c r="BD299" s="76"/>
      <c r="BE299" s="76"/>
      <c r="BF299" s="76"/>
      <c r="BG299" s="76"/>
      <c r="BH299" s="76"/>
      <c r="BI299" s="76"/>
      <c r="BJ299" s="76"/>
      <c r="BK299" s="76"/>
    </row>
    <row r="300" spans="16:63" s="27" customFormat="1" x14ac:dyDescent="0.25">
      <c r="P300" s="28"/>
      <c r="R300" s="28"/>
      <c r="S300" s="28"/>
      <c r="T300" s="28"/>
      <c r="U300" s="28"/>
      <c r="V300" s="28"/>
      <c r="W300" s="28"/>
      <c r="X300" s="28"/>
      <c r="Y300" s="28"/>
      <c r="Z300" s="28"/>
      <c r="AA300" s="43"/>
      <c r="AB300" s="28"/>
      <c r="AC300" s="28"/>
      <c r="AD300" s="28"/>
      <c r="AE300" s="28"/>
      <c r="AF300" s="28"/>
      <c r="AG300" s="28"/>
      <c r="AH300" s="28"/>
      <c r="AI300" s="28"/>
      <c r="AJ300" s="43"/>
      <c r="AK300" s="28"/>
      <c r="AP300" s="29"/>
      <c r="AZ300" s="76"/>
      <c r="BA300" s="76"/>
      <c r="BB300" s="76"/>
      <c r="BC300" s="76"/>
      <c r="BD300" s="76"/>
      <c r="BE300" s="76"/>
      <c r="BF300" s="76"/>
      <c r="BG300" s="76"/>
      <c r="BH300" s="76"/>
      <c r="BI300" s="76"/>
      <c r="BJ300" s="76"/>
      <c r="BK300" s="76"/>
    </row>
    <row r="301" spans="16:63" s="27" customFormat="1" x14ac:dyDescent="0.25">
      <c r="P301" s="28"/>
      <c r="R301" s="28"/>
      <c r="S301" s="28"/>
      <c r="T301" s="28"/>
      <c r="U301" s="28"/>
      <c r="V301" s="28"/>
      <c r="W301" s="28"/>
      <c r="X301" s="28"/>
      <c r="Y301" s="28"/>
      <c r="Z301" s="28"/>
      <c r="AA301" s="43"/>
      <c r="AB301" s="28"/>
      <c r="AC301" s="28"/>
      <c r="AD301" s="28"/>
      <c r="AE301" s="28"/>
      <c r="AF301" s="28"/>
      <c r="AG301" s="28"/>
      <c r="AH301" s="28"/>
      <c r="AI301" s="28"/>
      <c r="AJ301" s="43"/>
      <c r="AK301" s="28"/>
      <c r="AP301" s="29"/>
      <c r="AZ301" s="76"/>
      <c r="BA301" s="76"/>
      <c r="BB301" s="76"/>
      <c r="BC301" s="76"/>
      <c r="BD301" s="76"/>
      <c r="BE301" s="76"/>
      <c r="BF301" s="76"/>
      <c r="BG301" s="76"/>
      <c r="BH301" s="76"/>
      <c r="BI301" s="76"/>
      <c r="BJ301" s="76"/>
      <c r="BK301" s="76"/>
    </row>
    <row r="302" spans="16:63" s="27" customFormat="1" x14ac:dyDescent="0.25">
      <c r="P302" s="28"/>
      <c r="R302" s="28"/>
      <c r="S302" s="28"/>
      <c r="T302" s="28"/>
      <c r="U302" s="28"/>
      <c r="V302" s="28"/>
      <c r="W302" s="28"/>
      <c r="X302" s="28"/>
      <c r="Y302" s="28"/>
      <c r="Z302" s="28"/>
      <c r="AA302" s="43"/>
      <c r="AB302" s="28"/>
      <c r="AC302" s="28"/>
      <c r="AD302" s="28"/>
      <c r="AE302" s="28"/>
      <c r="AF302" s="28"/>
      <c r="AG302" s="28"/>
      <c r="AH302" s="28"/>
      <c r="AI302" s="28"/>
      <c r="AJ302" s="43"/>
      <c r="AK302" s="28"/>
      <c r="AP302" s="29"/>
      <c r="AZ302" s="76"/>
      <c r="BA302" s="76"/>
      <c r="BB302" s="76"/>
      <c r="BC302" s="76"/>
      <c r="BD302" s="76"/>
      <c r="BE302" s="76"/>
      <c r="BF302" s="76"/>
      <c r="BG302" s="76"/>
      <c r="BH302" s="76"/>
      <c r="BI302" s="76"/>
      <c r="BJ302" s="76"/>
      <c r="BK302" s="76"/>
    </row>
    <row r="303" spans="16:63" s="27" customFormat="1" x14ac:dyDescent="0.25">
      <c r="P303" s="28"/>
      <c r="R303" s="28"/>
      <c r="S303" s="28"/>
      <c r="T303" s="28"/>
      <c r="U303" s="28"/>
      <c r="V303" s="28"/>
      <c r="W303" s="28"/>
      <c r="X303" s="28"/>
      <c r="Y303" s="28"/>
      <c r="Z303" s="28"/>
      <c r="AA303" s="43"/>
      <c r="AB303" s="28"/>
      <c r="AC303" s="28"/>
      <c r="AD303" s="28"/>
      <c r="AE303" s="28"/>
      <c r="AF303" s="28"/>
      <c r="AG303" s="28"/>
      <c r="AH303" s="28"/>
      <c r="AI303" s="28"/>
      <c r="AJ303" s="43"/>
      <c r="AK303" s="28"/>
      <c r="AP303" s="29"/>
      <c r="AZ303" s="76"/>
      <c r="BA303" s="76"/>
      <c r="BB303" s="76"/>
      <c r="BC303" s="76"/>
      <c r="BD303" s="76"/>
      <c r="BE303" s="76"/>
      <c r="BF303" s="76"/>
      <c r="BG303" s="76"/>
      <c r="BH303" s="76"/>
      <c r="BI303" s="76"/>
      <c r="BJ303" s="76"/>
      <c r="BK303" s="76"/>
    </row>
    <row r="304" spans="16:63" s="27" customFormat="1" x14ac:dyDescent="0.25">
      <c r="P304" s="28"/>
      <c r="R304" s="28"/>
      <c r="S304" s="28"/>
      <c r="T304" s="28"/>
      <c r="U304" s="28"/>
      <c r="V304" s="28"/>
      <c r="W304" s="28"/>
      <c r="X304" s="28"/>
      <c r="Y304" s="28"/>
      <c r="Z304" s="28"/>
      <c r="AA304" s="43"/>
      <c r="AB304" s="28"/>
      <c r="AC304" s="28"/>
      <c r="AD304" s="28"/>
      <c r="AE304" s="28"/>
      <c r="AF304" s="28"/>
      <c r="AG304" s="28"/>
      <c r="AH304" s="28"/>
      <c r="AI304" s="28"/>
      <c r="AJ304" s="43"/>
      <c r="AK304" s="28"/>
      <c r="AP304" s="29"/>
      <c r="AZ304" s="76"/>
      <c r="BA304" s="76"/>
      <c r="BB304" s="76"/>
      <c r="BC304" s="76"/>
      <c r="BD304" s="76"/>
      <c r="BE304" s="76"/>
      <c r="BF304" s="76"/>
      <c r="BG304" s="76"/>
      <c r="BH304" s="76"/>
      <c r="BI304" s="76"/>
      <c r="BJ304" s="76"/>
      <c r="BK304" s="76"/>
    </row>
    <row r="305" spans="16:63" s="27" customFormat="1" x14ac:dyDescent="0.25">
      <c r="P305" s="28"/>
      <c r="R305" s="28"/>
      <c r="S305" s="28"/>
      <c r="T305" s="28"/>
      <c r="U305" s="28"/>
      <c r="V305" s="28"/>
      <c r="W305" s="28"/>
      <c r="X305" s="28"/>
      <c r="Y305" s="28"/>
      <c r="Z305" s="28"/>
      <c r="AA305" s="43"/>
      <c r="AB305" s="28"/>
      <c r="AC305" s="28"/>
      <c r="AD305" s="28"/>
      <c r="AE305" s="28"/>
      <c r="AF305" s="28"/>
      <c r="AG305" s="28"/>
      <c r="AH305" s="28"/>
      <c r="AI305" s="28"/>
      <c r="AJ305" s="43"/>
      <c r="AK305" s="28"/>
      <c r="AP305" s="29"/>
      <c r="AZ305" s="76"/>
      <c r="BA305" s="76"/>
      <c r="BB305" s="76"/>
      <c r="BC305" s="76"/>
      <c r="BD305" s="76"/>
      <c r="BE305" s="76"/>
      <c r="BF305" s="76"/>
      <c r="BG305" s="76"/>
      <c r="BH305" s="76"/>
      <c r="BI305" s="76"/>
      <c r="BJ305" s="76"/>
      <c r="BK305" s="76"/>
    </row>
    <row r="306" spans="16:63" s="27" customFormat="1" x14ac:dyDescent="0.25">
      <c r="P306" s="28"/>
      <c r="R306" s="28"/>
      <c r="S306" s="28"/>
      <c r="T306" s="28"/>
      <c r="U306" s="28"/>
      <c r="V306" s="28"/>
      <c r="W306" s="28"/>
      <c r="X306" s="28"/>
      <c r="Y306" s="28"/>
      <c r="Z306" s="28"/>
      <c r="AA306" s="43"/>
      <c r="AB306" s="28"/>
      <c r="AC306" s="28"/>
      <c r="AD306" s="28"/>
      <c r="AE306" s="28"/>
      <c r="AF306" s="28"/>
      <c r="AG306" s="28"/>
      <c r="AH306" s="28"/>
      <c r="AI306" s="28"/>
      <c r="AJ306" s="43"/>
      <c r="AK306" s="28"/>
      <c r="AP306" s="29"/>
      <c r="AZ306" s="76"/>
      <c r="BA306" s="76"/>
      <c r="BB306" s="76"/>
      <c r="BC306" s="76"/>
      <c r="BD306" s="76"/>
      <c r="BE306" s="76"/>
      <c r="BF306" s="76"/>
      <c r="BG306" s="76"/>
      <c r="BH306" s="76"/>
      <c r="BI306" s="76"/>
      <c r="BJ306" s="76"/>
      <c r="BK306" s="76"/>
    </row>
    <row r="307" spans="16:63" s="27" customFormat="1" x14ac:dyDescent="0.25">
      <c r="P307" s="28"/>
      <c r="R307" s="28"/>
      <c r="S307" s="28"/>
      <c r="T307" s="28"/>
      <c r="U307" s="28"/>
      <c r="V307" s="28"/>
      <c r="W307" s="28"/>
      <c r="X307" s="28"/>
      <c r="Y307" s="28"/>
      <c r="Z307" s="28"/>
      <c r="AA307" s="43"/>
      <c r="AB307" s="28"/>
      <c r="AC307" s="28"/>
      <c r="AD307" s="28"/>
      <c r="AE307" s="28"/>
      <c r="AF307" s="28"/>
      <c r="AG307" s="28"/>
      <c r="AH307" s="28"/>
      <c r="AI307" s="28"/>
      <c r="AJ307" s="43"/>
      <c r="AK307" s="28"/>
      <c r="AP307" s="29"/>
      <c r="AZ307" s="76"/>
      <c r="BA307" s="76"/>
      <c r="BB307" s="76"/>
      <c r="BC307" s="76"/>
      <c r="BD307" s="76"/>
      <c r="BE307" s="76"/>
      <c r="BF307" s="76"/>
      <c r="BG307" s="76"/>
      <c r="BH307" s="76"/>
      <c r="BI307" s="76"/>
      <c r="BJ307" s="76"/>
      <c r="BK307" s="76"/>
    </row>
    <row r="308" spans="16:63" s="27" customFormat="1" x14ac:dyDescent="0.25">
      <c r="P308" s="28"/>
      <c r="R308" s="28"/>
      <c r="S308" s="28"/>
      <c r="T308" s="28"/>
      <c r="U308" s="28"/>
      <c r="V308" s="28"/>
      <c r="W308" s="28"/>
      <c r="X308" s="28"/>
      <c r="Y308" s="28"/>
      <c r="Z308" s="28"/>
      <c r="AA308" s="43"/>
      <c r="AB308" s="28"/>
      <c r="AC308" s="28"/>
      <c r="AD308" s="28"/>
      <c r="AE308" s="28"/>
      <c r="AF308" s="28"/>
      <c r="AG308" s="28"/>
      <c r="AH308" s="28"/>
      <c r="AI308" s="28"/>
      <c r="AJ308" s="43"/>
      <c r="AK308" s="28"/>
      <c r="AP308" s="29"/>
      <c r="AZ308" s="76"/>
      <c r="BA308" s="76"/>
      <c r="BB308" s="76"/>
      <c r="BC308" s="76"/>
      <c r="BD308" s="76"/>
      <c r="BE308" s="76"/>
      <c r="BF308" s="76"/>
      <c r="BG308" s="76"/>
      <c r="BH308" s="76"/>
      <c r="BI308" s="76"/>
      <c r="BJ308" s="76"/>
      <c r="BK308" s="76"/>
    </row>
    <row r="309" spans="16:63" s="27" customFormat="1" x14ac:dyDescent="0.25">
      <c r="P309" s="28"/>
      <c r="R309" s="28"/>
      <c r="S309" s="28"/>
      <c r="T309" s="28"/>
      <c r="U309" s="28"/>
      <c r="V309" s="28"/>
      <c r="W309" s="28"/>
      <c r="X309" s="28"/>
      <c r="Y309" s="28"/>
      <c r="Z309" s="28"/>
      <c r="AA309" s="43"/>
      <c r="AB309" s="28"/>
      <c r="AC309" s="28"/>
      <c r="AD309" s="28"/>
      <c r="AE309" s="28"/>
      <c r="AF309" s="28"/>
      <c r="AG309" s="28"/>
      <c r="AH309" s="28"/>
      <c r="AI309" s="28"/>
      <c r="AJ309" s="43"/>
      <c r="AK309" s="28"/>
      <c r="AP309" s="29"/>
      <c r="AZ309" s="76"/>
      <c r="BA309" s="76"/>
      <c r="BB309" s="76"/>
      <c r="BC309" s="76"/>
      <c r="BD309" s="76"/>
      <c r="BE309" s="76"/>
      <c r="BF309" s="76"/>
      <c r="BG309" s="76"/>
      <c r="BH309" s="76"/>
      <c r="BI309" s="76"/>
      <c r="BJ309" s="76"/>
      <c r="BK309" s="76"/>
    </row>
    <row r="310" spans="16:63" s="27" customFormat="1" x14ac:dyDescent="0.25">
      <c r="P310" s="28"/>
      <c r="R310" s="28"/>
      <c r="S310" s="28"/>
      <c r="T310" s="28"/>
      <c r="U310" s="28"/>
      <c r="V310" s="28"/>
      <c r="W310" s="28"/>
      <c r="X310" s="28"/>
      <c r="Y310" s="28"/>
      <c r="Z310" s="28"/>
      <c r="AA310" s="43"/>
      <c r="AB310" s="28"/>
      <c r="AC310" s="28"/>
      <c r="AD310" s="28"/>
      <c r="AE310" s="28"/>
      <c r="AF310" s="28"/>
      <c r="AG310" s="28"/>
      <c r="AH310" s="28"/>
      <c r="AI310" s="28"/>
      <c r="AJ310" s="43"/>
      <c r="AK310" s="28"/>
      <c r="AP310" s="29"/>
      <c r="AZ310" s="76"/>
      <c r="BA310" s="76"/>
      <c r="BB310" s="76"/>
      <c r="BC310" s="76"/>
      <c r="BD310" s="76"/>
      <c r="BE310" s="76"/>
      <c r="BF310" s="76"/>
      <c r="BG310" s="76"/>
      <c r="BH310" s="76"/>
      <c r="BI310" s="76"/>
      <c r="BJ310" s="76"/>
      <c r="BK310" s="76"/>
    </row>
    <row r="311" spans="16:63" s="27" customFormat="1" x14ac:dyDescent="0.25">
      <c r="P311" s="28"/>
      <c r="R311" s="28"/>
      <c r="S311" s="28"/>
      <c r="T311" s="28"/>
      <c r="U311" s="28"/>
      <c r="V311" s="28"/>
      <c r="W311" s="28"/>
      <c r="X311" s="28"/>
      <c r="Y311" s="28"/>
      <c r="Z311" s="28"/>
      <c r="AA311" s="43"/>
      <c r="AB311" s="28"/>
      <c r="AC311" s="28"/>
      <c r="AD311" s="28"/>
      <c r="AE311" s="28"/>
      <c r="AF311" s="28"/>
      <c r="AG311" s="28"/>
      <c r="AH311" s="28"/>
      <c r="AI311" s="28"/>
      <c r="AJ311" s="43"/>
      <c r="AK311" s="28"/>
      <c r="AP311" s="29"/>
      <c r="AZ311" s="76"/>
      <c r="BA311" s="76"/>
      <c r="BB311" s="76"/>
      <c r="BC311" s="76"/>
      <c r="BD311" s="76"/>
      <c r="BE311" s="76"/>
      <c r="BF311" s="76"/>
      <c r="BG311" s="76"/>
      <c r="BH311" s="76"/>
      <c r="BI311" s="76"/>
      <c r="BJ311" s="76"/>
      <c r="BK311" s="76"/>
    </row>
    <row r="312" spans="16:63" s="27" customFormat="1" x14ac:dyDescent="0.25">
      <c r="P312" s="28"/>
      <c r="R312" s="28"/>
      <c r="S312" s="28"/>
      <c r="T312" s="28"/>
      <c r="U312" s="28"/>
      <c r="V312" s="28"/>
      <c r="W312" s="28"/>
      <c r="X312" s="28"/>
      <c r="Y312" s="28"/>
      <c r="Z312" s="28"/>
      <c r="AA312" s="43"/>
      <c r="AB312" s="28"/>
      <c r="AC312" s="28"/>
      <c r="AD312" s="28"/>
      <c r="AE312" s="28"/>
      <c r="AF312" s="28"/>
      <c r="AG312" s="28"/>
      <c r="AH312" s="28"/>
      <c r="AI312" s="28"/>
      <c r="AJ312" s="43"/>
      <c r="AK312" s="28"/>
      <c r="AP312" s="29"/>
      <c r="AZ312" s="76"/>
      <c r="BA312" s="76"/>
      <c r="BB312" s="76"/>
      <c r="BC312" s="76"/>
      <c r="BD312" s="76"/>
      <c r="BE312" s="76"/>
      <c r="BF312" s="76"/>
      <c r="BG312" s="76"/>
      <c r="BH312" s="76"/>
      <c r="BI312" s="76"/>
      <c r="BJ312" s="76"/>
      <c r="BK312" s="76"/>
    </row>
    <row r="313" spans="16:63" s="27" customFormat="1" x14ac:dyDescent="0.25">
      <c r="P313" s="28"/>
      <c r="R313" s="28"/>
      <c r="S313" s="28"/>
      <c r="T313" s="28"/>
      <c r="U313" s="28"/>
      <c r="V313" s="28"/>
      <c r="W313" s="28"/>
      <c r="X313" s="28"/>
      <c r="Y313" s="28"/>
      <c r="Z313" s="28"/>
      <c r="AA313" s="43"/>
      <c r="AB313" s="28"/>
      <c r="AC313" s="28"/>
      <c r="AD313" s="28"/>
      <c r="AE313" s="28"/>
      <c r="AF313" s="28"/>
      <c r="AG313" s="28"/>
      <c r="AH313" s="28"/>
      <c r="AI313" s="28"/>
      <c r="AJ313" s="43"/>
      <c r="AK313" s="28"/>
      <c r="AP313" s="29"/>
      <c r="AZ313" s="76"/>
      <c r="BA313" s="76"/>
      <c r="BB313" s="76"/>
      <c r="BC313" s="76"/>
      <c r="BD313" s="76"/>
      <c r="BE313" s="76"/>
      <c r="BF313" s="76"/>
      <c r="BG313" s="76"/>
      <c r="BH313" s="76"/>
      <c r="BI313" s="76"/>
      <c r="BJ313" s="76"/>
      <c r="BK313" s="76"/>
    </row>
    <row r="314" spans="16:63" s="27" customFormat="1" x14ac:dyDescent="0.25">
      <c r="P314" s="28"/>
      <c r="R314" s="28"/>
      <c r="S314" s="28"/>
      <c r="T314" s="28"/>
      <c r="U314" s="28"/>
      <c r="V314" s="28"/>
      <c r="W314" s="28"/>
      <c r="X314" s="28"/>
      <c r="Y314" s="28"/>
      <c r="Z314" s="28"/>
      <c r="AA314" s="43"/>
      <c r="AB314" s="28"/>
      <c r="AC314" s="28"/>
      <c r="AD314" s="28"/>
      <c r="AE314" s="28"/>
      <c r="AF314" s="28"/>
      <c r="AG314" s="28"/>
      <c r="AH314" s="28"/>
      <c r="AI314" s="28"/>
      <c r="AJ314" s="43"/>
      <c r="AK314" s="28"/>
      <c r="AP314" s="29"/>
      <c r="AZ314" s="76"/>
      <c r="BA314" s="76"/>
      <c r="BB314" s="76"/>
      <c r="BC314" s="76"/>
      <c r="BD314" s="76"/>
      <c r="BE314" s="76"/>
      <c r="BF314" s="76"/>
      <c r="BG314" s="76"/>
      <c r="BH314" s="76"/>
      <c r="BI314" s="76"/>
      <c r="BJ314" s="76"/>
      <c r="BK314" s="76"/>
    </row>
    <row r="315" spans="16:63" s="27" customFormat="1" x14ac:dyDescent="0.25">
      <c r="P315" s="28"/>
      <c r="R315" s="28"/>
      <c r="S315" s="28"/>
      <c r="T315" s="28"/>
      <c r="U315" s="28"/>
      <c r="V315" s="28"/>
      <c r="W315" s="28"/>
      <c r="X315" s="28"/>
      <c r="Y315" s="28"/>
      <c r="Z315" s="28"/>
      <c r="AA315" s="43"/>
      <c r="AB315" s="28"/>
      <c r="AC315" s="28"/>
      <c r="AD315" s="28"/>
      <c r="AE315" s="28"/>
      <c r="AF315" s="28"/>
      <c r="AG315" s="28"/>
      <c r="AH315" s="28"/>
      <c r="AI315" s="28"/>
      <c r="AJ315" s="43"/>
      <c r="AK315" s="28"/>
      <c r="AP315" s="29"/>
      <c r="AZ315" s="76"/>
      <c r="BA315" s="76"/>
      <c r="BB315" s="76"/>
      <c r="BC315" s="76"/>
      <c r="BD315" s="76"/>
      <c r="BE315" s="76"/>
      <c r="BF315" s="76"/>
      <c r="BG315" s="76"/>
      <c r="BH315" s="76"/>
      <c r="BI315" s="76"/>
      <c r="BJ315" s="76"/>
      <c r="BK315" s="76"/>
    </row>
    <row r="316" spans="16:63" s="27" customFormat="1" x14ac:dyDescent="0.25">
      <c r="P316" s="28"/>
      <c r="R316" s="28"/>
      <c r="S316" s="28"/>
      <c r="T316" s="28"/>
      <c r="U316" s="28"/>
      <c r="V316" s="28"/>
      <c r="W316" s="28"/>
      <c r="X316" s="28"/>
      <c r="Y316" s="28"/>
      <c r="Z316" s="28"/>
      <c r="AA316" s="43"/>
      <c r="AB316" s="28"/>
      <c r="AC316" s="28"/>
      <c r="AD316" s="28"/>
      <c r="AE316" s="28"/>
      <c r="AF316" s="28"/>
      <c r="AG316" s="28"/>
      <c r="AH316" s="28"/>
      <c r="AI316" s="28"/>
      <c r="AJ316" s="43"/>
      <c r="AK316" s="28"/>
      <c r="AP316" s="29"/>
      <c r="AZ316" s="76"/>
      <c r="BA316" s="76"/>
      <c r="BB316" s="76"/>
      <c r="BC316" s="76"/>
      <c r="BD316" s="76"/>
      <c r="BE316" s="76"/>
      <c r="BF316" s="76"/>
      <c r="BG316" s="76"/>
      <c r="BH316" s="76"/>
      <c r="BI316" s="76"/>
      <c r="BJ316" s="76"/>
      <c r="BK316" s="76"/>
    </row>
    <row r="317" spans="16:63" s="27" customFormat="1" x14ac:dyDescent="0.25">
      <c r="P317" s="28"/>
      <c r="R317" s="28"/>
      <c r="S317" s="28"/>
      <c r="T317" s="28"/>
      <c r="U317" s="28"/>
      <c r="V317" s="28"/>
      <c r="W317" s="28"/>
      <c r="X317" s="28"/>
      <c r="Y317" s="28"/>
      <c r="Z317" s="28"/>
      <c r="AA317" s="43"/>
      <c r="AB317" s="28"/>
      <c r="AC317" s="28"/>
      <c r="AD317" s="28"/>
      <c r="AE317" s="28"/>
      <c r="AF317" s="28"/>
      <c r="AG317" s="28"/>
      <c r="AH317" s="28"/>
      <c r="AI317" s="28"/>
      <c r="AJ317" s="43"/>
      <c r="AK317" s="28"/>
      <c r="AP317" s="29"/>
      <c r="AZ317" s="76"/>
      <c r="BA317" s="76"/>
      <c r="BB317" s="76"/>
      <c r="BC317" s="76"/>
      <c r="BD317" s="76"/>
      <c r="BE317" s="76"/>
      <c r="BF317" s="76"/>
      <c r="BG317" s="76"/>
      <c r="BH317" s="76"/>
      <c r="BI317" s="76"/>
      <c r="BJ317" s="76"/>
      <c r="BK317" s="76"/>
    </row>
    <row r="318" spans="16:63" s="27" customFormat="1" x14ac:dyDescent="0.25">
      <c r="P318" s="28"/>
      <c r="R318" s="28"/>
      <c r="S318" s="28"/>
      <c r="T318" s="28"/>
      <c r="U318" s="28"/>
      <c r="V318" s="28"/>
      <c r="W318" s="28"/>
      <c r="X318" s="28"/>
      <c r="Y318" s="28"/>
      <c r="Z318" s="28"/>
      <c r="AA318" s="43"/>
      <c r="AB318" s="28"/>
      <c r="AC318" s="28"/>
      <c r="AD318" s="28"/>
      <c r="AE318" s="28"/>
      <c r="AF318" s="28"/>
      <c r="AG318" s="28"/>
      <c r="AH318" s="28"/>
      <c r="AI318" s="28"/>
      <c r="AJ318" s="43"/>
      <c r="AK318" s="28"/>
      <c r="AP318" s="29"/>
      <c r="AZ318" s="76"/>
      <c r="BA318" s="76"/>
      <c r="BB318" s="76"/>
      <c r="BC318" s="76"/>
      <c r="BD318" s="76"/>
      <c r="BE318" s="76"/>
      <c r="BF318" s="76"/>
      <c r="BG318" s="76"/>
      <c r="BH318" s="76"/>
      <c r="BI318" s="76"/>
      <c r="BJ318" s="76"/>
      <c r="BK318" s="76"/>
    </row>
    <row r="319" spans="16:63" s="27" customFormat="1" x14ac:dyDescent="0.25">
      <c r="P319" s="28"/>
      <c r="R319" s="28"/>
      <c r="S319" s="28"/>
      <c r="T319" s="28"/>
      <c r="U319" s="28"/>
      <c r="V319" s="28"/>
      <c r="W319" s="28"/>
      <c r="X319" s="28"/>
      <c r="Y319" s="28"/>
      <c r="Z319" s="28"/>
      <c r="AA319" s="43"/>
      <c r="AB319" s="28"/>
      <c r="AC319" s="28"/>
      <c r="AD319" s="28"/>
      <c r="AE319" s="28"/>
      <c r="AF319" s="28"/>
      <c r="AG319" s="28"/>
      <c r="AH319" s="28"/>
      <c r="AI319" s="28"/>
      <c r="AJ319" s="43"/>
      <c r="AK319" s="28"/>
      <c r="AP319" s="29"/>
      <c r="AZ319" s="76"/>
      <c r="BA319" s="76"/>
      <c r="BB319" s="76"/>
      <c r="BC319" s="76"/>
      <c r="BD319" s="76"/>
      <c r="BE319" s="76"/>
      <c r="BF319" s="76"/>
      <c r="BG319" s="76"/>
      <c r="BH319" s="76"/>
      <c r="BI319" s="76"/>
      <c r="BJ319" s="76"/>
      <c r="BK319" s="76"/>
    </row>
    <row r="320" spans="16:63" s="27" customFormat="1" x14ac:dyDescent="0.25">
      <c r="P320" s="28"/>
      <c r="R320" s="28"/>
      <c r="S320" s="28"/>
      <c r="T320" s="28"/>
      <c r="U320" s="28"/>
      <c r="V320" s="28"/>
      <c r="W320" s="28"/>
      <c r="X320" s="28"/>
      <c r="Y320" s="28"/>
      <c r="Z320" s="28"/>
      <c r="AA320" s="43"/>
      <c r="AB320" s="28"/>
      <c r="AC320" s="28"/>
      <c r="AD320" s="28"/>
      <c r="AE320" s="28"/>
      <c r="AF320" s="28"/>
      <c r="AG320" s="28"/>
      <c r="AH320" s="28"/>
      <c r="AI320" s="28"/>
      <c r="AJ320" s="43"/>
      <c r="AK320" s="28"/>
      <c r="AP320" s="29"/>
      <c r="AZ320" s="76"/>
      <c r="BA320" s="76"/>
      <c r="BB320" s="76"/>
      <c r="BC320" s="76"/>
      <c r="BD320" s="76"/>
      <c r="BE320" s="76"/>
      <c r="BF320" s="76"/>
      <c r="BG320" s="76"/>
      <c r="BH320" s="76"/>
      <c r="BI320" s="76"/>
      <c r="BJ320" s="76"/>
      <c r="BK320" s="76"/>
    </row>
    <row r="321" spans="16:63" s="27" customFormat="1" x14ac:dyDescent="0.25">
      <c r="P321" s="28"/>
      <c r="R321" s="28"/>
      <c r="S321" s="28"/>
      <c r="T321" s="28"/>
      <c r="U321" s="28"/>
      <c r="V321" s="28"/>
      <c r="W321" s="28"/>
      <c r="X321" s="28"/>
      <c r="Y321" s="28"/>
      <c r="Z321" s="28"/>
      <c r="AA321" s="43"/>
      <c r="AB321" s="28"/>
      <c r="AC321" s="28"/>
      <c r="AD321" s="28"/>
      <c r="AE321" s="28"/>
      <c r="AF321" s="28"/>
      <c r="AG321" s="28"/>
      <c r="AH321" s="28"/>
      <c r="AI321" s="28"/>
      <c r="AJ321" s="43"/>
      <c r="AK321" s="28"/>
      <c r="AP321" s="29"/>
      <c r="AZ321" s="76"/>
      <c r="BA321" s="76"/>
      <c r="BB321" s="76"/>
      <c r="BC321" s="76"/>
      <c r="BD321" s="76"/>
      <c r="BE321" s="76"/>
      <c r="BF321" s="76"/>
      <c r="BG321" s="76"/>
      <c r="BH321" s="76"/>
      <c r="BI321" s="76"/>
      <c r="BJ321" s="76"/>
      <c r="BK321" s="76"/>
    </row>
    <row r="322" spans="16:63" s="27" customFormat="1" x14ac:dyDescent="0.25">
      <c r="P322" s="28"/>
      <c r="R322" s="28"/>
      <c r="S322" s="28"/>
      <c r="T322" s="28"/>
      <c r="U322" s="28"/>
      <c r="V322" s="28"/>
      <c r="W322" s="28"/>
      <c r="X322" s="28"/>
      <c r="Y322" s="28"/>
      <c r="Z322" s="28"/>
      <c r="AA322" s="43"/>
      <c r="AB322" s="28"/>
      <c r="AC322" s="28"/>
      <c r="AD322" s="28"/>
      <c r="AE322" s="28"/>
      <c r="AF322" s="28"/>
      <c r="AG322" s="28"/>
      <c r="AH322" s="28"/>
      <c r="AI322" s="28"/>
      <c r="AJ322" s="43"/>
      <c r="AK322" s="28"/>
      <c r="AP322" s="29"/>
      <c r="AZ322" s="76"/>
      <c r="BA322" s="76"/>
      <c r="BB322" s="76"/>
      <c r="BC322" s="76"/>
      <c r="BD322" s="76"/>
      <c r="BE322" s="76"/>
      <c r="BF322" s="76"/>
      <c r="BG322" s="76"/>
      <c r="BH322" s="76"/>
      <c r="BI322" s="76"/>
      <c r="BJ322" s="76"/>
      <c r="BK322" s="76"/>
    </row>
    <row r="323" spans="16:63" s="27" customFormat="1" x14ac:dyDescent="0.25">
      <c r="P323" s="28"/>
      <c r="R323" s="28"/>
      <c r="S323" s="28"/>
      <c r="T323" s="28"/>
      <c r="U323" s="28"/>
      <c r="V323" s="28"/>
      <c r="W323" s="28"/>
      <c r="X323" s="28"/>
      <c r="Y323" s="28"/>
      <c r="Z323" s="28"/>
      <c r="AA323" s="43"/>
      <c r="AB323" s="28"/>
      <c r="AC323" s="28"/>
      <c r="AD323" s="28"/>
      <c r="AE323" s="28"/>
      <c r="AF323" s="28"/>
      <c r="AG323" s="28"/>
      <c r="AH323" s="28"/>
      <c r="AI323" s="28"/>
      <c r="AJ323" s="43"/>
      <c r="AK323" s="28"/>
      <c r="AP323" s="29"/>
      <c r="AZ323" s="76"/>
      <c r="BA323" s="76"/>
      <c r="BB323" s="76"/>
      <c r="BC323" s="76"/>
      <c r="BD323" s="76"/>
      <c r="BE323" s="76"/>
      <c r="BF323" s="76"/>
      <c r="BG323" s="76"/>
      <c r="BH323" s="76"/>
      <c r="BI323" s="76"/>
      <c r="BJ323" s="76"/>
      <c r="BK323" s="76"/>
    </row>
    <row r="324" spans="16:63" s="27" customFormat="1" x14ac:dyDescent="0.25">
      <c r="P324" s="28"/>
      <c r="R324" s="28"/>
      <c r="S324" s="28"/>
      <c r="T324" s="28"/>
      <c r="U324" s="28"/>
      <c r="V324" s="28"/>
      <c r="W324" s="28"/>
      <c r="X324" s="28"/>
      <c r="Y324" s="28"/>
      <c r="Z324" s="28"/>
      <c r="AA324" s="43"/>
      <c r="AB324" s="28"/>
      <c r="AC324" s="28"/>
      <c r="AD324" s="28"/>
      <c r="AE324" s="28"/>
      <c r="AF324" s="28"/>
      <c r="AG324" s="28"/>
      <c r="AH324" s="28"/>
      <c r="AI324" s="28"/>
      <c r="AJ324" s="43"/>
      <c r="AK324" s="28"/>
      <c r="AP324" s="29"/>
      <c r="AZ324" s="76"/>
      <c r="BA324" s="76"/>
      <c r="BB324" s="76"/>
      <c r="BC324" s="76"/>
      <c r="BD324" s="76"/>
      <c r="BE324" s="76"/>
      <c r="BF324" s="76"/>
      <c r="BG324" s="76"/>
      <c r="BH324" s="76"/>
      <c r="BI324" s="76"/>
      <c r="BJ324" s="76"/>
      <c r="BK324" s="76"/>
    </row>
    <row r="325" spans="16:63" s="27" customFormat="1" x14ac:dyDescent="0.25">
      <c r="P325" s="28"/>
      <c r="R325" s="28"/>
      <c r="S325" s="28"/>
      <c r="T325" s="28"/>
      <c r="U325" s="28"/>
      <c r="V325" s="28"/>
      <c r="W325" s="28"/>
      <c r="X325" s="28"/>
      <c r="Y325" s="28"/>
      <c r="Z325" s="28"/>
      <c r="AA325" s="43"/>
      <c r="AB325" s="28"/>
      <c r="AC325" s="28"/>
      <c r="AD325" s="28"/>
      <c r="AE325" s="28"/>
      <c r="AF325" s="28"/>
      <c r="AG325" s="28"/>
      <c r="AH325" s="28"/>
      <c r="AI325" s="28"/>
      <c r="AJ325" s="43"/>
      <c r="AK325" s="28"/>
      <c r="AP325" s="29"/>
      <c r="AZ325" s="76"/>
      <c r="BA325" s="76"/>
      <c r="BB325" s="76"/>
      <c r="BC325" s="76"/>
      <c r="BD325" s="76"/>
      <c r="BE325" s="76"/>
      <c r="BF325" s="76"/>
      <c r="BG325" s="76"/>
      <c r="BH325" s="76"/>
      <c r="BI325" s="76"/>
      <c r="BJ325" s="76"/>
      <c r="BK325" s="76"/>
    </row>
    <row r="326" spans="16:63" s="27" customFormat="1" x14ac:dyDescent="0.25">
      <c r="P326" s="28"/>
      <c r="R326" s="28"/>
      <c r="S326" s="28"/>
      <c r="T326" s="28"/>
      <c r="U326" s="28"/>
      <c r="V326" s="28"/>
      <c r="W326" s="28"/>
      <c r="X326" s="28"/>
      <c r="Y326" s="28"/>
      <c r="Z326" s="28"/>
      <c r="AA326" s="43"/>
      <c r="AB326" s="28"/>
      <c r="AC326" s="28"/>
      <c r="AD326" s="28"/>
      <c r="AE326" s="28"/>
      <c r="AF326" s="28"/>
      <c r="AG326" s="28"/>
      <c r="AH326" s="28"/>
      <c r="AI326" s="28"/>
      <c r="AJ326" s="43"/>
      <c r="AK326" s="28"/>
      <c r="AP326" s="29"/>
      <c r="AZ326" s="76"/>
      <c r="BA326" s="76"/>
      <c r="BB326" s="76"/>
      <c r="BC326" s="76"/>
      <c r="BD326" s="76"/>
      <c r="BE326" s="76"/>
      <c r="BF326" s="76"/>
      <c r="BG326" s="76"/>
      <c r="BH326" s="76"/>
      <c r="BI326" s="76"/>
      <c r="BJ326" s="76"/>
      <c r="BK326" s="76"/>
    </row>
    <row r="327" spans="16:63" s="27" customFormat="1" x14ac:dyDescent="0.25">
      <c r="P327" s="28"/>
      <c r="R327" s="28"/>
      <c r="S327" s="28"/>
      <c r="T327" s="28"/>
      <c r="U327" s="28"/>
      <c r="V327" s="28"/>
      <c r="W327" s="28"/>
      <c r="X327" s="28"/>
      <c r="Y327" s="28"/>
      <c r="Z327" s="28"/>
      <c r="AA327" s="43"/>
      <c r="AB327" s="28"/>
      <c r="AC327" s="28"/>
      <c r="AD327" s="28"/>
      <c r="AE327" s="28"/>
      <c r="AF327" s="28"/>
      <c r="AG327" s="28"/>
      <c r="AH327" s="28"/>
      <c r="AI327" s="28"/>
      <c r="AJ327" s="43"/>
      <c r="AK327" s="28"/>
      <c r="AP327" s="29"/>
      <c r="AZ327" s="76"/>
      <c r="BA327" s="76"/>
      <c r="BB327" s="76"/>
      <c r="BC327" s="76"/>
      <c r="BD327" s="76"/>
      <c r="BE327" s="76"/>
      <c r="BF327" s="76"/>
      <c r="BG327" s="76"/>
      <c r="BH327" s="76"/>
      <c r="BI327" s="76"/>
      <c r="BJ327" s="76"/>
      <c r="BK327" s="76"/>
    </row>
    <row r="328" spans="16:63" s="27" customFormat="1" x14ac:dyDescent="0.25">
      <c r="P328" s="28"/>
      <c r="R328" s="28"/>
      <c r="S328" s="28"/>
      <c r="T328" s="28"/>
      <c r="U328" s="28"/>
      <c r="V328" s="28"/>
      <c r="W328" s="28"/>
      <c r="X328" s="28"/>
      <c r="Y328" s="28"/>
      <c r="Z328" s="28"/>
      <c r="AA328" s="43"/>
      <c r="AB328" s="28"/>
      <c r="AC328" s="28"/>
      <c r="AD328" s="28"/>
      <c r="AE328" s="28"/>
      <c r="AF328" s="28"/>
      <c r="AG328" s="28"/>
      <c r="AH328" s="28"/>
      <c r="AI328" s="28"/>
      <c r="AJ328" s="43"/>
      <c r="AK328" s="28"/>
      <c r="AP328" s="29"/>
      <c r="AZ328" s="76"/>
      <c r="BA328" s="76"/>
      <c r="BB328" s="76"/>
      <c r="BC328" s="76"/>
      <c r="BD328" s="76"/>
      <c r="BE328" s="76"/>
      <c r="BF328" s="76"/>
      <c r="BG328" s="76"/>
      <c r="BH328" s="76"/>
      <c r="BI328" s="76"/>
      <c r="BJ328" s="76"/>
      <c r="BK328" s="76"/>
    </row>
    <row r="329" spans="16:63" s="27" customFormat="1" x14ac:dyDescent="0.25">
      <c r="P329" s="28"/>
      <c r="R329" s="28"/>
      <c r="S329" s="28"/>
      <c r="T329" s="28"/>
      <c r="U329" s="28"/>
      <c r="V329" s="28"/>
      <c r="W329" s="28"/>
      <c r="X329" s="28"/>
      <c r="Y329" s="28"/>
      <c r="Z329" s="28"/>
      <c r="AA329" s="43"/>
      <c r="AB329" s="28"/>
      <c r="AC329" s="28"/>
      <c r="AD329" s="28"/>
      <c r="AE329" s="28"/>
      <c r="AF329" s="28"/>
      <c r="AG329" s="28"/>
      <c r="AH329" s="28"/>
      <c r="AI329" s="28"/>
      <c r="AJ329" s="43"/>
      <c r="AK329" s="28"/>
      <c r="AP329" s="29"/>
      <c r="AZ329" s="76"/>
      <c r="BA329" s="76"/>
      <c r="BB329" s="76"/>
      <c r="BC329" s="76"/>
      <c r="BD329" s="76"/>
      <c r="BE329" s="76"/>
      <c r="BF329" s="76"/>
      <c r="BG329" s="76"/>
      <c r="BH329" s="76"/>
      <c r="BI329" s="76"/>
      <c r="BJ329" s="76"/>
      <c r="BK329" s="76"/>
    </row>
    <row r="330" spans="16:63" s="27" customFormat="1" x14ac:dyDescent="0.25">
      <c r="P330" s="28"/>
      <c r="R330" s="28"/>
      <c r="S330" s="28"/>
      <c r="T330" s="28"/>
      <c r="U330" s="28"/>
      <c r="V330" s="28"/>
      <c r="W330" s="28"/>
      <c r="X330" s="28"/>
      <c r="Y330" s="28"/>
      <c r="Z330" s="28"/>
      <c r="AA330" s="43"/>
      <c r="AB330" s="28"/>
      <c r="AC330" s="28"/>
      <c r="AD330" s="28"/>
      <c r="AE330" s="28"/>
      <c r="AF330" s="28"/>
      <c r="AG330" s="28"/>
      <c r="AH330" s="28"/>
      <c r="AI330" s="28"/>
      <c r="AJ330" s="43"/>
      <c r="AK330" s="28"/>
      <c r="AP330" s="29"/>
      <c r="AZ330" s="76"/>
      <c r="BA330" s="76"/>
      <c r="BB330" s="76"/>
      <c r="BC330" s="76"/>
      <c r="BD330" s="76"/>
      <c r="BE330" s="76"/>
      <c r="BF330" s="76"/>
      <c r="BG330" s="76"/>
      <c r="BH330" s="76"/>
      <c r="BI330" s="76"/>
      <c r="BJ330" s="76"/>
      <c r="BK330" s="76"/>
    </row>
    <row r="331" spans="16:63" s="27" customFormat="1" x14ac:dyDescent="0.25">
      <c r="P331" s="28"/>
      <c r="R331" s="28"/>
      <c r="S331" s="28"/>
      <c r="T331" s="28"/>
      <c r="U331" s="28"/>
      <c r="V331" s="28"/>
      <c r="W331" s="28"/>
      <c r="X331" s="28"/>
      <c r="Y331" s="28"/>
      <c r="Z331" s="28"/>
      <c r="AA331" s="43"/>
      <c r="AB331" s="28"/>
      <c r="AC331" s="28"/>
      <c r="AD331" s="28"/>
      <c r="AE331" s="28"/>
      <c r="AF331" s="28"/>
      <c r="AG331" s="28"/>
      <c r="AH331" s="28"/>
      <c r="AI331" s="28"/>
      <c r="AJ331" s="43"/>
      <c r="AK331" s="28"/>
      <c r="AP331" s="29"/>
      <c r="AZ331" s="76"/>
      <c r="BA331" s="76"/>
      <c r="BB331" s="76"/>
      <c r="BC331" s="76"/>
      <c r="BD331" s="76"/>
      <c r="BE331" s="76"/>
      <c r="BF331" s="76"/>
      <c r="BG331" s="76"/>
      <c r="BH331" s="76"/>
      <c r="BI331" s="76"/>
      <c r="BJ331" s="76"/>
      <c r="BK331" s="76"/>
    </row>
    <row r="332" spans="16:63" s="27" customFormat="1" x14ac:dyDescent="0.25">
      <c r="P332" s="28"/>
      <c r="R332" s="28"/>
      <c r="S332" s="28"/>
      <c r="T332" s="28"/>
      <c r="U332" s="28"/>
      <c r="V332" s="28"/>
      <c r="W332" s="28"/>
      <c r="X332" s="28"/>
      <c r="Y332" s="28"/>
      <c r="Z332" s="28"/>
      <c r="AA332" s="43"/>
      <c r="AB332" s="28"/>
      <c r="AC332" s="28"/>
      <c r="AD332" s="28"/>
      <c r="AE332" s="28"/>
      <c r="AF332" s="28"/>
      <c r="AG332" s="28"/>
      <c r="AH332" s="28"/>
      <c r="AI332" s="28"/>
      <c r="AJ332" s="43"/>
      <c r="AK332" s="28"/>
      <c r="AP332" s="29"/>
      <c r="AZ332" s="76"/>
      <c r="BA332" s="76"/>
      <c r="BB332" s="76"/>
      <c r="BC332" s="76"/>
      <c r="BD332" s="76"/>
      <c r="BE332" s="76"/>
      <c r="BF332" s="76"/>
      <c r="BG332" s="76"/>
      <c r="BH332" s="76"/>
      <c r="BI332" s="76"/>
      <c r="BJ332" s="76"/>
      <c r="BK332" s="76"/>
    </row>
    <row r="333" spans="16:63" s="27" customFormat="1" x14ac:dyDescent="0.25">
      <c r="P333" s="28"/>
      <c r="R333" s="28"/>
      <c r="S333" s="28"/>
      <c r="T333" s="28"/>
      <c r="U333" s="28"/>
      <c r="V333" s="28"/>
      <c r="W333" s="28"/>
      <c r="X333" s="28"/>
      <c r="Y333" s="28"/>
      <c r="Z333" s="28"/>
      <c r="AA333" s="43"/>
      <c r="AB333" s="28"/>
      <c r="AC333" s="28"/>
      <c r="AD333" s="28"/>
      <c r="AE333" s="28"/>
      <c r="AF333" s="28"/>
      <c r="AG333" s="28"/>
      <c r="AH333" s="28"/>
      <c r="AI333" s="28"/>
      <c r="AJ333" s="43"/>
      <c r="AK333" s="28"/>
      <c r="AP333" s="29"/>
      <c r="AZ333" s="76"/>
      <c r="BA333" s="76"/>
      <c r="BB333" s="76"/>
      <c r="BC333" s="76"/>
      <c r="BD333" s="76"/>
      <c r="BE333" s="76"/>
      <c r="BF333" s="76"/>
      <c r="BG333" s="76"/>
      <c r="BH333" s="76"/>
      <c r="BI333" s="76"/>
      <c r="BJ333" s="76"/>
      <c r="BK333" s="76"/>
    </row>
    <row r="334" spans="16:63" s="27" customFormat="1" x14ac:dyDescent="0.25">
      <c r="P334" s="28"/>
      <c r="R334" s="28"/>
      <c r="S334" s="28"/>
      <c r="T334" s="28"/>
      <c r="U334" s="28"/>
      <c r="V334" s="28"/>
      <c r="W334" s="28"/>
      <c r="X334" s="28"/>
      <c r="Y334" s="28"/>
      <c r="Z334" s="28"/>
      <c r="AA334" s="43"/>
      <c r="AB334" s="28"/>
      <c r="AC334" s="28"/>
      <c r="AD334" s="28"/>
      <c r="AE334" s="28"/>
      <c r="AF334" s="28"/>
      <c r="AG334" s="28"/>
      <c r="AH334" s="28"/>
      <c r="AI334" s="28"/>
      <c r="AJ334" s="43"/>
      <c r="AK334" s="28"/>
      <c r="AP334" s="29"/>
      <c r="AZ334" s="76"/>
      <c r="BA334" s="76"/>
      <c r="BB334" s="76"/>
      <c r="BC334" s="76"/>
      <c r="BD334" s="76"/>
      <c r="BE334" s="76"/>
      <c r="BF334" s="76"/>
      <c r="BG334" s="76"/>
      <c r="BH334" s="76"/>
      <c r="BI334" s="76"/>
      <c r="BJ334" s="76"/>
      <c r="BK334" s="76"/>
    </row>
    <row r="335" spans="16:63" s="27" customFormat="1" x14ac:dyDescent="0.25">
      <c r="P335" s="28"/>
      <c r="R335" s="28"/>
      <c r="S335" s="28"/>
      <c r="T335" s="28"/>
      <c r="U335" s="28"/>
      <c r="V335" s="28"/>
      <c r="W335" s="28"/>
      <c r="X335" s="28"/>
      <c r="Y335" s="28"/>
      <c r="Z335" s="28"/>
      <c r="AA335" s="43"/>
      <c r="AB335" s="28"/>
      <c r="AC335" s="28"/>
      <c r="AD335" s="28"/>
      <c r="AE335" s="28"/>
      <c r="AF335" s="28"/>
      <c r="AG335" s="28"/>
      <c r="AH335" s="28"/>
      <c r="AI335" s="28"/>
      <c r="AJ335" s="43"/>
      <c r="AK335" s="28"/>
      <c r="AP335" s="29"/>
      <c r="AZ335" s="76"/>
      <c r="BA335" s="76"/>
      <c r="BB335" s="76"/>
      <c r="BC335" s="76"/>
      <c r="BD335" s="76"/>
      <c r="BE335" s="76"/>
      <c r="BF335" s="76"/>
      <c r="BG335" s="76"/>
      <c r="BH335" s="76"/>
      <c r="BI335" s="76"/>
      <c r="BJ335" s="76"/>
      <c r="BK335" s="76"/>
    </row>
    <row r="336" spans="16:63" s="27" customFormat="1" x14ac:dyDescent="0.25">
      <c r="P336" s="28"/>
      <c r="R336" s="28"/>
      <c r="S336" s="28"/>
      <c r="T336" s="28"/>
      <c r="U336" s="28"/>
      <c r="V336" s="28"/>
      <c r="W336" s="28"/>
      <c r="X336" s="28"/>
      <c r="Y336" s="28"/>
      <c r="Z336" s="28"/>
      <c r="AA336" s="43"/>
      <c r="AB336" s="28"/>
      <c r="AC336" s="28"/>
      <c r="AD336" s="28"/>
      <c r="AE336" s="28"/>
      <c r="AF336" s="28"/>
      <c r="AG336" s="28"/>
      <c r="AH336" s="28"/>
      <c r="AI336" s="28"/>
      <c r="AJ336" s="43"/>
      <c r="AK336" s="28"/>
      <c r="AP336" s="29"/>
      <c r="AZ336" s="76"/>
      <c r="BA336" s="76"/>
      <c r="BB336" s="76"/>
      <c r="BC336" s="76"/>
      <c r="BD336" s="76"/>
      <c r="BE336" s="76"/>
      <c r="BF336" s="76"/>
      <c r="BG336" s="76"/>
      <c r="BH336" s="76"/>
      <c r="BI336" s="76"/>
      <c r="BJ336" s="76"/>
      <c r="BK336" s="76"/>
    </row>
    <row r="337" spans="16:63" s="27" customFormat="1" x14ac:dyDescent="0.25">
      <c r="P337" s="28"/>
      <c r="R337" s="28"/>
      <c r="S337" s="28"/>
      <c r="T337" s="28"/>
      <c r="U337" s="28"/>
      <c r="V337" s="28"/>
      <c r="W337" s="28"/>
      <c r="X337" s="28"/>
      <c r="Y337" s="28"/>
      <c r="Z337" s="28"/>
      <c r="AA337" s="43"/>
      <c r="AB337" s="28"/>
      <c r="AC337" s="28"/>
      <c r="AD337" s="28"/>
      <c r="AE337" s="28"/>
      <c r="AF337" s="28"/>
      <c r="AG337" s="28"/>
      <c r="AH337" s="28"/>
      <c r="AI337" s="28"/>
      <c r="AJ337" s="43"/>
      <c r="AK337" s="28"/>
      <c r="AP337" s="29"/>
      <c r="AZ337" s="76"/>
      <c r="BA337" s="76"/>
      <c r="BB337" s="76"/>
      <c r="BC337" s="76"/>
      <c r="BD337" s="76"/>
      <c r="BE337" s="76"/>
      <c r="BF337" s="76"/>
      <c r="BG337" s="76"/>
      <c r="BH337" s="76"/>
      <c r="BI337" s="76"/>
      <c r="BJ337" s="76"/>
      <c r="BK337" s="76"/>
    </row>
    <row r="338" spans="16:63" s="27" customFormat="1" x14ac:dyDescent="0.25">
      <c r="P338" s="28"/>
      <c r="R338" s="28"/>
      <c r="S338" s="28"/>
      <c r="T338" s="28"/>
      <c r="U338" s="28"/>
      <c r="V338" s="28"/>
      <c r="W338" s="28"/>
      <c r="X338" s="28"/>
      <c r="Y338" s="28"/>
      <c r="Z338" s="28"/>
      <c r="AA338" s="43"/>
      <c r="AB338" s="28"/>
      <c r="AC338" s="28"/>
      <c r="AD338" s="28"/>
      <c r="AE338" s="28"/>
      <c r="AF338" s="28"/>
      <c r="AG338" s="28"/>
      <c r="AH338" s="28"/>
      <c r="AI338" s="28"/>
      <c r="AJ338" s="43"/>
      <c r="AK338" s="28"/>
      <c r="AP338" s="29"/>
      <c r="AZ338" s="76"/>
      <c r="BA338" s="76"/>
      <c r="BB338" s="76"/>
      <c r="BC338" s="76"/>
      <c r="BD338" s="76"/>
      <c r="BE338" s="76"/>
      <c r="BF338" s="76"/>
      <c r="BG338" s="76"/>
      <c r="BH338" s="76"/>
      <c r="BI338" s="76"/>
      <c r="BJ338" s="76"/>
      <c r="BK338" s="76"/>
    </row>
    <row r="339" spans="16:63" s="27" customFormat="1" x14ac:dyDescent="0.25">
      <c r="P339" s="28"/>
      <c r="R339" s="28"/>
      <c r="S339" s="28"/>
      <c r="T339" s="28"/>
      <c r="U339" s="28"/>
      <c r="V339" s="28"/>
      <c r="W339" s="28"/>
      <c r="X339" s="28"/>
      <c r="Y339" s="28"/>
      <c r="Z339" s="28"/>
      <c r="AA339" s="43"/>
      <c r="AB339" s="28"/>
      <c r="AC339" s="28"/>
      <c r="AD339" s="28"/>
      <c r="AE339" s="28"/>
      <c r="AF339" s="28"/>
      <c r="AG339" s="28"/>
      <c r="AH339" s="28"/>
      <c r="AI339" s="28"/>
      <c r="AJ339" s="43"/>
      <c r="AK339" s="28"/>
      <c r="AP339" s="29"/>
      <c r="AZ339" s="76"/>
      <c r="BA339" s="76"/>
      <c r="BB339" s="76"/>
      <c r="BC339" s="76"/>
      <c r="BD339" s="76"/>
      <c r="BE339" s="76"/>
      <c r="BF339" s="76"/>
      <c r="BG339" s="76"/>
      <c r="BH339" s="76"/>
      <c r="BI339" s="76"/>
      <c r="BJ339" s="76"/>
      <c r="BK339" s="76"/>
    </row>
    <row r="340" spans="16:63" s="27" customFormat="1" x14ac:dyDescent="0.25">
      <c r="P340" s="28"/>
      <c r="R340" s="28"/>
      <c r="S340" s="28"/>
      <c r="T340" s="28"/>
      <c r="U340" s="28"/>
      <c r="V340" s="28"/>
      <c r="W340" s="28"/>
      <c r="X340" s="28"/>
      <c r="Y340" s="28"/>
      <c r="Z340" s="28"/>
      <c r="AA340" s="43"/>
      <c r="AB340" s="28"/>
      <c r="AC340" s="28"/>
      <c r="AD340" s="28"/>
      <c r="AE340" s="28"/>
      <c r="AF340" s="28"/>
      <c r="AG340" s="28"/>
      <c r="AH340" s="28"/>
      <c r="AI340" s="28"/>
      <c r="AJ340" s="43"/>
      <c r="AK340" s="28"/>
      <c r="AP340" s="29"/>
      <c r="AZ340" s="76"/>
      <c r="BA340" s="76"/>
      <c r="BB340" s="76"/>
      <c r="BC340" s="76"/>
      <c r="BD340" s="76"/>
      <c r="BE340" s="76"/>
      <c r="BF340" s="76"/>
      <c r="BG340" s="76"/>
      <c r="BH340" s="76"/>
      <c r="BI340" s="76"/>
      <c r="BJ340" s="76"/>
      <c r="BK340" s="76"/>
    </row>
    <row r="341" spans="16:63" s="27" customFormat="1" x14ac:dyDescent="0.25">
      <c r="P341" s="28"/>
      <c r="R341" s="28"/>
      <c r="S341" s="28"/>
      <c r="T341" s="28"/>
      <c r="U341" s="28"/>
      <c r="V341" s="28"/>
      <c r="W341" s="28"/>
      <c r="X341" s="28"/>
      <c r="Y341" s="28"/>
      <c r="Z341" s="28"/>
      <c r="AA341" s="43"/>
      <c r="AB341" s="28"/>
      <c r="AC341" s="28"/>
      <c r="AD341" s="28"/>
      <c r="AE341" s="28"/>
      <c r="AF341" s="28"/>
      <c r="AG341" s="28"/>
      <c r="AH341" s="28"/>
      <c r="AI341" s="28"/>
      <c r="AJ341" s="43"/>
      <c r="AK341" s="28"/>
      <c r="AP341" s="29"/>
      <c r="AZ341" s="76"/>
      <c r="BA341" s="76"/>
      <c r="BB341" s="76"/>
      <c r="BC341" s="76"/>
      <c r="BD341" s="76"/>
      <c r="BE341" s="76"/>
      <c r="BF341" s="76"/>
      <c r="BG341" s="76"/>
      <c r="BH341" s="76"/>
      <c r="BI341" s="76"/>
      <c r="BJ341" s="76"/>
      <c r="BK341" s="76"/>
    </row>
    <row r="342" spans="16:63" s="27" customFormat="1" x14ac:dyDescent="0.25">
      <c r="P342" s="28"/>
      <c r="R342" s="28"/>
      <c r="S342" s="28"/>
      <c r="T342" s="28"/>
      <c r="U342" s="28"/>
      <c r="V342" s="28"/>
      <c r="W342" s="28"/>
      <c r="X342" s="28"/>
      <c r="Y342" s="28"/>
      <c r="Z342" s="28"/>
      <c r="AA342" s="43"/>
      <c r="AB342" s="28"/>
      <c r="AC342" s="28"/>
      <c r="AD342" s="28"/>
      <c r="AE342" s="28"/>
      <c r="AF342" s="28"/>
      <c r="AG342" s="28"/>
      <c r="AH342" s="28"/>
      <c r="AI342" s="28"/>
      <c r="AJ342" s="43"/>
      <c r="AK342" s="28"/>
      <c r="AP342" s="29"/>
      <c r="AZ342" s="76"/>
      <c r="BA342" s="76"/>
      <c r="BB342" s="76"/>
      <c r="BC342" s="76"/>
      <c r="BD342" s="76"/>
      <c r="BE342" s="76"/>
      <c r="BF342" s="76"/>
      <c r="BG342" s="76"/>
      <c r="BH342" s="76"/>
      <c r="BI342" s="76"/>
      <c r="BJ342" s="76"/>
      <c r="BK342" s="76"/>
    </row>
    <row r="343" spans="16:63" s="27" customFormat="1" x14ac:dyDescent="0.25">
      <c r="P343" s="28"/>
      <c r="R343" s="28"/>
      <c r="S343" s="28"/>
      <c r="T343" s="28"/>
      <c r="U343" s="28"/>
      <c r="V343" s="28"/>
      <c r="W343" s="28"/>
      <c r="X343" s="28"/>
      <c r="Y343" s="28"/>
      <c r="Z343" s="28"/>
      <c r="AA343" s="43"/>
      <c r="AB343" s="28"/>
      <c r="AC343" s="28"/>
      <c r="AD343" s="28"/>
      <c r="AE343" s="28"/>
      <c r="AF343" s="28"/>
      <c r="AG343" s="28"/>
      <c r="AH343" s="28"/>
      <c r="AI343" s="28"/>
      <c r="AJ343" s="43"/>
      <c r="AK343" s="28"/>
      <c r="AP343" s="29"/>
      <c r="AZ343" s="76"/>
      <c r="BA343" s="76"/>
      <c r="BB343" s="76"/>
      <c r="BC343" s="76"/>
      <c r="BD343" s="76"/>
      <c r="BE343" s="76"/>
      <c r="BF343" s="76"/>
      <c r="BG343" s="76"/>
      <c r="BH343" s="76"/>
      <c r="BI343" s="76"/>
      <c r="BJ343" s="76"/>
      <c r="BK343" s="76"/>
    </row>
    <row r="344" spans="16:63" s="27" customFormat="1" x14ac:dyDescent="0.25">
      <c r="P344" s="28"/>
      <c r="R344" s="28"/>
      <c r="S344" s="28"/>
      <c r="T344" s="28"/>
      <c r="U344" s="28"/>
      <c r="V344" s="28"/>
      <c r="W344" s="28"/>
      <c r="X344" s="28"/>
      <c r="Y344" s="28"/>
      <c r="Z344" s="28"/>
      <c r="AA344" s="43"/>
      <c r="AB344" s="28"/>
      <c r="AC344" s="28"/>
      <c r="AD344" s="28"/>
      <c r="AE344" s="28"/>
      <c r="AF344" s="28"/>
      <c r="AG344" s="28"/>
      <c r="AH344" s="28"/>
      <c r="AI344" s="28"/>
      <c r="AJ344" s="43"/>
      <c r="AK344" s="28"/>
      <c r="AP344" s="29"/>
      <c r="AZ344" s="76"/>
      <c r="BA344" s="76"/>
      <c r="BB344" s="76"/>
      <c r="BC344" s="76"/>
      <c r="BD344" s="76"/>
      <c r="BE344" s="76"/>
      <c r="BF344" s="76"/>
      <c r="BG344" s="76"/>
      <c r="BH344" s="76"/>
      <c r="BI344" s="76"/>
      <c r="BJ344" s="76"/>
      <c r="BK344" s="76"/>
    </row>
    <row r="345" spans="16:63" s="27" customFormat="1" x14ac:dyDescent="0.25">
      <c r="P345" s="28"/>
      <c r="R345" s="28"/>
      <c r="S345" s="28"/>
      <c r="T345" s="28"/>
      <c r="U345" s="28"/>
      <c r="V345" s="28"/>
      <c r="W345" s="28"/>
      <c r="X345" s="28"/>
      <c r="Y345" s="28"/>
      <c r="Z345" s="28"/>
      <c r="AA345" s="43"/>
      <c r="AB345" s="28"/>
      <c r="AC345" s="28"/>
      <c r="AD345" s="28"/>
      <c r="AE345" s="28"/>
      <c r="AF345" s="28"/>
      <c r="AG345" s="28"/>
      <c r="AH345" s="28"/>
      <c r="AI345" s="28"/>
      <c r="AJ345" s="43"/>
      <c r="AK345" s="28"/>
      <c r="AP345" s="29"/>
      <c r="AZ345" s="76"/>
      <c r="BA345" s="76"/>
      <c r="BB345" s="76"/>
      <c r="BC345" s="76"/>
      <c r="BD345" s="76"/>
      <c r="BE345" s="76"/>
      <c r="BF345" s="76"/>
      <c r="BG345" s="76"/>
      <c r="BH345" s="76"/>
      <c r="BI345" s="76"/>
      <c r="BJ345" s="76"/>
      <c r="BK345" s="76"/>
    </row>
    <row r="346" spans="16:63" s="27" customFormat="1" x14ac:dyDescent="0.25">
      <c r="P346" s="28"/>
      <c r="R346" s="28"/>
      <c r="S346" s="28"/>
      <c r="T346" s="28"/>
      <c r="U346" s="28"/>
      <c r="V346" s="28"/>
      <c r="W346" s="28"/>
      <c r="X346" s="28"/>
      <c r="Y346" s="28"/>
      <c r="Z346" s="28"/>
      <c r="AA346" s="43"/>
      <c r="AB346" s="28"/>
      <c r="AC346" s="28"/>
      <c r="AD346" s="28"/>
      <c r="AE346" s="28"/>
      <c r="AF346" s="28"/>
      <c r="AG346" s="28"/>
      <c r="AH346" s="28"/>
      <c r="AI346" s="28"/>
      <c r="AJ346" s="43"/>
      <c r="AK346" s="28"/>
      <c r="AP346" s="29"/>
      <c r="AZ346" s="76"/>
      <c r="BA346" s="76"/>
      <c r="BB346" s="76"/>
      <c r="BC346" s="76"/>
      <c r="BD346" s="76"/>
      <c r="BE346" s="76"/>
      <c r="BF346" s="76"/>
      <c r="BG346" s="76"/>
      <c r="BH346" s="76"/>
      <c r="BI346" s="76"/>
      <c r="BJ346" s="76"/>
      <c r="BK346" s="76"/>
    </row>
    <row r="347" spans="16:63" s="27" customFormat="1" x14ac:dyDescent="0.25">
      <c r="P347" s="28"/>
      <c r="R347" s="28"/>
      <c r="S347" s="28"/>
      <c r="T347" s="28"/>
      <c r="U347" s="28"/>
      <c r="V347" s="28"/>
      <c r="W347" s="28"/>
      <c r="X347" s="28"/>
      <c r="Y347" s="28"/>
      <c r="Z347" s="28"/>
      <c r="AA347" s="43"/>
      <c r="AB347" s="28"/>
      <c r="AC347" s="28"/>
      <c r="AD347" s="28"/>
      <c r="AE347" s="28"/>
      <c r="AF347" s="28"/>
      <c r="AG347" s="28"/>
      <c r="AH347" s="28"/>
      <c r="AI347" s="28"/>
      <c r="AJ347" s="43"/>
      <c r="AK347" s="28"/>
      <c r="AP347" s="29"/>
      <c r="AZ347" s="76"/>
      <c r="BA347" s="76"/>
      <c r="BB347" s="76"/>
      <c r="BC347" s="76"/>
      <c r="BD347" s="76"/>
      <c r="BE347" s="76"/>
      <c r="BF347" s="76"/>
      <c r="BG347" s="76"/>
      <c r="BH347" s="76"/>
      <c r="BI347" s="76"/>
      <c r="BJ347" s="76"/>
      <c r="BK347" s="76"/>
    </row>
    <row r="348" spans="16:63" s="27" customFormat="1" x14ac:dyDescent="0.25">
      <c r="P348" s="28"/>
      <c r="R348" s="28"/>
      <c r="S348" s="28"/>
      <c r="T348" s="28"/>
      <c r="U348" s="28"/>
      <c r="V348" s="28"/>
      <c r="W348" s="28"/>
      <c r="X348" s="28"/>
      <c r="Y348" s="28"/>
      <c r="Z348" s="28"/>
      <c r="AA348" s="43"/>
      <c r="AB348" s="28"/>
      <c r="AC348" s="28"/>
      <c r="AD348" s="28"/>
      <c r="AE348" s="28"/>
      <c r="AF348" s="28"/>
      <c r="AG348" s="28"/>
      <c r="AH348" s="28"/>
      <c r="AI348" s="28"/>
      <c r="AJ348" s="43"/>
      <c r="AK348" s="28"/>
      <c r="AP348" s="29"/>
      <c r="AZ348" s="76"/>
      <c r="BA348" s="76"/>
      <c r="BB348" s="76"/>
      <c r="BC348" s="76"/>
      <c r="BD348" s="76"/>
      <c r="BE348" s="76"/>
      <c r="BF348" s="76"/>
      <c r="BG348" s="76"/>
      <c r="BH348" s="76"/>
      <c r="BI348" s="76"/>
      <c r="BJ348" s="76"/>
      <c r="BK348" s="76"/>
    </row>
    <row r="349" spans="16:63" s="27" customFormat="1" x14ac:dyDescent="0.25">
      <c r="P349" s="28"/>
      <c r="R349" s="28"/>
      <c r="S349" s="28"/>
      <c r="T349" s="28"/>
      <c r="U349" s="28"/>
      <c r="V349" s="28"/>
      <c r="W349" s="28"/>
      <c r="X349" s="28"/>
      <c r="Y349" s="28"/>
      <c r="Z349" s="28"/>
      <c r="AA349" s="43"/>
      <c r="AB349" s="28"/>
      <c r="AC349" s="28"/>
      <c r="AD349" s="28"/>
      <c r="AE349" s="28"/>
      <c r="AF349" s="28"/>
      <c r="AG349" s="28"/>
      <c r="AH349" s="28"/>
      <c r="AI349" s="28"/>
      <c r="AJ349" s="43"/>
      <c r="AK349" s="28"/>
      <c r="AP349" s="29"/>
      <c r="AZ349" s="76"/>
      <c r="BA349" s="76"/>
      <c r="BB349" s="76"/>
      <c r="BC349" s="76"/>
      <c r="BD349" s="76"/>
      <c r="BE349" s="76"/>
      <c r="BF349" s="76"/>
      <c r="BG349" s="76"/>
      <c r="BH349" s="76"/>
      <c r="BI349" s="76"/>
      <c r="BJ349" s="76"/>
      <c r="BK349" s="76"/>
    </row>
    <row r="350" spans="16:63" s="27" customFormat="1" x14ac:dyDescent="0.25">
      <c r="P350" s="28"/>
      <c r="R350" s="28"/>
      <c r="S350" s="28"/>
      <c r="T350" s="28"/>
      <c r="U350" s="28"/>
      <c r="V350" s="28"/>
      <c r="W350" s="28"/>
      <c r="X350" s="28"/>
      <c r="Y350" s="28"/>
      <c r="Z350" s="28"/>
      <c r="AA350" s="43"/>
      <c r="AB350" s="28"/>
      <c r="AC350" s="28"/>
      <c r="AD350" s="28"/>
      <c r="AE350" s="28"/>
      <c r="AF350" s="28"/>
      <c r="AG350" s="28"/>
      <c r="AH350" s="28"/>
      <c r="AI350" s="28"/>
      <c r="AJ350" s="43"/>
      <c r="AK350" s="28"/>
      <c r="AP350" s="29"/>
      <c r="AZ350" s="76"/>
      <c r="BA350" s="76"/>
      <c r="BB350" s="76"/>
      <c r="BC350" s="76"/>
      <c r="BD350" s="76"/>
      <c r="BE350" s="76"/>
      <c r="BF350" s="76"/>
      <c r="BG350" s="76"/>
      <c r="BH350" s="76"/>
      <c r="BI350" s="76"/>
      <c r="BJ350" s="76"/>
      <c r="BK350" s="76"/>
    </row>
    <row r="351" spans="16:63" s="27" customFormat="1" x14ac:dyDescent="0.25">
      <c r="P351" s="28"/>
      <c r="R351" s="28"/>
      <c r="S351" s="28"/>
      <c r="T351" s="28"/>
      <c r="U351" s="28"/>
      <c r="V351" s="28"/>
      <c r="W351" s="28"/>
      <c r="X351" s="28"/>
      <c r="Y351" s="28"/>
      <c r="Z351" s="28"/>
      <c r="AA351" s="43"/>
      <c r="AB351" s="28"/>
      <c r="AC351" s="28"/>
      <c r="AD351" s="28"/>
      <c r="AE351" s="28"/>
      <c r="AF351" s="28"/>
      <c r="AG351" s="28"/>
      <c r="AH351" s="28"/>
      <c r="AI351" s="28"/>
      <c r="AJ351" s="43"/>
      <c r="AK351" s="28"/>
      <c r="AP351" s="29"/>
      <c r="AZ351" s="76"/>
      <c r="BA351" s="76"/>
      <c r="BB351" s="76"/>
      <c r="BC351" s="76"/>
      <c r="BD351" s="76"/>
      <c r="BE351" s="76"/>
      <c r="BF351" s="76"/>
      <c r="BG351" s="76"/>
      <c r="BH351" s="76"/>
      <c r="BI351" s="76"/>
      <c r="BJ351" s="76"/>
      <c r="BK351" s="76"/>
    </row>
    <row r="352" spans="16:63" s="27" customFormat="1" x14ac:dyDescent="0.25">
      <c r="P352" s="28"/>
      <c r="R352" s="28"/>
      <c r="S352" s="28"/>
      <c r="T352" s="28"/>
      <c r="U352" s="28"/>
      <c r="V352" s="28"/>
      <c r="W352" s="28"/>
      <c r="X352" s="28"/>
      <c r="Y352" s="28"/>
      <c r="Z352" s="28"/>
      <c r="AA352" s="43"/>
      <c r="AB352" s="28"/>
      <c r="AC352" s="28"/>
      <c r="AD352" s="28"/>
      <c r="AE352" s="28"/>
      <c r="AF352" s="28"/>
      <c r="AG352" s="28"/>
      <c r="AH352" s="28"/>
      <c r="AI352" s="28"/>
      <c r="AJ352" s="43"/>
      <c r="AK352" s="28"/>
      <c r="AP352" s="29"/>
      <c r="AZ352" s="76"/>
      <c r="BA352" s="76"/>
      <c r="BB352" s="76"/>
      <c r="BC352" s="76"/>
      <c r="BD352" s="76"/>
      <c r="BE352" s="76"/>
      <c r="BF352" s="76"/>
      <c r="BG352" s="76"/>
      <c r="BH352" s="76"/>
      <c r="BI352" s="76"/>
      <c r="BJ352" s="76"/>
      <c r="BK352" s="76"/>
    </row>
    <row r="353" spans="16:63" s="27" customFormat="1" x14ac:dyDescent="0.25">
      <c r="P353" s="28"/>
      <c r="R353" s="28"/>
      <c r="S353" s="28"/>
      <c r="T353" s="28"/>
      <c r="U353" s="28"/>
      <c r="V353" s="28"/>
      <c r="W353" s="28"/>
      <c r="X353" s="28"/>
      <c r="Y353" s="28"/>
      <c r="Z353" s="28"/>
      <c r="AA353" s="43"/>
      <c r="AB353" s="28"/>
      <c r="AC353" s="28"/>
      <c r="AD353" s="28"/>
      <c r="AE353" s="28"/>
      <c r="AF353" s="28"/>
      <c r="AG353" s="28"/>
      <c r="AH353" s="28"/>
      <c r="AI353" s="28"/>
      <c r="AJ353" s="43"/>
      <c r="AK353" s="28"/>
      <c r="AP353" s="29"/>
      <c r="AZ353" s="76"/>
      <c r="BA353" s="76"/>
      <c r="BB353" s="76"/>
      <c r="BC353" s="76"/>
      <c r="BD353" s="76"/>
      <c r="BE353" s="76"/>
      <c r="BF353" s="76"/>
      <c r="BG353" s="76"/>
      <c r="BH353" s="76"/>
      <c r="BI353" s="76"/>
      <c r="BJ353" s="76"/>
      <c r="BK353" s="76"/>
    </row>
    <row r="354" spans="16:63" s="27" customFormat="1" x14ac:dyDescent="0.25">
      <c r="P354" s="28"/>
      <c r="R354" s="28"/>
      <c r="S354" s="28"/>
      <c r="T354" s="28"/>
      <c r="U354" s="28"/>
      <c r="V354" s="28"/>
      <c r="W354" s="28"/>
      <c r="X354" s="28"/>
      <c r="Y354" s="28"/>
      <c r="Z354" s="28"/>
      <c r="AA354" s="43"/>
      <c r="AB354" s="28"/>
      <c r="AC354" s="28"/>
      <c r="AD354" s="28"/>
      <c r="AE354" s="28"/>
      <c r="AF354" s="28"/>
      <c r="AG354" s="28"/>
      <c r="AH354" s="28"/>
      <c r="AI354" s="28"/>
      <c r="AJ354" s="43"/>
      <c r="AK354" s="28"/>
      <c r="AP354" s="29"/>
      <c r="AZ354" s="76"/>
      <c r="BA354" s="76"/>
      <c r="BB354" s="76"/>
      <c r="BC354" s="76"/>
      <c r="BD354" s="76"/>
      <c r="BE354" s="76"/>
      <c r="BF354" s="76"/>
      <c r="BG354" s="76"/>
      <c r="BH354" s="76"/>
      <c r="BI354" s="76"/>
      <c r="BJ354" s="76"/>
      <c r="BK354" s="76"/>
    </row>
    <row r="355" spans="16:63" s="27" customFormat="1" x14ac:dyDescent="0.25">
      <c r="P355" s="28"/>
      <c r="R355" s="28"/>
      <c r="S355" s="28"/>
      <c r="T355" s="28"/>
      <c r="U355" s="28"/>
      <c r="V355" s="28"/>
      <c r="W355" s="28"/>
      <c r="X355" s="28"/>
      <c r="Y355" s="28"/>
      <c r="Z355" s="28"/>
      <c r="AA355" s="43"/>
      <c r="AB355" s="28"/>
      <c r="AC355" s="28"/>
      <c r="AD355" s="28"/>
      <c r="AE355" s="28"/>
      <c r="AF355" s="28"/>
      <c r="AG355" s="28"/>
      <c r="AH355" s="28"/>
      <c r="AI355" s="28"/>
      <c r="AJ355" s="43"/>
      <c r="AK355" s="28"/>
      <c r="AP355" s="29"/>
      <c r="AZ355" s="76"/>
      <c r="BA355" s="76"/>
      <c r="BB355" s="76"/>
      <c r="BC355" s="76"/>
      <c r="BD355" s="76"/>
      <c r="BE355" s="76"/>
      <c r="BF355" s="76"/>
      <c r="BG355" s="76"/>
      <c r="BH355" s="76"/>
      <c r="BI355" s="76"/>
      <c r="BJ355" s="76"/>
      <c r="BK355" s="76"/>
    </row>
    <row r="356" spans="16:63" s="27" customFormat="1" x14ac:dyDescent="0.25">
      <c r="P356" s="28"/>
      <c r="R356" s="28"/>
      <c r="S356" s="28"/>
      <c r="T356" s="28"/>
      <c r="U356" s="28"/>
      <c r="V356" s="28"/>
      <c r="W356" s="28"/>
      <c r="X356" s="28"/>
      <c r="Y356" s="28"/>
      <c r="Z356" s="28"/>
      <c r="AA356" s="43"/>
      <c r="AB356" s="28"/>
      <c r="AC356" s="28"/>
      <c r="AD356" s="28"/>
      <c r="AE356" s="28"/>
      <c r="AF356" s="28"/>
      <c r="AG356" s="28"/>
      <c r="AH356" s="28"/>
      <c r="AI356" s="28"/>
      <c r="AJ356" s="43"/>
      <c r="AK356" s="28"/>
      <c r="AP356" s="29"/>
      <c r="AZ356" s="76"/>
      <c r="BA356" s="76"/>
      <c r="BB356" s="76"/>
      <c r="BC356" s="76"/>
      <c r="BD356" s="76"/>
      <c r="BE356" s="76"/>
      <c r="BF356" s="76"/>
      <c r="BG356" s="76"/>
      <c r="BH356" s="76"/>
      <c r="BI356" s="76"/>
      <c r="BJ356" s="76"/>
      <c r="BK356" s="76"/>
    </row>
    <row r="357" spans="16:63" s="27" customFormat="1" x14ac:dyDescent="0.25">
      <c r="P357" s="28"/>
      <c r="R357" s="28"/>
      <c r="S357" s="28"/>
      <c r="T357" s="28"/>
      <c r="U357" s="28"/>
      <c r="V357" s="28"/>
      <c r="W357" s="28"/>
      <c r="X357" s="28"/>
      <c r="Y357" s="28"/>
      <c r="Z357" s="28"/>
      <c r="AA357" s="43"/>
      <c r="AB357" s="28"/>
      <c r="AC357" s="28"/>
      <c r="AD357" s="28"/>
      <c r="AE357" s="28"/>
      <c r="AF357" s="28"/>
      <c r="AG357" s="28"/>
      <c r="AH357" s="28"/>
      <c r="AI357" s="28"/>
      <c r="AJ357" s="43"/>
      <c r="AK357" s="28"/>
      <c r="AP357" s="29"/>
      <c r="AZ357" s="76"/>
      <c r="BA357" s="76"/>
      <c r="BB357" s="76"/>
      <c r="BC357" s="76"/>
      <c r="BD357" s="76"/>
      <c r="BE357" s="76"/>
      <c r="BF357" s="76"/>
      <c r="BG357" s="76"/>
      <c r="BH357" s="76"/>
      <c r="BI357" s="76"/>
      <c r="BJ357" s="76"/>
      <c r="BK357" s="76"/>
    </row>
    <row r="358" spans="16:63" s="27" customFormat="1" x14ac:dyDescent="0.25">
      <c r="P358" s="28"/>
      <c r="R358" s="28"/>
      <c r="S358" s="28"/>
      <c r="T358" s="28"/>
      <c r="U358" s="28"/>
      <c r="V358" s="28"/>
      <c r="W358" s="28"/>
      <c r="X358" s="28"/>
      <c r="Y358" s="28"/>
      <c r="Z358" s="28"/>
      <c r="AA358" s="43"/>
      <c r="AB358" s="28"/>
      <c r="AC358" s="28"/>
      <c r="AD358" s="28"/>
      <c r="AE358" s="28"/>
      <c r="AF358" s="28"/>
      <c r="AG358" s="28"/>
      <c r="AH358" s="28"/>
      <c r="AI358" s="28"/>
      <c r="AJ358" s="43"/>
      <c r="AK358" s="28"/>
      <c r="AP358" s="29"/>
      <c r="AZ358" s="76"/>
      <c r="BA358" s="76"/>
      <c r="BB358" s="76"/>
      <c r="BC358" s="76"/>
      <c r="BD358" s="76"/>
      <c r="BE358" s="76"/>
      <c r="BF358" s="76"/>
      <c r="BG358" s="76"/>
      <c r="BH358" s="76"/>
      <c r="BI358" s="76"/>
      <c r="BJ358" s="76"/>
      <c r="BK358" s="76"/>
    </row>
    <row r="359" spans="16:63" s="27" customFormat="1" x14ac:dyDescent="0.25">
      <c r="P359" s="28"/>
      <c r="R359" s="28"/>
      <c r="S359" s="28"/>
      <c r="T359" s="28"/>
      <c r="U359" s="28"/>
      <c r="V359" s="28"/>
      <c r="W359" s="28"/>
      <c r="X359" s="28"/>
      <c r="Y359" s="28"/>
      <c r="Z359" s="28"/>
      <c r="AA359" s="43"/>
      <c r="AB359" s="28"/>
      <c r="AC359" s="28"/>
      <c r="AD359" s="28"/>
      <c r="AE359" s="28"/>
      <c r="AF359" s="28"/>
      <c r="AG359" s="28"/>
      <c r="AH359" s="28"/>
      <c r="AI359" s="28"/>
      <c r="AJ359" s="43"/>
      <c r="AK359" s="28"/>
      <c r="AP359" s="29"/>
      <c r="AZ359" s="76"/>
      <c r="BA359" s="76"/>
      <c r="BB359" s="76"/>
      <c r="BC359" s="76"/>
      <c r="BD359" s="76"/>
      <c r="BE359" s="76"/>
      <c r="BF359" s="76"/>
      <c r="BG359" s="76"/>
      <c r="BH359" s="76"/>
      <c r="BI359" s="76"/>
      <c r="BJ359" s="76"/>
      <c r="BK359" s="76"/>
    </row>
    <row r="360" spans="16:63" s="27" customFormat="1" x14ac:dyDescent="0.25">
      <c r="P360" s="28"/>
      <c r="R360" s="28"/>
      <c r="S360" s="28"/>
      <c r="T360" s="28"/>
      <c r="U360" s="28"/>
      <c r="V360" s="28"/>
      <c r="W360" s="28"/>
      <c r="X360" s="28"/>
      <c r="Y360" s="28"/>
      <c r="Z360" s="28"/>
      <c r="AA360" s="43"/>
      <c r="AB360" s="28"/>
      <c r="AC360" s="28"/>
      <c r="AD360" s="28"/>
      <c r="AE360" s="28"/>
      <c r="AF360" s="28"/>
      <c r="AG360" s="28"/>
      <c r="AH360" s="28"/>
      <c r="AI360" s="28"/>
      <c r="AJ360" s="43"/>
      <c r="AK360" s="28"/>
      <c r="AP360" s="29"/>
      <c r="AZ360" s="76"/>
      <c r="BA360" s="76"/>
      <c r="BB360" s="76"/>
      <c r="BC360" s="76"/>
      <c r="BD360" s="76"/>
      <c r="BE360" s="76"/>
      <c r="BF360" s="76"/>
      <c r="BG360" s="76"/>
      <c r="BH360" s="76"/>
      <c r="BI360" s="76"/>
      <c r="BJ360" s="76"/>
      <c r="BK360" s="76"/>
    </row>
    <row r="361" spans="16:63" s="27" customFormat="1" x14ac:dyDescent="0.25">
      <c r="P361" s="28"/>
      <c r="R361" s="28"/>
      <c r="S361" s="28"/>
      <c r="T361" s="28"/>
      <c r="U361" s="28"/>
      <c r="V361" s="28"/>
      <c r="W361" s="28"/>
      <c r="X361" s="28"/>
      <c r="Y361" s="28"/>
      <c r="Z361" s="28"/>
      <c r="AA361" s="43"/>
      <c r="AB361" s="28"/>
      <c r="AC361" s="28"/>
      <c r="AD361" s="28"/>
      <c r="AE361" s="28"/>
      <c r="AF361" s="28"/>
      <c r="AG361" s="28"/>
      <c r="AH361" s="28"/>
      <c r="AI361" s="28"/>
      <c r="AJ361" s="43"/>
      <c r="AK361" s="28"/>
      <c r="AP361" s="29"/>
      <c r="AZ361" s="76"/>
      <c r="BA361" s="76"/>
      <c r="BB361" s="76"/>
      <c r="BC361" s="76"/>
      <c r="BD361" s="76"/>
      <c r="BE361" s="76"/>
      <c r="BF361" s="76"/>
      <c r="BG361" s="76"/>
      <c r="BH361" s="76"/>
      <c r="BI361" s="76"/>
      <c r="BJ361" s="76"/>
      <c r="BK361" s="76"/>
    </row>
    <row r="362" spans="16:63" s="27" customFormat="1" x14ac:dyDescent="0.25">
      <c r="P362" s="28"/>
      <c r="R362" s="28"/>
      <c r="S362" s="28"/>
      <c r="T362" s="28"/>
      <c r="U362" s="28"/>
      <c r="V362" s="28"/>
      <c r="W362" s="28"/>
      <c r="X362" s="28"/>
      <c r="Y362" s="28"/>
      <c r="Z362" s="28"/>
      <c r="AA362" s="43"/>
      <c r="AB362" s="28"/>
      <c r="AC362" s="28"/>
      <c r="AD362" s="28"/>
      <c r="AE362" s="28"/>
      <c r="AF362" s="28"/>
      <c r="AG362" s="28"/>
      <c r="AH362" s="28"/>
      <c r="AI362" s="28"/>
      <c r="AJ362" s="43"/>
      <c r="AK362" s="28"/>
      <c r="AP362" s="29"/>
      <c r="AZ362" s="76"/>
      <c r="BA362" s="76"/>
      <c r="BB362" s="76"/>
      <c r="BC362" s="76"/>
      <c r="BD362" s="76"/>
      <c r="BE362" s="76"/>
      <c r="BF362" s="76"/>
      <c r="BG362" s="76"/>
      <c r="BH362" s="76"/>
      <c r="BI362" s="76"/>
      <c r="BJ362" s="76"/>
      <c r="BK362" s="76"/>
    </row>
    <row r="363" spans="16:63" s="27" customFormat="1" x14ac:dyDescent="0.25">
      <c r="P363" s="28"/>
      <c r="R363" s="28"/>
      <c r="S363" s="28"/>
      <c r="T363" s="28"/>
      <c r="U363" s="28"/>
      <c r="V363" s="28"/>
      <c r="W363" s="28"/>
      <c r="X363" s="28"/>
      <c r="Y363" s="28"/>
      <c r="Z363" s="28"/>
      <c r="AA363" s="43"/>
      <c r="AB363" s="28"/>
      <c r="AC363" s="28"/>
      <c r="AD363" s="28"/>
      <c r="AE363" s="28"/>
      <c r="AF363" s="28"/>
      <c r="AG363" s="28"/>
      <c r="AH363" s="28"/>
      <c r="AI363" s="28"/>
      <c r="AJ363" s="43"/>
      <c r="AK363" s="28"/>
      <c r="AP363" s="29"/>
      <c r="AZ363" s="76"/>
      <c r="BA363" s="76"/>
      <c r="BB363" s="76"/>
      <c r="BC363" s="76"/>
      <c r="BD363" s="76"/>
      <c r="BE363" s="76"/>
      <c r="BF363" s="76"/>
      <c r="BG363" s="76"/>
      <c r="BH363" s="76"/>
      <c r="BI363" s="76"/>
      <c r="BJ363" s="76"/>
      <c r="BK363" s="76"/>
    </row>
    <row r="364" spans="16:63" s="27" customFormat="1" x14ac:dyDescent="0.25">
      <c r="P364" s="28"/>
      <c r="R364" s="28"/>
      <c r="S364" s="28"/>
      <c r="T364" s="28"/>
      <c r="U364" s="28"/>
      <c r="V364" s="28"/>
      <c r="W364" s="28"/>
      <c r="X364" s="28"/>
      <c r="Y364" s="28"/>
      <c r="Z364" s="28"/>
      <c r="AA364" s="43"/>
      <c r="AB364" s="28"/>
      <c r="AC364" s="28"/>
      <c r="AD364" s="28"/>
      <c r="AE364" s="28"/>
      <c r="AF364" s="28"/>
      <c r="AG364" s="28"/>
      <c r="AH364" s="28"/>
      <c r="AI364" s="28"/>
      <c r="AJ364" s="43"/>
      <c r="AK364" s="28"/>
      <c r="AP364" s="29"/>
      <c r="AZ364" s="76"/>
      <c r="BA364" s="76"/>
      <c r="BB364" s="76"/>
      <c r="BC364" s="76"/>
      <c r="BD364" s="76"/>
      <c r="BE364" s="76"/>
      <c r="BF364" s="76"/>
      <c r="BG364" s="76"/>
      <c r="BH364" s="76"/>
      <c r="BI364" s="76"/>
      <c r="BJ364" s="76"/>
      <c r="BK364" s="76"/>
    </row>
    <row r="365" spans="16:63" s="27" customFormat="1" x14ac:dyDescent="0.25">
      <c r="P365" s="28"/>
      <c r="R365" s="28"/>
      <c r="S365" s="28"/>
      <c r="T365" s="28"/>
      <c r="U365" s="28"/>
      <c r="V365" s="28"/>
      <c r="W365" s="28"/>
      <c r="X365" s="28"/>
      <c r="Y365" s="28"/>
      <c r="Z365" s="28"/>
      <c r="AA365" s="43"/>
      <c r="AB365" s="28"/>
      <c r="AC365" s="28"/>
      <c r="AD365" s="28"/>
      <c r="AE365" s="28"/>
      <c r="AF365" s="28"/>
      <c r="AG365" s="28"/>
      <c r="AH365" s="28"/>
      <c r="AI365" s="28"/>
      <c r="AJ365" s="43"/>
      <c r="AK365" s="28"/>
      <c r="AP365" s="29"/>
      <c r="AZ365" s="76"/>
      <c r="BA365" s="76"/>
      <c r="BB365" s="76"/>
      <c r="BC365" s="76"/>
      <c r="BD365" s="76"/>
      <c r="BE365" s="76"/>
      <c r="BF365" s="76"/>
      <c r="BG365" s="76"/>
      <c r="BH365" s="76"/>
      <c r="BI365" s="76"/>
      <c r="BJ365" s="76"/>
      <c r="BK365" s="76"/>
    </row>
    <row r="366" spans="16:63" s="27" customFormat="1" x14ac:dyDescent="0.25">
      <c r="P366" s="28"/>
      <c r="R366" s="28"/>
      <c r="S366" s="28"/>
      <c r="T366" s="28"/>
      <c r="U366" s="28"/>
      <c r="V366" s="28"/>
      <c r="W366" s="28"/>
      <c r="X366" s="28"/>
      <c r="Y366" s="28"/>
      <c r="Z366" s="28"/>
      <c r="AA366" s="43"/>
      <c r="AB366" s="28"/>
      <c r="AC366" s="28"/>
      <c r="AD366" s="28"/>
      <c r="AE366" s="28"/>
      <c r="AF366" s="28"/>
      <c r="AG366" s="28"/>
      <c r="AH366" s="28"/>
      <c r="AI366" s="28"/>
      <c r="AJ366" s="43"/>
      <c r="AK366" s="28"/>
      <c r="AP366" s="29"/>
      <c r="AZ366" s="76"/>
      <c r="BA366" s="76"/>
      <c r="BB366" s="76"/>
      <c r="BC366" s="76"/>
      <c r="BD366" s="76"/>
      <c r="BE366" s="76"/>
      <c r="BF366" s="76"/>
      <c r="BG366" s="76"/>
      <c r="BH366" s="76"/>
      <c r="BI366" s="76"/>
      <c r="BJ366" s="76"/>
      <c r="BK366" s="76"/>
    </row>
    <row r="367" spans="16:63" s="27" customFormat="1" x14ac:dyDescent="0.25">
      <c r="P367" s="28"/>
      <c r="R367" s="28"/>
      <c r="S367" s="28"/>
      <c r="T367" s="28"/>
      <c r="U367" s="28"/>
      <c r="V367" s="28"/>
      <c r="W367" s="28"/>
      <c r="X367" s="28"/>
      <c r="Y367" s="28"/>
      <c r="Z367" s="28"/>
      <c r="AA367" s="43"/>
      <c r="AB367" s="28"/>
      <c r="AC367" s="28"/>
      <c r="AD367" s="28"/>
      <c r="AE367" s="28"/>
      <c r="AF367" s="28"/>
      <c r="AG367" s="28"/>
      <c r="AH367" s="28"/>
      <c r="AI367" s="28"/>
      <c r="AJ367" s="43"/>
      <c r="AK367" s="28"/>
      <c r="AP367" s="29"/>
      <c r="AZ367" s="76"/>
      <c r="BA367" s="76"/>
      <c r="BB367" s="76"/>
      <c r="BC367" s="76"/>
      <c r="BD367" s="76"/>
      <c r="BE367" s="76"/>
      <c r="BF367" s="76"/>
      <c r="BG367" s="76"/>
      <c r="BH367" s="76"/>
      <c r="BI367" s="76"/>
      <c r="BJ367" s="76"/>
      <c r="BK367" s="76"/>
    </row>
    <row r="368" spans="16:63" s="27" customFormat="1" x14ac:dyDescent="0.25">
      <c r="P368" s="28"/>
      <c r="R368" s="28"/>
      <c r="S368" s="28"/>
      <c r="T368" s="28"/>
      <c r="U368" s="28"/>
      <c r="V368" s="28"/>
      <c r="W368" s="28"/>
      <c r="X368" s="28"/>
      <c r="Y368" s="28"/>
      <c r="Z368" s="28"/>
      <c r="AA368" s="43"/>
      <c r="AB368" s="28"/>
      <c r="AC368" s="28"/>
      <c r="AD368" s="28"/>
      <c r="AE368" s="28"/>
      <c r="AF368" s="28"/>
      <c r="AG368" s="28"/>
      <c r="AH368" s="28"/>
      <c r="AI368" s="28"/>
      <c r="AJ368" s="43"/>
      <c r="AK368" s="28"/>
      <c r="AP368" s="29"/>
      <c r="AZ368" s="76"/>
      <c r="BA368" s="76"/>
      <c r="BB368" s="76"/>
      <c r="BC368" s="76"/>
      <c r="BD368" s="76"/>
      <c r="BE368" s="76"/>
      <c r="BF368" s="76"/>
      <c r="BG368" s="76"/>
      <c r="BH368" s="76"/>
      <c r="BI368" s="76"/>
      <c r="BJ368" s="76"/>
      <c r="BK368" s="76"/>
    </row>
    <row r="369" spans="16:63" s="27" customFormat="1" x14ac:dyDescent="0.25">
      <c r="P369" s="28"/>
      <c r="R369" s="28"/>
      <c r="S369" s="28"/>
      <c r="T369" s="28"/>
      <c r="U369" s="28"/>
      <c r="V369" s="28"/>
      <c r="W369" s="28"/>
      <c r="X369" s="28"/>
      <c r="Y369" s="28"/>
      <c r="Z369" s="28"/>
      <c r="AA369" s="43"/>
      <c r="AB369" s="28"/>
      <c r="AC369" s="28"/>
      <c r="AD369" s="28"/>
      <c r="AE369" s="28"/>
      <c r="AF369" s="28"/>
      <c r="AG369" s="28"/>
      <c r="AH369" s="28"/>
      <c r="AI369" s="28"/>
      <c r="AJ369" s="43"/>
      <c r="AK369" s="28"/>
      <c r="AP369" s="29"/>
      <c r="AZ369" s="76"/>
      <c r="BA369" s="76"/>
      <c r="BB369" s="76"/>
      <c r="BC369" s="76"/>
      <c r="BD369" s="76"/>
      <c r="BE369" s="76"/>
      <c r="BF369" s="76"/>
      <c r="BG369" s="76"/>
      <c r="BH369" s="76"/>
      <c r="BI369" s="76"/>
      <c r="BJ369" s="76"/>
      <c r="BK369" s="76"/>
    </row>
    <row r="370" spans="16:63" s="27" customFormat="1" x14ac:dyDescent="0.25">
      <c r="P370" s="28"/>
      <c r="R370" s="28"/>
      <c r="S370" s="28"/>
      <c r="T370" s="28"/>
      <c r="U370" s="28"/>
      <c r="V370" s="28"/>
      <c r="W370" s="28"/>
      <c r="X370" s="28"/>
      <c r="Y370" s="28"/>
      <c r="Z370" s="28"/>
      <c r="AA370" s="43"/>
      <c r="AB370" s="28"/>
      <c r="AC370" s="28"/>
      <c r="AD370" s="28"/>
      <c r="AE370" s="28"/>
      <c r="AF370" s="28"/>
      <c r="AG370" s="28"/>
      <c r="AH370" s="28"/>
      <c r="AI370" s="28"/>
      <c r="AJ370" s="43"/>
      <c r="AK370" s="28"/>
      <c r="AP370" s="29"/>
      <c r="AZ370" s="76"/>
      <c r="BA370" s="76"/>
      <c r="BB370" s="76"/>
      <c r="BC370" s="76"/>
      <c r="BD370" s="76"/>
      <c r="BE370" s="76"/>
      <c r="BF370" s="76"/>
      <c r="BG370" s="76"/>
      <c r="BH370" s="76"/>
      <c r="BI370" s="76"/>
      <c r="BJ370" s="76"/>
      <c r="BK370" s="76"/>
    </row>
    <row r="371" spans="16:63" s="27" customFormat="1" x14ac:dyDescent="0.25">
      <c r="P371" s="28"/>
      <c r="R371" s="28"/>
      <c r="S371" s="28"/>
      <c r="T371" s="28"/>
      <c r="U371" s="28"/>
      <c r="V371" s="28"/>
      <c r="W371" s="28"/>
      <c r="X371" s="28"/>
      <c r="Y371" s="28"/>
      <c r="Z371" s="28"/>
      <c r="AA371" s="43"/>
      <c r="AB371" s="28"/>
      <c r="AC371" s="28"/>
      <c r="AD371" s="28"/>
      <c r="AE371" s="28"/>
      <c r="AF371" s="28"/>
      <c r="AG371" s="28"/>
      <c r="AH371" s="28"/>
      <c r="AI371" s="28"/>
      <c r="AJ371" s="43"/>
      <c r="AK371" s="28"/>
      <c r="AP371" s="29"/>
      <c r="AZ371" s="76"/>
      <c r="BA371" s="76"/>
      <c r="BB371" s="76"/>
      <c r="BC371" s="76"/>
      <c r="BD371" s="76"/>
      <c r="BE371" s="76"/>
      <c r="BF371" s="76"/>
      <c r="BG371" s="76"/>
      <c r="BH371" s="76"/>
      <c r="BI371" s="76"/>
      <c r="BJ371" s="76"/>
      <c r="BK371" s="76"/>
    </row>
    <row r="372" spans="16:63" s="27" customFormat="1" x14ac:dyDescent="0.25">
      <c r="P372" s="28"/>
      <c r="R372" s="28"/>
      <c r="S372" s="28"/>
      <c r="T372" s="28"/>
      <c r="U372" s="28"/>
      <c r="V372" s="28"/>
      <c r="W372" s="28"/>
      <c r="X372" s="28"/>
      <c r="Y372" s="28"/>
      <c r="Z372" s="28"/>
      <c r="AA372" s="43"/>
      <c r="AB372" s="28"/>
      <c r="AC372" s="28"/>
      <c r="AD372" s="28"/>
      <c r="AE372" s="28"/>
      <c r="AF372" s="28"/>
      <c r="AG372" s="28"/>
      <c r="AH372" s="28"/>
      <c r="AI372" s="28"/>
      <c r="AJ372" s="43"/>
      <c r="AK372" s="28"/>
      <c r="AP372" s="29"/>
      <c r="AZ372" s="76"/>
      <c r="BA372" s="76"/>
      <c r="BB372" s="76"/>
      <c r="BC372" s="76"/>
      <c r="BD372" s="76"/>
      <c r="BE372" s="76"/>
      <c r="BF372" s="76"/>
      <c r="BG372" s="76"/>
      <c r="BH372" s="76"/>
      <c r="BI372" s="76"/>
      <c r="BJ372" s="76"/>
      <c r="BK372" s="76"/>
    </row>
    <row r="373" spans="16:63" s="27" customFormat="1" x14ac:dyDescent="0.25">
      <c r="P373" s="28"/>
      <c r="R373" s="28"/>
      <c r="S373" s="28"/>
      <c r="T373" s="28"/>
      <c r="U373" s="28"/>
      <c r="V373" s="28"/>
      <c r="W373" s="28"/>
      <c r="X373" s="28"/>
      <c r="Y373" s="28"/>
      <c r="Z373" s="28"/>
      <c r="AA373" s="43"/>
      <c r="AB373" s="28"/>
      <c r="AC373" s="28"/>
      <c r="AD373" s="28"/>
      <c r="AE373" s="28"/>
      <c r="AF373" s="28"/>
      <c r="AG373" s="28"/>
      <c r="AH373" s="28"/>
      <c r="AI373" s="28"/>
      <c r="AJ373" s="43"/>
      <c r="AK373" s="28"/>
      <c r="AP373" s="29"/>
      <c r="AZ373" s="76"/>
      <c r="BA373" s="76"/>
      <c r="BB373" s="76"/>
      <c r="BC373" s="76"/>
      <c r="BD373" s="76"/>
      <c r="BE373" s="76"/>
      <c r="BF373" s="76"/>
      <c r="BG373" s="76"/>
      <c r="BH373" s="76"/>
      <c r="BI373" s="76"/>
      <c r="BJ373" s="76"/>
      <c r="BK373" s="76"/>
    </row>
    <row r="374" spans="16:63" s="27" customFormat="1" x14ac:dyDescent="0.25">
      <c r="P374" s="28"/>
      <c r="R374" s="28"/>
      <c r="S374" s="28"/>
      <c r="T374" s="28"/>
      <c r="U374" s="28"/>
      <c r="V374" s="28"/>
      <c r="W374" s="28"/>
      <c r="X374" s="28"/>
      <c r="Y374" s="28"/>
      <c r="Z374" s="28"/>
      <c r="AA374" s="43"/>
      <c r="AB374" s="28"/>
      <c r="AC374" s="28"/>
      <c r="AD374" s="28"/>
      <c r="AE374" s="28"/>
      <c r="AF374" s="28"/>
      <c r="AG374" s="28"/>
      <c r="AH374" s="28"/>
      <c r="AI374" s="28"/>
      <c r="AJ374" s="43"/>
      <c r="AK374" s="28"/>
      <c r="AP374" s="29"/>
      <c r="AZ374" s="76"/>
      <c r="BA374" s="76"/>
      <c r="BB374" s="76"/>
      <c r="BC374" s="76"/>
      <c r="BD374" s="76"/>
      <c r="BE374" s="76"/>
      <c r="BF374" s="76"/>
      <c r="BG374" s="76"/>
      <c r="BH374" s="76"/>
      <c r="BI374" s="76"/>
      <c r="BJ374" s="76"/>
      <c r="BK374" s="76"/>
    </row>
    <row r="375" spans="16:63" s="27" customFormat="1" x14ac:dyDescent="0.25">
      <c r="P375" s="28"/>
      <c r="R375" s="28"/>
      <c r="S375" s="28"/>
      <c r="T375" s="28"/>
      <c r="U375" s="28"/>
      <c r="V375" s="28"/>
      <c r="W375" s="28"/>
      <c r="X375" s="28"/>
      <c r="Y375" s="28"/>
      <c r="Z375" s="28"/>
      <c r="AA375" s="43"/>
      <c r="AB375" s="28"/>
      <c r="AC375" s="28"/>
      <c r="AD375" s="28"/>
      <c r="AE375" s="28"/>
      <c r="AF375" s="28"/>
      <c r="AG375" s="28"/>
      <c r="AH375" s="28"/>
      <c r="AI375" s="28"/>
      <c r="AJ375" s="43"/>
      <c r="AK375" s="28"/>
      <c r="AP375" s="29"/>
      <c r="AZ375" s="76"/>
      <c r="BA375" s="76"/>
      <c r="BB375" s="76"/>
      <c r="BC375" s="76"/>
      <c r="BD375" s="76"/>
      <c r="BE375" s="76"/>
      <c r="BF375" s="76"/>
      <c r="BG375" s="76"/>
      <c r="BH375" s="76"/>
      <c r="BI375" s="76"/>
      <c r="BJ375" s="76"/>
      <c r="BK375" s="76"/>
    </row>
    <row r="376" spans="16:63" s="27" customFormat="1" x14ac:dyDescent="0.25">
      <c r="P376" s="28"/>
      <c r="R376" s="28"/>
      <c r="S376" s="28"/>
      <c r="T376" s="28"/>
      <c r="U376" s="28"/>
      <c r="V376" s="28"/>
      <c r="W376" s="28"/>
      <c r="X376" s="28"/>
      <c r="Y376" s="28"/>
      <c r="Z376" s="28"/>
      <c r="AA376" s="43"/>
      <c r="AB376" s="28"/>
      <c r="AC376" s="28"/>
      <c r="AD376" s="28"/>
      <c r="AE376" s="28"/>
      <c r="AF376" s="28"/>
      <c r="AG376" s="28"/>
      <c r="AH376" s="28"/>
      <c r="AI376" s="28"/>
      <c r="AJ376" s="43"/>
      <c r="AK376" s="28"/>
      <c r="AP376" s="29"/>
      <c r="AZ376" s="76"/>
      <c r="BA376" s="76"/>
      <c r="BB376" s="76"/>
      <c r="BC376" s="76"/>
      <c r="BD376" s="76"/>
      <c r="BE376" s="76"/>
      <c r="BF376" s="76"/>
      <c r="BG376" s="76"/>
      <c r="BH376" s="76"/>
      <c r="BI376" s="76"/>
      <c r="BJ376" s="76"/>
      <c r="BK376" s="76"/>
    </row>
    <row r="377" spans="16:63" s="27" customFormat="1" x14ac:dyDescent="0.25">
      <c r="P377" s="28"/>
      <c r="R377" s="28"/>
      <c r="S377" s="28"/>
      <c r="T377" s="28"/>
      <c r="U377" s="28"/>
      <c r="V377" s="28"/>
      <c r="W377" s="28"/>
      <c r="X377" s="28"/>
      <c r="Y377" s="28"/>
      <c r="Z377" s="28"/>
      <c r="AA377" s="43"/>
      <c r="AB377" s="28"/>
      <c r="AC377" s="28"/>
      <c r="AD377" s="28"/>
      <c r="AE377" s="28"/>
      <c r="AF377" s="28"/>
      <c r="AG377" s="28"/>
      <c r="AH377" s="28"/>
      <c r="AI377" s="28"/>
      <c r="AJ377" s="43"/>
      <c r="AK377" s="28"/>
      <c r="AP377" s="29"/>
      <c r="AZ377" s="76"/>
      <c r="BA377" s="76"/>
      <c r="BB377" s="76"/>
      <c r="BC377" s="76"/>
      <c r="BD377" s="76"/>
      <c r="BE377" s="76"/>
      <c r="BF377" s="76"/>
      <c r="BG377" s="76"/>
      <c r="BH377" s="76"/>
      <c r="BI377" s="76"/>
      <c r="BJ377" s="76"/>
      <c r="BK377" s="76"/>
    </row>
    <row r="378" spans="16:63" s="27" customFormat="1" x14ac:dyDescent="0.25">
      <c r="P378" s="28"/>
      <c r="R378" s="28"/>
      <c r="S378" s="28"/>
      <c r="T378" s="28"/>
      <c r="U378" s="28"/>
      <c r="V378" s="28"/>
      <c r="W378" s="28"/>
      <c r="X378" s="28"/>
      <c r="Y378" s="28"/>
      <c r="Z378" s="28"/>
      <c r="AA378" s="43"/>
      <c r="AB378" s="28"/>
      <c r="AC378" s="28"/>
      <c r="AD378" s="28"/>
      <c r="AE378" s="28"/>
      <c r="AF378" s="28"/>
      <c r="AG378" s="28"/>
      <c r="AH378" s="28"/>
      <c r="AI378" s="28"/>
      <c r="AJ378" s="43"/>
      <c r="AK378" s="28"/>
      <c r="AP378" s="29"/>
      <c r="AZ378" s="76"/>
      <c r="BA378" s="76"/>
      <c r="BB378" s="76"/>
      <c r="BC378" s="76"/>
      <c r="BD378" s="76"/>
      <c r="BE378" s="76"/>
      <c r="BF378" s="76"/>
      <c r="BG378" s="76"/>
      <c r="BH378" s="76"/>
      <c r="BI378" s="76"/>
      <c r="BJ378" s="76"/>
      <c r="BK378" s="76"/>
    </row>
    <row r="379" spans="16:63" s="27" customFormat="1" x14ac:dyDescent="0.25">
      <c r="P379" s="28"/>
      <c r="R379" s="28"/>
      <c r="S379" s="28"/>
      <c r="T379" s="28"/>
      <c r="U379" s="28"/>
      <c r="V379" s="28"/>
      <c r="W379" s="28"/>
      <c r="X379" s="28"/>
      <c r="Y379" s="28"/>
      <c r="Z379" s="28"/>
      <c r="AA379" s="43"/>
      <c r="AB379" s="28"/>
      <c r="AC379" s="28"/>
      <c r="AD379" s="28"/>
      <c r="AE379" s="28"/>
      <c r="AF379" s="28"/>
      <c r="AG379" s="28"/>
      <c r="AH379" s="28"/>
      <c r="AI379" s="28"/>
      <c r="AJ379" s="43"/>
      <c r="AK379" s="28"/>
      <c r="AP379" s="29"/>
      <c r="AZ379" s="76"/>
      <c r="BA379" s="76"/>
      <c r="BB379" s="76"/>
      <c r="BC379" s="76"/>
      <c r="BD379" s="76"/>
      <c r="BE379" s="76"/>
      <c r="BF379" s="76"/>
      <c r="BG379" s="76"/>
      <c r="BH379" s="76"/>
      <c r="BI379" s="76"/>
      <c r="BJ379" s="76"/>
      <c r="BK379" s="76"/>
    </row>
    <row r="380" spans="16:63" s="27" customFormat="1" x14ac:dyDescent="0.25">
      <c r="P380" s="28"/>
      <c r="R380" s="28"/>
      <c r="S380" s="28"/>
      <c r="T380" s="28"/>
      <c r="U380" s="28"/>
      <c r="V380" s="28"/>
      <c r="W380" s="28"/>
      <c r="X380" s="28"/>
      <c r="Y380" s="28"/>
      <c r="Z380" s="28"/>
      <c r="AA380" s="43"/>
      <c r="AB380" s="28"/>
      <c r="AC380" s="28"/>
      <c r="AD380" s="28"/>
      <c r="AE380" s="28"/>
      <c r="AF380" s="28"/>
      <c r="AG380" s="28"/>
      <c r="AH380" s="28"/>
      <c r="AI380" s="28"/>
      <c r="AJ380" s="43"/>
      <c r="AK380" s="28"/>
      <c r="AP380" s="29"/>
      <c r="AZ380" s="76"/>
      <c r="BA380" s="76"/>
      <c r="BB380" s="76"/>
      <c r="BC380" s="76"/>
      <c r="BD380" s="76"/>
      <c r="BE380" s="76"/>
      <c r="BF380" s="76"/>
      <c r="BG380" s="76"/>
      <c r="BH380" s="76"/>
      <c r="BI380" s="76"/>
      <c r="BJ380" s="76"/>
      <c r="BK380" s="76"/>
    </row>
    <row r="381" spans="16:63" s="27" customFormat="1" x14ac:dyDescent="0.25">
      <c r="P381" s="28"/>
      <c r="R381" s="28"/>
      <c r="S381" s="28"/>
      <c r="T381" s="28"/>
      <c r="U381" s="28"/>
      <c r="V381" s="28"/>
      <c r="W381" s="28"/>
      <c r="X381" s="28"/>
      <c r="Y381" s="28"/>
      <c r="Z381" s="28"/>
      <c r="AA381" s="43"/>
      <c r="AB381" s="28"/>
      <c r="AC381" s="28"/>
      <c r="AD381" s="28"/>
      <c r="AE381" s="28"/>
      <c r="AF381" s="28"/>
      <c r="AG381" s="28"/>
      <c r="AH381" s="28"/>
      <c r="AI381" s="28"/>
      <c r="AJ381" s="43"/>
      <c r="AK381" s="28"/>
      <c r="AP381" s="29"/>
      <c r="AZ381" s="76"/>
      <c r="BA381" s="76"/>
      <c r="BB381" s="76"/>
      <c r="BC381" s="76"/>
      <c r="BD381" s="76"/>
      <c r="BE381" s="76"/>
      <c r="BF381" s="76"/>
      <c r="BG381" s="76"/>
      <c r="BH381" s="76"/>
      <c r="BI381" s="76"/>
      <c r="BJ381" s="76"/>
      <c r="BK381" s="76"/>
    </row>
    <row r="382" spans="16:63" s="27" customFormat="1" x14ac:dyDescent="0.25">
      <c r="P382" s="28"/>
      <c r="R382" s="28"/>
      <c r="S382" s="28"/>
      <c r="T382" s="28"/>
      <c r="U382" s="28"/>
      <c r="V382" s="28"/>
      <c r="W382" s="28"/>
      <c r="X382" s="28"/>
      <c r="Y382" s="28"/>
      <c r="Z382" s="28"/>
      <c r="AA382" s="43"/>
      <c r="AB382" s="28"/>
      <c r="AC382" s="28"/>
      <c r="AD382" s="28"/>
      <c r="AE382" s="28"/>
      <c r="AF382" s="28"/>
      <c r="AG382" s="28"/>
      <c r="AH382" s="28"/>
      <c r="AI382" s="28"/>
      <c r="AJ382" s="43"/>
      <c r="AK382" s="28"/>
      <c r="AP382" s="29"/>
      <c r="AZ382" s="76"/>
      <c r="BA382" s="76"/>
      <c r="BB382" s="76"/>
      <c r="BC382" s="76"/>
      <c r="BD382" s="76"/>
      <c r="BE382" s="76"/>
      <c r="BF382" s="76"/>
      <c r="BG382" s="76"/>
      <c r="BH382" s="76"/>
      <c r="BI382" s="76"/>
      <c r="BJ382" s="76"/>
      <c r="BK382" s="76"/>
    </row>
    <row r="383" spans="16:63" s="27" customFormat="1" x14ac:dyDescent="0.25">
      <c r="P383" s="28"/>
      <c r="R383" s="28"/>
      <c r="S383" s="28"/>
      <c r="T383" s="28"/>
      <c r="U383" s="28"/>
      <c r="V383" s="28"/>
      <c r="W383" s="28"/>
      <c r="X383" s="28"/>
      <c r="Y383" s="28"/>
      <c r="Z383" s="28"/>
      <c r="AA383" s="43"/>
      <c r="AB383" s="28"/>
      <c r="AC383" s="28"/>
      <c r="AD383" s="28"/>
      <c r="AE383" s="28"/>
      <c r="AF383" s="28"/>
      <c r="AG383" s="28"/>
      <c r="AH383" s="28"/>
      <c r="AI383" s="28"/>
      <c r="AJ383" s="43"/>
      <c r="AK383" s="28"/>
      <c r="AP383" s="29"/>
      <c r="AZ383" s="76"/>
      <c r="BA383" s="76"/>
      <c r="BB383" s="76"/>
      <c r="BC383" s="76"/>
      <c r="BD383" s="76"/>
      <c r="BE383" s="76"/>
      <c r="BF383" s="76"/>
      <c r="BG383" s="76"/>
      <c r="BH383" s="76"/>
      <c r="BI383" s="76"/>
      <c r="BJ383" s="76"/>
      <c r="BK383" s="76"/>
    </row>
    <row r="384" spans="16:63" s="27" customFormat="1" x14ac:dyDescent="0.25">
      <c r="P384" s="28"/>
      <c r="R384" s="28"/>
      <c r="S384" s="28"/>
      <c r="T384" s="28"/>
      <c r="U384" s="28"/>
      <c r="V384" s="28"/>
      <c r="W384" s="28"/>
      <c r="X384" s="28"/>
      <c r="Y384" s="28"/>
      <c r="Z384" s="28"/>
      <c r="AA384" s="43"/>
      <c r="AB384" s="28"/>
      <c r="AC384" s="28"/>
      <c r="AD384" s="28"/>
      <c r="AE384" s="28"/>
      <c r="AF384" s="28"/>
      <c r="AG384" s="28"/>
      <c r="AH384" s="28"/>
      <c r="AI384" s="28"/>
      <c r="AJ384" s="43"/>
      <c r="AK384" s="28"/>
      <c r="AP384" s="29"/>
      <c r="AZ384" s="76"/>
      <c r="BA384" s="76"/>
      <c r="BB384" s="76"/>
      <c r="BC384" s="76"/>
      <c r="BD384" s="76"/>
      <c r="BE384" s="76"/>
      <c r="BF384" s="76"/>
      <c r="BG384" s="76"/>
      <c r="BH384" s="76"/>
      <c r="BI384" s="76"/>
      <c r="BJ384" s="76"/>
      <c r="BK384" s="76"/>
    </row>
    <row r="385" spans="16:63" s="27" customFormat="1" x14ac:dyDescent="0.25">
      <c r="P385" s="28"/>
      <c r="R385" s="28"/>
      <c r="S385" s="28"/>
      <c r="T385" s="28"/>
      <c r="U385" s="28"/>
      <c r="V385" s="28"/>
      <c r="W385" s="28"/>
      <c r="X385" s="28"/>
      <c r="Y385" s="28"/>
      <c r="Z385" s="28"/>
      <c r="AA385" s="43"/>
      <c r="AB385" s="28"/>
      <c r="AC385" s="28"/>
      <c r="AD385" s="28"/>
      <c r="AE385" s="28"/>
      <c r="AF385" s="28"/>
      <c r="AG385" s="28"/>
      <c r="AH385" s="28"/>
      <c r="AI385" s="28"/>
      <c r="AJ385" s="43"/>
      <c r="AK385" s="28"/>
      <c r="AP385" s="29"/>
      <c r="AZ385" s="76"/>
      <c r="BA385" s="76"/>
      <c r="BB385" s="76"/>
      <c r="BC385" s="76"/>
      <c r="BD385" s="76"/>
      <c r="BE385" s="76"/>
      <c r="BF385" s="76"/>
      <c r="BG385" s="76"/>
      <c r="BH385" s="76"/>
      <c r="BI385" s="76"/>
      <c r="BJ385" s="76"/>
      <c r="BK385" s="76"/>
    </row>
    <row r="386" spans="16:63" s="27" customFormat="1" x14ac:dyDescent="0.25">
      <c r="P386" s="28"/>
      <c r="R386" s="28"/>
      <c r="S386" s="28"/>
      <c r="T386" s="28"/>
      <c r="U386" s="28"/>
      <c r="V386" s="28"/>
      <c r="W386" s="28"/>
      <c r="X386" s="28"/>
      <c r="Y386" s="28"/>
      <c r="Z386" s="28"/>
      <c r="AA386" s="43"/>
      <c r="AB386" s="28"/>
      <c r="AC386" s="28"/>
      <c r="AD386" s="28"/>
      <c r="AE386" s="28"/>
      <c r="AF386" s="28"/>
      <c r="AG386" s="28"/>
      <c r="AH386" s="28"/>
      <c r="AI386" s="28"/>
      <c r="AJ386" s="43"/>
      <c r="AK386" s="28"/>
      <c r="AP386" s="29"/>
      <c r="AZ386" s="76"/>
      <c r="BA386" s="76"/>
      <c r="BB386" s="76"/>
      <c r="BC386" s="76"/>
      <c r="BD386" s="76"/>
      <c r="BE386" s="76"/>
      <c r="BF386" s="76"/>
      <c r="BG386" s="76"/>
      <c r="BH386" s="76"/>
      <c r="BI386" s="76"/>
      <c r="BJ386" s="76"/>
      <c r="BK386" s="76"/>
    </row>
    <row r="387" spans="16:63" s="27" customFormat="1" x14ac:dyDescent="0.25">
      <c r="P387" s="28"/>
      <c r="R387" s="28"/>
      <c r="S387" s="28"/>
      <c r="T387" s="28"/>
      <c r="U387" s="28"/>
      <c r="V387" s="28"/>
      <c r="W387" s="28"/>
      <c r="X387" s="28"/>
      <c r="Y387" s="28"/>
      <c r="Z387" s="28"/>
      <c r="AA387" s="43"/>
      <c r="AB387" s="28"/>
      <c r="AC387" s="28"/>
      <c r="AD387" s="28"/>
      <c r="AE387" s="28"/>
      <c r="AF387" s="28"/>
      <c r="AG387" s="28"/>
      <c r="AH387" s="28"/>
      <c r="AI387" s="28"/>
      <c r="AJ387" s="43"/>
      <c r="AK387" s="28"/>
      <c r="AP387" s="29"/>
      <c r="AZ387" s="76"/>
      <c r="BA387" s="76"/>
      <c r="BB387" s="76"/>
      <c r="BC387" s="76"/>
      <c r="BD387" s="76"/>
      <c r="BE387" s="76"/>
      <c r="BF387" s="76"/>
      <c r="BG387" s="76"/>
      <c r="BH387" s="76"/>
      <c r="BI387" s="76"/>
      <c r="BJ387" s="76"/>
      <c r="BK387" s="76"/>
    </row>
    <row r="388" spans="16:63" s="27" customFormat="1" x14ac:dyDescent="0.25">
      <c r="P388" s="28"/>
      <c r="R388" s="28"/>
      <c r="S388" s="28"/>
      <c r="T388" s="28"/>
      <c r="U388" s="28"/>
      <c r="V388" s="28"/>
      <c r="W388" s="28"/>
      <c r="X388" s="28"/>
      <c r="Y388" s="28"/>
      <c r="Z388" s="28"/>
      <c r="AA388" s="43"/>
      <c r="AB388" s="28"/>
      <c r="AC388" s="28"/>
      <c r="AD388" s="28"/>
      <c r="AE388" s="28"/>
      <c r="AF388" s="28"/>
      <c r="AG388" s="28"/>
      <c r="AH388" s="28"/>
      <c r="AI388" s="28"/>
      <c r="AJ388" s="43"/>
      <c r="AK388" s="28"/>
      <c r="AP388" s="29"/>
      <c r="AZ388" s="76"/>
      <c r="BA388" s="76"/>
      <c r="BB388" s="76"/>
      <c r="BC388" s="76"/>
      <c r="BD388" s="76"/>
      <c r="BE388" s="76"/>
      <c r="BF388" s="76"/>
      <c r="BG388" s="76"/>
      <c r="BH388" s="76"/>
      <c r="BI388" s="76"/>
      <c r="BJ388" s="76"/>
      <c r="BK388" s="76"/>
    </row>
    <row r="389" spans="16:63" s="27" customFormat="1" x14ac:dyDescent="0.25">
      <c r="P389" s="28"/>
      <c r="R389" s="28"/>
      <c r="S389" s="28"/>
      <c r="T389" s="28"/>
      <c r="U389" s="28"/>
      <c r="V389" s="28"/>
      <c r="W389" s="28"/>
      <c r="X389" s="28"/>
      <c r="Y389" s="28"/>
      <c r="Z389" s="28"/>
      <c r="AA389" s="43"/>
      <c r="AB389" s="28"/>
      <c r="AC389" s="28"/>
      <c r="AD389" s="28"/>
      <c r="AE389" s="28"/>
      <c r="AF389" s="28"/>
      <c r="AG389" s="28"/>
      <c r="AH389" s="28"/>
      <c r="AI389" s="28"/>
      <c r="AJ389" s="43"/>
      <c r="AK389" s="28"/>
      <c r="AP389" s="29"/>
      <c r="AZ389" s="76"/>
      <c r="BA389" s="76"/>
      <c r="BB389" s="76"/>
      <c r="BC389" s="76"/>
      <c r="BD389" s="76"/>
      <c r="BE389" s="76"/>
      <c r="BF389" s="76"/>
      <c r="BG389" s="76"/>
      <c r="BH389" s="76"/>
      <c r="BI389" s="76"/>
      <c r="BJ389" s="76"/>
      <c r="BK389" s="76"/>
    </row>
    <row r="390" spans="16:63" s="27" customFormat="1" x14ac:dyDescent="0.25">
      <c r="P390" s="28"/>
      <c r="R390" s="28"/>
      <c r="S390" s="28"/>
      <c r="T390" s="28"/>
      <c r="U390" s="28"/>
      <c r="V390" s="28"/>
      <c r="W390" s="28"/>
      <c r="X390" s="28"/>
      <c r="Y390" s="28"/>
      <c r="Z390" s="28"/>
      <c r="AA390" s="43"/>
      <c r="AB390" s="28"/>
      <c r="AC390" s="28"/>
      <c r="AD390" s="28"/>
      <c r="AE390" s="28"/>
      <c r="AF390" s="28"/>
      <c r="AG390" s="28"/>
      <c r="AH390" s="28"/>
      <c r="AI390" s="28"/>
      <c r="AJ390" s="43"/>
      <c r="AK390" s="28"/>
      <c r="AP390" s="29"/>
      <c r="AZ390" s="76"/>
      <c r="BA390" s="76"/>
      <c r="BB390" s="76"/>
      <c r="BC390" s="76"/>
      <c r="BD390" s="76"/>
      <c r="BE390" s="76"/>
      <c r="BF390" s="76"/>
      <c r="BG390" s="76"/>
      <c r="BH390" s="76"/>
      <c r="BI390" s="76"/>
      <c r="BJ390" s="76"/>
      <c r="BK390" s="76"/>
    </row>
    <row r="391" spans="16:63" s="27" customFormat="1" x14ac:dyDescent="0.25">
      <c r="P391" s="28"/>
      <c r="R391" s="28"/>
      <c r="S391" s="28"/>
      <c r="T391" s="28"/>
      <c r="U391" s="28"/>
      <c r="V391" s="28"/>
      <c r="W391" s="28"/>
      <c r="X391" s="28"/>
      <c r="Y391" s="28"/>
      <c r="Z391" s="28"/>
      <c r="AA391" s="43"/>
      <c r="AB391" s="28"/>
      <c r="AC391" s="28"/>
      <c r="AD391" s="28"/>
      <c r="AE391" s="28"/>
      <c r="AF391" s="28"/>
      <c r="AG391" s="28"/>
      <c r="AH391" s="28"/>
      <c r="AI391" s="28"/>
      <c r="AJ391" s="43"/>
      <c r="AK391" s="28"/>
      <c r="AP391" s="29"/>
      <c r="AZ391" s="76"/>
      <c r="BA391" s="76"/>
      <c r="BB391" s="76"/>
      <c r="BC391" s="76"/>
      <c r="BD391" s="76"/>
      <c r="BE391" s="76"/>
      <c r="BF391" s="76"/>
      <c r="BG391" s="76"/>
      <c r="BH391" s="76"/>
      <c r="BI391" s="76"/>
      <c r="BJ391" s="76"/>
      <c r="BK391" s="76"/>
    </row>
    <row r="392" spans="16:63" s="27" customFormat="1" x14ac:dyDescent="0.25">
      <c r="P392" s="28"/>
      <c r="R392" s="28"/>
      <c r="S392" s="28"/>
      <c r="T392" s="28"/>
      <c r="U392" s="28"/>
      <c r="V392" s="28"/>
      <c r="W392" s="28"/>
      <c r="X392" s="28"/>
      <c r="Y392" s="28"/>
      <c r="Z392" s="28"/>
      <c r="AA392" s="43"/>
      <c r="AB392" s="28"/>
      <c r="AC392" s="28"/>
      <c r="AD392" s="28"/>
      <c r="AE392" s="28"/>
      <c r="AF392" s="28"/>
      <c r="AG392" s="28"/>
      <c r="AH392" s="28"/>
      <c r="AI392" s="28"/>
      <c r="AJ392" s="43"/>
      <c r="AK392" s="28"/>
      <c r="AP392" s="29"/>
      <c r="AZ392" s="76"/>
      <c r="BA392" s="76"/>
      <c r="BB392" s="76"/>
      <c r="BC392" s="76"/>
      <c r="BD392" s="76"/>
      <c r="BE392" s="76"/>
      <c r="BF392" s="76"/>
      <c r="BG392" s="76"/>
      <c r="BH392" s="76"/>
      <c r="BI392" s="76"/>
      <c r="BJ392" s="76"/>
      <c r="BK392" s="76"/>
    </row>
    <row r="393" spans="16:63" s="27" customFormat="1" x14ac:dyDescent="0.25">
      <c r="P393" s="28"/>
      <c r="R393" s="28"/>
      <c r="S393" s="28"/>
      <c r="T393" s="28"/>
      <c r="U393" s="28"/>
      <c r="V393" s="28"/>
      <c r="W393" s="28"/>
      <c r="X393" s="28"/>
      <c r="Y393" s="28"/>
      <c r="Z393" s="28"/>
      <c r="AA393" s="43"/>
      <c r="AB393" s="28"/>
      <c r="AC393" s="28"/>
      <c r="AD393" s="28"/>
      <c r="AE393" s="28"/>
      <c r="AF393" s="28"/>
      <c r="AG393" s="28"/>
      <c r="AH393" s="28"/>
      <c r="AI393" s="28"/>
      <c r="AJ393" s="43"/>
      <c r="AK393" s="28"/>
      <c r="AP393" s="29"/>
      <c r="AZ393" s="76"/>
      <c r="BA393" s="76"/>
      <c r="BB393" s="76"/>
      <c r="BC393" s="76"/>
      <c r="BD393" s="76"/>
      <c r="BE393" s="76"/>
      <c r="BF393" s="76"/>
      <c r="BG393" s="76"/>
      <c r="BH393" s="76"/>
      <c r="BI393" s="76"/>
      <c r="BJ393" s="76"/>
      <c r="BK393" s="76"/>
    </row>
    <row r="394" spans="16:63" s="27" customFormat="1" x14ac:dyDescent="0.25">
      <c r="P394" s="28"/>
      <c r="R394" s="28"/>
      <c r="S394" s="28"/>
      <c r="T394" s="28"/>
      <c r="U394" s="28"/>
      <c r="V394" s="28"/>
      <c r="W394" s="28"/>
      <c r="X394" s="28"/>
      <c r="Y394" s="28"/>
      <c r="Z394" s="28"/>
      <c r="AA394" s="43"/>
      <c r="AB394" s="28"/>
      <c r="AC394" s="28"/>
      <c r="AD394" s="28"/>
      <c r="AE394" s="28"/>
      <c r="AF394" s="28"/>
      <c r="AG394" s="28"/>
      <c r="AH394" s="28"/>
      <c r="AI394" s="28"/>
      <c r="AJ394" s="43"/>
      <c r="AK394" s="28"/>
      <c r="AP394" s="29"/>
      <c r="AZ394" s="76"/>
      <c r="BA394" s="76"/>
      <c r="BB394" s="76"/>
      <c r="BC394" s="76"/>
      <c r="BD394" s="76"/>
      <c r="BE394" s="76"/>
      <c r="BF394" s="76"/>
      <c r="BG394" s="76"/>
      <c r="BH394" s="76"/>
      <c r="BI394" s="76"/>
      <c r="BJ394" s="76"/>
      <c r="BK394" s="76"/>
    </row>
    <row r="395" spans="16:63" s="27" customFormat="1" x14ac:dyDescent="0.25">
      <c r="P395" s="28"/>
      <c r="R395" s="28"/>
      <c r="S395" s="28"/>
      <c r="T395" s="28"/>
      <c r="U395" s="28"/>
      <c r="V395" s="28"/>
      <c r="W395" s="28"/>
      <c r="X395" s="28"/>
      <c r="Y395" s="28"/>
      <c r="Z395" s="28"/>
      <c r="AA395" s="43"/>
      <c r="AB395" s="28"/>
      <c r="AC395" s="28"/>
      <c r="AD395" s="28"/>
      <c r="AE395" s="28"/>
      <c r="AF395" s="28"/>
      <c r="AG395" s="28"/>
      <c r="AH395" s="28"/>
      <c r="AI395" s="28"/>
      <c r="AJ395" s="43"/>
      <c r="AK395" s="28"/>
      <c r="AP395" s="29"/>
      <c r="AZ395" s="76"/>
      <c r="BA395" s="76"/>
      <c r="BB395" s="76"/>
      <c r="BC395" s="76"/>
      <c r="BD395" s="76"/>
      <c r="BE395" s="76"/>
      <c r="BF395" s="76"/>
      <c r="BG395" s="76"/>
      <c r="BH395" s="76"/>
      <c r="BI395" s="76"/>
      <c r="BJ395" s="76"/>
      <c r="BK395" s="76"/>
    </row>
    <row r="396" spans="16:63" s="27" customFormat="1" x14ac:dyDescent="0.25">
      <c r="P396" s="28"/>
      <c r="R396" s="28"/>
      <c r="S396" s="28"/>
      <c r="T396" s="28"/>
      <c r="U396" s="28"/>
      <c r="V396" s="28"/>
      <c r="W396" s="28"/>
      <c r="X396" s="28"/>
      <c r="Y396" s="28"/>
      <c r="Z396" s="28"/>
      <c r="AA396" s="43"/>
      <c r="AB396" s="28"/>
      <c r="AC396" s="28"/>
      <c r="AD396" s="28"/>
      <c r="AE396" s="28"/>
      <c r="AF396" s="28"/>
      <c r="AG396" s="28"/>
      <c r="AH396" s="28"/>
      <c r="AI396" s="28"/>
      <c r="AJ396" s="43"/>
      <c r="AK396" s="28"/>
      <c r="AP396" s="29"/>
      <c r="AZ396" s="76"/>
      <c r="BA396" s="76"/>
      <c r="BB396" s="76"/>
      <c r="BC396" s="76"/>
      <c r="BD396" s="76"/>
      <c r="BE396" s="76"/>
      <c r="BF396" s="76"/>
      <c r="BG396" s="76"/>
      <c r="BH396" s="76"/>
      <c r="BI396" s="76"/>
      <c r="BJ396" s="76"/>
      <c r="BK396" s="76"/>
    </row>
    <row r="397" spans="16:63" s="27" customFormat="1" x14ac:dyDescent="0.25">
      <c r="P397" s="28"/>
      <c r="R397" s="28"/>
      <c r="S397" s="28"/>
      <c r="T397" s="28"/>
      <c r="U397" s="28"/>
      <c r="V397" s="28"/>
      <c r="W397" s="28"/>
      <c r="X397" s="28"/>
      <c r="Y397" s="28"/>
      <c r="Z397" s="28"/>
      <c r="AA397" s="43"/>
      <c r="AB397" s="28"/>
      <c r="AC397" s="28"/>
      <c r="AD397" s="28"/>
      <c r="AE397" s="28"/>
      <c r="AF397" s="28"/>
      <c r="AG397" s="28"/>
      <c r="AH397" s="28"/>
      <c r="AI397" s="28"/>
      <c r="AJ397" s="43"/>
      <c r="AK397" s="28"/>
      <c r="AP397" s="29"/>
      <c r="AZ397" s="76"/>
      <c r="BA397" s="76"/>
      <c r="BB397" s="76"/>
      <c r="BC397" s="76"/>
      <c r="BD397" s="76"/>
      <c r="BE397" s="76"/>
      <c r="BF397" s="76"/>
      <c r="BG397" s="76"/>
      <c r="BH397" s="76"/>
      <c r="BI397" s="76"/>
      <c r="BJ397" s="76"/>
      <c r="BK397" s="76"/>
    </row>
    <row r="398" spans="16:63" s="27" customFormat="1" x14ac:dyDescent="0.25">
      <c r="P398" s="28"/>
      <c r="R398" s="28"/>
      <c r="S398" s="28"/>
      <c r="T398" s="28"/>
      <c r="U398" s="28"/>
      <c r="V398" s="28"/>
      <c r="W398" s="28"/>
      <c r="X398" s="28"/>
      <c r="Y398" s="28"/>
      <c r="Z398" s="28"/>
      <c r="AA398" s="43"/>
      <c r="AB398" s="28"/>
      <c r="AC398" s="28"/>
      <c r="AD398" s="28"/>
      <c r="AE398" s="28"/>
      <c r="AF398" s="28"/>
      <c r="AG398" s="28"/>
      <c r="AH398" s="28"/>
      <c r="AI398" s="28"/>
      <c r="AJ398" s="43"/>
      <c r="AK398" s="28"/>
      <c r="AP398" s="29"/>
      <c r="AZ398" s="76"/>
      <c r="BA398" s="76"/>
      <c r="BB398" s="76"/>
      <c r="BC398" s="76"/>
      <c r="BD398" s="76"/>
      <c r="BE398" s="76"/>
      <c r="BF398" s="76"/>
      <c r="BG398" s="76"/>
      <c r="BH398" s="76"/>
      <c r="BI398" s="76"/>
      <c r="BJ398" s="76"/>
      <c r="BK398" s="76"/>
    </row>
    <row r="399" spans="16:63" s="27" customFormat="1" x14ac:dyDescent="0.25">
      <c r="P399" s="28"/>
      <c r="R399" s="28"/>
      <c r="S399" s="28"/>
      <c r="T399" s="28"/>
      <c r="U399" s="28"/>
      <c r="V399" s="28"/>
      <c r="W399" s="28"/>
      <c r="X399" s="28"/>
      <c r="Y399" s="28"/>
      <c r="Z399" s="28"/>
      <c r="AA399" s="43"/>
      <c r="AB399" s="28"/>
      <c r="AC399" s="28"/>
      <c r="AD399" s="28"/>
      <c r="AE399" s="28"/>
      <c r="AF399" s="28"/>
      <c r="AG399" s="28"/>
      <c r="AH399" s="28"/>
      <c r="AI399" s="28"/>
      <c r="AJ399" s="43"/>
      <c r="AK399" s="28"/>
      <c r="AP399" s="29"/>
      <c r="AZ399" s="76"/>
      <c r="BA399" s="76"/>
      <c r="BB399" s="76"/>
      <c r="BC399" s="76"/>
      <c r="BD399" s="76"/>
      <c r="BE399" s="76"/>
      <c r="BF399" s="76"/>
      <c r="BG399" s="76"/>
      <c r="BH399" s="76"/>
      <c r="BI399" s="76"/>
      <c r="BJ399" s="76"/>
      <c r="BK399" s="76"/>
    </row>
    <row r="400" spans="16:63" s="27" customFormat="1" x14ac:dyDescent="0.25">
      <c r="P400" s="28"/>
      <c r="R400" s="28"/>
      <c r="S400" s="28"/>
      <c r="T400" s="28"/>
      <c r="U400" s="28"/>
      <c r="V400" s="28"/>
      <c r="W400" s="28"/>
      <c r="X400" s="28"/>
      <c r="Y400" s="28"/>
      <c r="Z400" s="28"/>
      <c r="AA400" s="43"/>
      <c r="AB400" s="28"/>
      <c r="AC400" s="28"/>
      <c r="AD400" s="28"/>
      <c r="AE400" s="28"/>
      <c r="AF400" s="28"/>
      <c r="AG400" s="28"/>
      <c r="AH400" s="28"/>
      <c r="AI400" s="28"/>
      <c r="AJ400" s="43"/>
      <c r="AK400" s="28"/>
      <c r="AP400" s="29"/>
      <c r="AZ400" s="76"/>
      <c r="BA400" s="76"/>
      <c r="BB400" s="76"/>
      <c r="BC400" s="76"/>
      <c r="BD400" s="76"/>
      <c r="BE400" s="76"/>
      <c r="BF400" s="76"/>
      <c r="BG400" s="76"/>
      <c r="BH400" s="76"/>
      <c r="BI400" s="76"/>
      <c r="BJ400" s="76"/>
      <c r="BK400" s="76"/>
    </row>
    <row r="401" spans="16:63" s="27" customFormat="1" x14ac:dyDescent="0.25">
      <c r="P401" s="28"/>
      <c r="R401" s="28"/>
      <c r="S401" s="28"/>
      <c r="T401" s="28"/>
      <c r="U401" s="28"/>
      <c r="V401" s="28"/>
      <c r="W401" s="28"/>
      <c r="X401" s="28"/>
      <c r="Y401" s="28"/>
      <c r="Z401" s="28"/>
      <c r="AA401" s="43"/>
      <c r="AB401" s="28"/>
      <c r="AC401" s="28"/>
      <c r="AD401" s="28"/>
      <c r="AE401" s="28"/>
      <c r="AF401" s="28"/>
      <c r="AG401" s="28"/>
      <c r="AH401" s="28"/>
      <c r="AI401" s="28"/>
      <c r="AJ401" s="43"/>
      <c r="AK401" s="28"/>
      <c r="AP401" s="29"/>
      <c r="AZ401" s="76"/>
      <c r="BA401" s="76"/>
      <c r="BB401" s="76"/>
      <c r="BC401" s="76"/>
      <c r="BD401" s="76"/>
      <c r="BE401" s="76"/>
      <c r="BF401" s="76"/>
      <c r="BG401" s="76"/>
      <c r="BH401" s="76"/>
      <c r="BI401" s="76"/>
      <c r="BJ401" s="76"/>
      <c r="BK401" s="76"/>
    </row>
    <row r="402" spans="16:63" s="27" customFormat="1" x14ac:dyDescent="0.25">
      <c r="P402" s="28"/>
      <c r="R402" s="28"/>
      <c r="S402" s="28"/>
      <c r="T402" s="28"/>
      <c r="U402" s="28"/>
      <c r="V402" s="28"/>
      <c r="W402" s="28"/>
      <c r="X402" s="28"/>
      <c r="Y402" s="28"/>
      <c r="Z402" s="28"/>
      <c r="AA402" s="43"/>
      <c r="AB402" s="28"/>
      <c r="AC402" s="28"/>
      <c r="AD402" s="28"/>
      <c r="AE402" s="28"/>
      <c r="AF402" s="28"/>
      <c r="AG402" s="28"/>
      <c r="AH402" s="28"/>
      <c r="AI402" s="28"/>
      <c r="AJ402" s="43"/>
      <c r="AK402" s="28"/>
      <c r="AP402" s="29"/>
      <c r="AZ402" s="76"/>
      <c r="BA402" s="76"/>
      <c r="BB402" s="76"/>
      <c r="BC402" s="76"/>
      <c r="BD402" s="76"/>
      <c r="BE402" s="76"/>
      <c r="BF402" s="76"/>
      <c r="BG402" s="76"/>
      <c r="BH402" s="76"/>
      <c r="BI402" s="76"/>
      <c r="BJ402" s="76"/>
      <c r="BK402" s="76"/>
    </row>
    <row r="403" spans="16:63" s="27" customFormat="1" x14ac:dyDescent="0.25">
      <c r="P403" s="28"/>
      <c r="R403" s="28"/>
      <c r="S403" s="28"/>
      <c r="T403" s="28"/>
      <c r="U403" s="28"/>
      <c r="V403" s="28"/>
      <c r="W403" s="28"/>
      <c r="X403" s="28"/>
      <c r="Y403" s="28"/>
      <c r="Z403" s="28"/>
      <c r="AA403" s="43"/>
      <c r="AB403" s="28"/>
      <c r="AC403" s="28"/>
      <c r="AD403" s="28"/>
      <c r="AE403" s="28"/>
      <c r="AF403" s="28"/>
      <c r="AG403" s="28"/>
      <c r="AH403" s="28"/>
      <c r="AI403" s="28"/>
      <c r="AJ403" s="43"/>
      <c r="AK403" s="28"/>
      <c r="AP403" s="29"/>
      <c r="AZ403" s="76"/>
      <c r="BA403" s="76"/>
      <c r="BB403" s="76"/>
      <c r="BC403" s="76"/>
      <c r="BD403" s="76"/>
      <c r="BE403" s="76"/>
      <c r="BF403" s="76"/>
      <c r="BG403" s="76"/>
      <c r="BH403" s="76"/>
      <c r="BI403" s="76"/>
      <c r="BJ403" s="76"/>
      <c r="BK403" s="76"/>
    </row>
    <row r="404" spans="16:63" s="27" customFormat="1" x14ac:dyDescent="0.25">
      <c r="P404" s="28"/>
      <c r="R404" s="28"/>
      <c r="S404" s="28"/>
      <c r="T404" s="28"/>
      <c r="U404" s="28"/>
      <c r="V404" s="28"/>
      <c r="W404" s="28"/>
      <c r="X404" s="28"/>
      <c r="Y404" s="28"/>
      <c r="Z404" s="28"/>
      <c r="AA404" s="43"/>
      <c r="AB404" s="28"/>
      <c r="AC404" s="28"/>
      <c r="AD404" s="28"/>
      <c r="AE404" s="28"/>
      <c r="AF404" s="28"/>
      <c r="AG404" s="28"/>
      <c r="AH404" s="28"/>
      <c r="AI404" s="28"/>
      <c r="AJ404" s="43"/>
      <c r="AK404" s="28"/>
      <c r="AP404" s="29"/>
      <c r="AZ404" s="76"/>
      <c r="BA404" s="76"/>
      <c r="BB404" s="76"/>
      <c r="BC404" s="76"/>
      <c r="BD404" s="76"/>
      <c r="BE404" s="76"/>
      <c r="BF404" s="76"/>
      <c r="BG404" s="76"/>
      <c r="BH404" s="76"/>
      <c r="BI404" s="76"/>
      <c r="BJ404" s="76"/>
      <c r="BK404" s="76"/>
    </row>
    <row r="405" spans="16:63" s="27" customFormat="1" x14ac:dyDescent="0.25">
      <c r="P405" s="28"/>
      <c r="R405" s="28"/>
      <c r="S405" s="28"/>
      <c r="T405" s="28"/>
      <c r="U405" s="28"/>
      <c r="V405" s="28"/>
      <c r="W405" s="28"/>
      <c r="X405" s="28"/>
      <c r="Y405" s="28"/>
      <c r="Z405" s="28"/>
      <c r="AA405" s="43"/>
      <c r="AB405" s="28"/>
      <c r="AC405" s="28"/>
      <c r="AD405" s="28"/>
      <c r="AE405" s="28"/>
      <c r="AF405" s="28"/>
      <c r="AG405" s="28"/>
      <c r="AH405" s="28"/>
      <c r="AI405" s="28"/>
      <c r="AJ405" s="43"/>
      <c r="AK405" s="28"/>
      <c r="AP405" s="29"/>
      <c r="AZ405" s="76"/>
      <c r="BA405" s="76"/>
      <c r="BB405" s="76"/>
      <c r="BC405" s="76"/>
      <c r="BD405" s="76"/>
      <c r="BE405" s="76"/>
      <c r="BF405" s="76"/>
      <c r="BG405" s="76"/>
      <c r="BH405" s="76"/>
      <c r="BI405" s="76"/>
      <c r="BJ405" s="76"/>
      <c r="BK405" s="76"/>
    </row>
    <row r="406" spans="16:63" s="27" customFormat="1" x14ac:dyDescent="0.25">
      <c r="P406" s="28"/>
      <c r="R406" s="28"/>
      <c r="S406" s="28"/>
      <c r="T406" s="28"/>
      <c r="U406" s="28"/>
      <c r="V406" s="28"/>
      <c r="W406" s="28"/>
      <c r="X406" s="28"/>
      <c r="Y406" s="28"/>
      <c r="Z406" s="28"/>
      <c r="AA406" s="43"/>
      <c r="AB406" s="28"/>
      <c r="AC406" s="28"/>
      <c r="AD406" s="28"/>
      <c r="AE406" s="28"/>
      <c r="AF406" s="28"/>
      <c r="AG406" s="28"/>
      <c r="AH406" s="28"/>
      <c r="AI406" s="28"/>
      <c r="AJ406" s="43"/>
      <c r="AK406" s="28"/>
      <c r="AP406" s="29"/>
      <c r="AZ406" s="76"/>
      <c r="BA406" s="76"/>
      <c r="BB406" s="76"/>
      <c r="BC406" s="76"/>
      <c r="BD406" s="76"/>
      <c r="BE406" s="76"/>
      <c r="BF406" s="76"/>
      <c r="BG406" s="76"/>
      <c r="BH406" s="76"/>
      <c r="BI406" s="76"/>
      <c r="BJ406" s="76"/>
      <c r="BK406" s="76"/>
    </row>
    <row r="407" spans="16:63" s="27" customFormat="1" x14ac:dyDescent="0.25">
      <c r="P407" s="28"/>
      <c r="R407" s="28"/>
      <c r="S407" s="28"/>
      <c r="T407" s="28"/>
      <c r="U407" s="28"/>
      <c r="V407" s="28"/>
      <c r="W407" s="28"/>
      <c r="X407" s="28"/>
      <c r="Y407" s="28"/>
      <c r="Z407" s="28"/>
      <c r="AA407" s="43"/>
      <c r="AB407" s="28"/>
      <c r="AC407" s="28"/>
      <c r="AD407" s="28"/>
      <c r="AE407" s="28"/>
      <c r="AF407" s="28"/>
      <c r="AG407" s="28"/>
      <c r="AH407" s="28"/>
      <c r="AI407" s="28"/>
      <c r="AJ407" s="43"/>
      <c r="AK407" s="28"/>
      <c r="AP407" s="29"/>
      <c r="AZ407" s="76"/>
      <c r="BA407" s="76"/>
      <c r="BB407" s="76"/>
      <c r="BC407" s="76"/>
      <c r="BD407" s="76"/>
      <c r="BE407" s="76"/>
      <c r="BF407" s="76"/>
      <c r="BG407" s="76"/>
      <c r="BH407" s="76"/>
      <c r="BI407" s="76"/>
      <c r="BJ407" s="76"/>
      <c r="BK407" s="76"/>
    </row>
    <row r="408" spans="16:63" s="27" customFormat="1" x14ac:dyDescent="0.25">
      <c r="P408" s="28"/>
      <c r="R408" s="28"/>
      <c r="S408" s="28"/>
      <c r="T408" s="28"/>
      <c r="U408" s="28"/>
      <c r="V408" s="28"/>
      <c r="W408" s="28"/>
      <c r="X408" s="28"/>
      <c r="Y408" s="28"/>
      <c r="Z408" s="28"/>
      <c r="AA408" s="43"/>
      <c r="AB408" s="28"/>
      <c r="AC408" s="28"/>
      <c r="AD408" s="28"/>
      <c r="AE408" s="28"/>
      <c r="AF408" s="28"/>
      <c r="AG408" s="28"/>
      <c r="AH408" s="28"/>
      <c r="AI408" s="28"/>
      <c r="AJ408" s="43"/>
      <c r="AK408" s="28"/>
      <c r="AP408" s="29"/>
      <c r="AZ408" s="76"/>
      <c r="BA408" s="76"/>
      <c r="BB408" s="76"/>
      <c r="BC408" s="76"/>
      <c r="BD408" s="76"/>
      <c r="BE408" s="76"/>
      <c r="BF408" s="76"/>
      <c r="BG408" s="76"/>
      <c r="BH408" s="76"/>
      <c r="BI408" s="76"/>
      <c r="BJ408" s="76"/>
      <c r="BK408" s="76"/>
    </row>
    <row r="409" spans="16:63" s="27" customFormat="1" x14ac:dyDescent="0.25">
      <c r="P409" s="28"/>
      <c r="R409" s="28"/>
      <c r="S409" s="28"/>
      <c r="T409" s="28"/>
      <c r="U409" s="28"/>
      <c r="V409" s="28"/>
      <c r="W409" s="28"/>
      <c r="X409" s="28"/>
      <c r="Y409" s="28"/>
      <c r="Z409" s="28"/>
      <c r="AA409" s="43"/>
      <c r="AB409" s="28"/>
      <c r="AC409" s="28"/>
      <c r="AD409" s="28"/>
      <c r="AE409" s="28"/>
      <c r="AF409" s="28"/>
      <c r="AG409" s="28"/>
      <c r="AH409" s="28"/>
      <c r="AI409" s="28"/>
      <c r="AJ409" s="43"/>
      <c r="AK409" s="28"/>
      <c r="AP409" s="29"/>
      <c r="AZ409" s="76"/>
      <c r="BA409" s="76"/>
      <c r="BB409" s="76"/>
      <c r="BC409" s="76"/>
      <c r="BD409" s="76"/>
      <c r="BE409" s="76"/>
      <c r="BF409" s="76"/>
      <c r="BG409" s="76"/>
      <c r="BH409" s="76"/>
      <c r="BI409" s="76"/>
      <c r="BJ409" s="76"/>
      <c r="BK409" s="76"/>
    </row>
    <row r="410" spans="16:63" s="27" customFormat="1" x14ac:dyDescent="0.25">
      <c r="P410" s="28"/>
      <c r="R410" s="28"/>
      <c r="S410" s="28"/>
      <c r="T410" s="28"/>
      <c r="U410" s="28"/>
      <c r="V410" s="28"/>
      <c r="W410" s="28"/>
      <c r="X410" s="28"/>
      <c r="Y410" s="28"/>
      <c r="Z410" s="28"/>
      <c r="AA410" s="43"/>
      <c r="AB410" s="28"/>
      <c r="AC410" s="28"/>
      <c r="AD410" s="28"/>
      <c r="AE410" s="28"/>
      <c r="AF410" s="28"/>
      <c r="AG410" s="28"/>
      <c r="AH410" s="28"/>
      <c r="AI410" s="28"/>
      <c r="AJ410" s="43"/>
      <c r="AK410" s="28"/>
      <c r="AP410" s="29"/>
      <c r="AZ410" s="76"/>
      <c r="BA410" s="76"/>
      <c r="BB410" s="76"/>
      <c r="BC410" s="76"/>
      <c r="BD410" s="76"/>
      <c r="BE410" s="76"/>
      <c r="BF410" s="76"/>
      <c r="BG410" s="76"/>
      <c r="BH410" s="76"/>
      <c r="BI410" s="76"/>
      <c r="BJ410" s="76"/>
      <c r="BK410" s="76"/>
    </row>
    <row r="411" spans="16:63" s="27" customFormat="1" x14ac:dyDescent="0.25">
      <c r="P411" s="28"/>
      <c r="R411" s="28"/>
      <c r="S411" s="28"/>
      <c r="T411" s="28"/>
      <c r="U411" s="28"/>
      <c r="V411" s="28"/>
      <c r="W411" s="28"/>
      <c r="X411" s="28"/>
      <c r="Y411" s="28"/>
      <c r="Z411" s="28"/>
      <c r="AA411" s="43"/>
      <c r="AB411" s="28"/>
      <c r="AC411" s="28"/>
      <c r="AD411" s="28"/>
      <c r="AE411" s="28"/>
      <c r="AF411" s="28"/>
      <c r="AG411" s="28"/>
      <c r="AH411" s="28"/>
      <c r="AI411" s="28"/>
      <c r="AJ411" s="43"/>
      <c r="AK411" s="28"/>
      <c r="AP411" s="29"/>
      <c r="AZ411" s="76"/>
      <c r="BA411" s="76"/>
      <c r="BB411" s="76"/>
      <c r="BC411" s="76"/>
      <c r="BD411" s="76"/>
      <c r="BE411" s="76"/>
      <c r="BF411" s="76"/>
      <c r="BG411" s="76"/>
      <c r="BH411" s="76"/>
      <c r="BI411" s="76"/>
      <c r="BJ411" s="76"/>
      <c r="BK411" s="76"/>
    </row>
    <row r="412" spans="16:63" s="27" customFormat="1" x14ac:dyDescent="0.25">
      <c r="P412" s="28"/>
      <c r="R412" s="28"/>
      <c r="S412" s="28"/>
      <c r="T412" s="28"/>
      <c r="U412" s="28"/>
      <c r="V412" s="28"/>
      <c r="W412" s="28"/>
      <c r="X412" s="28"/>
      <c r="Y412" s="28"/>
      <c r="Z412" s="28"/>
      <c r="AA412" s="43"/>
      <c r="AB412" s="28"/>
      <c r="AC412" s="28"/>
      <c r="AD412" s="28"/>
      <c r="AE412" s="28"/>
      <c r="AF412" s="28"/>
      <c r="AG412" s="28"/>
      <c r="AH412" s="28"/>
      <c r="AI412" s="28"/>
      <c r="AJ412" s="43"/>
      <c r="AK412" s="28"/>
      <c r="AP412" s="29"/>
      <c r="AZ412" s="76"/>
      <c r="BA412" s="76"/>
      <c r="BB412" s="76"/>
      <c r="BC412" s="76"/>
      <c r="BD412" s="76"/>
      <c r="BE412" s="76"/>
      <c r="BF412" s="76"/>
      <c r="BG412" s="76"/>
      <c r="BH412" s="76"/>
      <c r="BI412" s="76"/>
      <c r="BJ412" s="76"/>
      <c r="BK412" s="76"/>
    </row>
    <row r="413" spans="16:63" s="27" customFormat="1" x14ac:dyDescent="0.25">
      <c r="P413" s="28"/>
      <c r="R413" s="28"/>
      <c r="S413" s="28"/>
      <c r="T413" s="28"/>
      <c r="U413" s="28"/>
      <c r="V413" s="28"/>
      <c r="W413" s="28"/>
      <c r="X413" s="28"/>
      <c r="Y413" s="28"/>
      <c r="Z413" s="28"/>
      <c r="AA413" s="43"/>
      <c r="AB413" s="28"/>
      <c r="AC413" s="28"/>
      <c r="AD413" s="28"/>
      <c r="AE413" s="28"/>
      <c r="AF413" s="28"/>
      <c r="AG413" s="28"/>
      <c r="AH413" s="28"/>
      <c r="AI413" s="28"/>
      <c r="AJ413" s="43"/>
      <c r="AK413" s="28"/>
      <c r="AP413" s="29"/>
      <c r="AZ413" s="76"/>
      <c r="BA413" s="76"/>
      <c r="BB413" s="76"/>
      <c r="BC413" s="76"/>
      <c r="BD413" s="76"/>
      <c r="BE413" s="76"/>
      <c r="BF413" s="76"/>
      <c r="BG413" s="76"/>
      <c r="BH413" s="76"/>
      <c r="BI413" s="76"/>
      <c r="BJ413" s="76"/>
      <c r="BK413" s="76"/>
    </row>
    <row r="414" spans="16:63" s="27" customFormat="1" x14ac:dyDescent="0.25">
      <c r="P414" s="28"/>
      <c r="R414" s="28"/>
      <c r="S414" s="28"/>
      <c r="T414" s="28"/>
      <c r="U414" s="28"/>
      <c r="V414" s="28"/>
      <c r="W414" s="28"/>
      <c r="X414" s="28"/>
      <c r="Y414" s="28"/>
      <c r="Z414" s="28"/>
      <c r="AA414" s="43"/>
      <c r="AB414" s="28"/>
      <c r="AC414" s="28"/>
      <c r="AD414" s="28"/>
      <c r="AE414" s="28"/>
      <c r="AF414" s="28"/>
      <c r="AG414" s="28"/>
      <c r="AH414" s="28"/>
      <c r="AI414" s="28"/>
      <c r="AJ414" s="43"/>
      <c r="AK414" s="28"/>
      <c r="AP414" s="29"/>
      <c r="AZ414" s="76"/>
      <c r="BA414" s="76"/>
      <c r="BB414" s="76"/>
      <c r="BC414" s="76"/>
      <c r="BD414" s="76"/>
      <c r="BE414" s="76"/>
      <c r="BF414" s="76"/>
      <c r="BG414" s="76"/>
      <c r="BH414" s="76"/>
      <c r="BI414" s="76"/>
      <c r="BJ414" s="76"/>
      <c r="BK414" s="76"/>
    </row>
    <row r="415" spans="16:63" s="27" customFormat="1" x14ac:dyDescent="0.25">
      <c r="P415" s="28"/>
      <c r="R415" s="28"/>
      <c r="S415" s="28"/>
      <c r="T415" s="28"/>
      <c r="U415" s="28"/>
      <c r="V415" s="28"/>
      <c r="W415" s="28"/>
      <c r="X415" s="28"/>
      <c r="Y415" s="28"/>
      <c r="Z415" s="28"/>
      <c r="AA415" s="43"/>
      <c r="AB415" s="28"/>
      <c r="AC415" s="28"/>
      <c r="AD415" s="28"/>
      <c r="AE415" s="28"/>
      <c r="AF415" s="28"/>
      <c r="AG415" s="28"/>
      <c r="AH415" s="28"/>
      <c r="AI415" s="28"/>
      <c r="AJ415" s="43"/>
      <c r="AK415" s="28"/>
      <c r="AP415" s="29"/>
      <c r="AZ415" s="76"/>
      <c r="BA415" s="76"/>
      <c r="BB415" s="76"/>
      <c r="BC415" s="76"/>
      <c r="BD415" s="76"/>
      <c r="BE415" s="76"/>
      <c r="BF415" s="76"/>
      <c r="BG415" s="76"/>
      <c r="BH415" s="76"/>
      <c r="BI415" s="76"/>
      <c r="BJ415" s="76"/>
      <c r="BK415" s="76"/>
    </row>
    <row r="416" spans="16:63" s="27" customFormat="1" x14ac:dyDescent="0.25">
      <c r="P416" s="28"/>
      <c r="R416" s="28"/>
      <c r="S416" s="28"/>
      <c r="T416" s="28"/>
      <c r="U416" s="28"/>
      <c r="V416" s="28"/>
      <c r="W416" s="28"/>
      <c r="X416" s="28"/>
      <c r="Y416" s="28"/>
      <c r="Z416" s="28"/>
      <c r="AA416" s="43"/>
      <c r="AB416" s="28"/>
      <c r="AC416" s="28"/>
      <c r="AD416" s="28"/>
      <c r="AE416" s="28"/>
      <c r="AF416" s="28"/>
      <c r="AG416" s="28"/>
      <c r="AH416" s="28"/>
      <c r="AI416" s="28"/>
      <c r="AJ416" s="43"/>
      <c r="AK416" s="28"/>
      <c r="AP416" s="29"/>
      <c r="AZ416" s="76"/>
      <c r="BA416" s="76"/>
      <c r="BB416" s="76"/>
      <c r="BC416" s="76"/>
      <c r="BD416" s="76"/>
      <c r="BE416" s="76"/>
      <c r="BF416" s="76"/>
      <c r="BG416" s="76"/>
      <c r="BH416" s="76"/>
      <c r="BI416" s="76"/>
      <c r="BJ416" s="76"/>
      <c r="BK416" s="76"/>
    </row>
    <row r="417" spans="16:63" s="27" customFormat="1" x14ac:dyDescent="0.25">
      <c r="P417" s="28"/>
      <c r="R417" s="28"/>
      <c r="S417" s="28"/>
      <c r="T417" s="28"/>
      <c r="U417" s="28"/>
      <c r="V417" s="28"/>
      <c r="W417" s="28"/>
      <c r="X417" s="28"/>
      <c r="Y417" s="28"/>
      <c r="Z417" s="28"/>
      <c r="AA417" s="43"/>
      <c r="AB417" s="28"/>
      <c r="AC417" s="28"/>
      <c r="AD417" s="28"/>
      <c r="AE417" s="28"/>
      <c r="AF417" s="28"/>
      <c r="AG417" s="28"/>
      <c r="AH417" s="28"/>
      <c r="AI417" s="28"/>
      <c r="AJ417" s="43"/>
      <c r="AK417" s="28"/>
      <c r="AP417" s="29"/>
      <c r="AZ417" s="76"/>
      <c r="BA417" s="76"/>
      <c r="BB417" s="76"/>
      <c r="BC417" s="76"/>
      <c r="BD417" s="76"/>
      <c r="BE417" s="76"/>
      <c r="BF417" s="76"/>
      <c r="BG417" s="76"/>
      <c r="BH417" s="76"/>
      <c r="BI417" s="76"/>
      <c r="BJ417" s="76"/>
      <c r="BK417" s="76"/>
    </row>
    <row r="418" spans="16:63" s="27" customFormat="1" x14ac:dyDescent="0.25">
      <c r="P418" s="28"/>
      <c r="R418" s="28"/>
      <c r="S418" s="28"/>
      <c r="T418" s="28"/>
      <c r="U418" s="28"/>
      <c r="V418" s="28"/>
      <c r="W418" s="28"/>
      <c r="X418" s="28"/>
      <c r="Y418" s="28"/>
      <c r="Z418" s="28"/>
      <c r="AA418" s="43"/>
      <c r="AB418" s="28"/>
      <c r="AC418" s="28"/>
      <c r="AD418" s="28"/>
      <c r="AE418" s="28"/>
      <c r="AF418" s="28"/>
      <c r="AG418" s="28"/>
      <c r="AH418" s="28"/>
      <c r="AI418" s="28"/>
      <c r="AJ418" s="43"/>
      <c r="AK418" s="28"/>
      <c r="AP418" s="29"/>
      <c r="AZ418" s="76"/>
      <c r="BA418" s="76"/>
      <c r="BB418" s="76"/>
      <c r="BC418" s="76"/>
      <c r="BD418" s="76"/>
      <c r="BE418" s="76"/>
      <c r="BF418" s="76"/>
      <c r="BG418" s="76"/>
      <c r="BH418" s="76"/>
      <c r="BI418" s="76"/>
      <c r="BJ418" s="76"/>
      <c r="BK418" s="76"/>
    </row>
    <row r="419" spans="16:63" s="27" customFormat="1" x14ac:dyDescent="0.25">
      <c r="P419" s="28"/>
      <c r="R419" s="28"/>
      <c r="S419" s="28"/>
      <c r="T419" s="28"/>
      <c r="U419" s="28"/>
      <c r="V419" s="28"/>
      <c r="W419" s="28"/>
      <c r="X419" s="28"/>
      <c r="Y419" s="28"/>
      <c r="Z419" s="28"/>
      <c r="AA419" s="43"/>
      <c r="AB419" s="28"/>
      <c r="AC419" s="28"/>
      <c r="AD419" s="28"/>
      <c r="AE419" s="28"/>
      <c r="AF419" s="28"/>
      <c r="AG419" s="28"/>
      <c r="AH419" s="28"/>
      <c r="AI419" s="28"/>
      <c r="AJ419" s="43"/>
      <c r="AK419" s="28"/>
      <c r="AP419" s="29"/>
      <c r="AZ419" s="76"/>
      <c r="BA419" s="76"/>
      <c r="BB419" s="76"/>
      <c r="BC419" s="76"/>
      <c r="BD419" s="76"/>
      <c r="BE419" s="76"/>
      <c r="BF419" s="76"/>
      <c r="BG419" s="76"/>
      <c r="BH419" s="76"/>
      <c r="BI419" s="76"/>
      <c r="BJ419" s="76"/>
      <c r="BK419" s="76"/>
    </row>
    <row r="420" spans="16:63" s="27" customFormat="1" x14ac:dyDescent="0.25">
      <c r="P420" s="28"/>
      <c r="R420" s="28"/>
      <c r="S420" s="28"/>
      <c r="T420" s="28"/>
      <c r="U420" s="28"/>
      <c r="V420" s="28"/>
      <c r="W420" s="28"/>
      <c r="X420" s="28"/>
      <c r="Y420" s="28"/>
      <c r="Z420" s="28"/>
      <c r="AA420" s="43"/>
      <c r="AB420" s="28"/>
      <c r="AC420" s="28"/>
      <c r="AD420" s="28"/>
      <c r="AE420" s="28"/>
      <c r="AF420" s="28"/>
      <c r="AG420" s="28"/>
      <c r="AH420" s="28"/>
      <c r="AI420" s="28"/>
      <c r="AJ420" s="43"/>
      <c r="AK420" s="28"/>
      <c r="AP420" s="29"/>
      <c r="AZ420" s="76"/>
      <c r="BA420" s="76"/>
      <c r="BB420" s="76"/>
      <c r="BC420" s="76"/>
      <c r="BD420" s="76"/>
      <c r="BE420" s="76"/>
      <c r="BF420" s="76"/>
      <c r="BG420" s="76"/>
      <c r="BH420" s="76"/>
      <c r="BI420" s="76"/>
      <c r="BJ420" s="76"/>
      <c r="BK420" s="76"/>
    </row>
    <row r="421" spans="16:63" s="27" customFormat="1" x14ac:dyDescent="0.25">
      <c r="P421" s="28"/>
      <c r="R421" s="28"/>
      <c r="S421" s="28"/>
      <c r="T421" s="28"/>
      <c r="U421" s="28"/>
      <c r="V421" s="28"/>
      <c r="W421" s="28"/>
      <c r="X421" s="28"/>
      <c r="Y421" s="28"/>
      <c r="Z421" s="28"/>
      <c r="AA421" s="43"/>
      <c r="AB421" s="28"/>
      <c r="AC421" s="28"/>
      <c r="AD421" s="28"/>
      <c r="AE421" s="28"/>
      <c r="AF421" s="28"/>
      <c r="AG421" s="28"/>
      <c r="AH421" s="28"/>
      <c r="AI421" s="28"/>
      <c r="AJ421" s="43"/>
      <c r="AK421" s="28"/>
      <c r="AP421" s="29"/>
      <c r="AZ421" s="76"/>
      <c r="BA421" s="76"/>
      <c r="BB421" s="76"/>
      <c r="BC421" s="76"/>
      <c r="BD421" s="76"/>
      <c r="BE421" s="76"/>
      <c r="BF421" s="76"/>
      <c r="BG421" s="76"/>
      <c r="BH421" s="76"/>
      <c r="BI421" s="76"/>
      <c r="BJ421" s="76"/>
      <c r="BK421" s="76"/>
    </row>
    <row r="422" spans="16:63" s="27" customFormat="1" x14ac:dyDescent="0.25">
      <c r="P422" s="28"/>
      <c r="R422" s="28"/>
      <c r="S422" s="28"/>
      <c r="T422" s="28"/>
      <c r="U422" s="28"/>
      <c r="V422" s="28"/>
      <c r="W422" s="28"/>
      <c r="X422" s="28"/>
      <c r="Y422" s="28"/>
      <c r="Z422" s="28"/>
      <c r="AA422" s="43"/>
      <c r="AB422" s="28"/>
      <c r="AC422" s="28"/>
      <c r="AD422" s="28"/>
      <c r="AE422" s="28"/>
      <c r="AF422" s="28"/>
      <c r="AG422" s="28"/>
      <c r="AH422" s="28"/>
      <c r="AI422" s="28"/>
      <c r="AJ422" s="43"/>
      <c r="AK422" s="28"/>
      <c r="AP422" s="29"/>
      <c r="AZ422" s="76"/>
      <c r="BA422" s="76"/>
      <c r="BB422" s="76"/>
      <c r="BC422" s="76"/>
      <c r="BD422" s="76"/>
      <c r="BE422" s="76"/>
      <c r="BF422" s="76"/>
      <c r="BG422" s="76"/>
      <c r="BH422" s="76"/>
      <c r="BI422" s="76"/>
      <c r="BJ422" s="76"/>
      <c r="BK422" s="76"/>
    </row>
    <row r="423" spans="16:63" s="27" customFormat="1" x14ac:dyDescent="0.25">
      <c r="P423" s="28"/>
      <c r="R423" s="28"/>
      <c r="S423" s="28"/>
      <c r="T423" s="28"/>
      <c r="U423" s="28"/>
      <c r="V423" s="28"/>
      <c r="W423" s="28"/>
      <c r="X423" s="28"/>
      <c r="Y423" s="28"/>
      <c r="Z423" s="28"/>
      <c r="AA423" s="43"/>
      <c r="AB423" s="28"/>
      <c r="AC423" s="28"/>
      <c r="AD423" s="28"/>
      <c r="AE423" s="28"/>
      <c r="AF423" s="28"/>
      <c r="AG423" s="28"/>
      <c r="AH423" s="28"/>
      <c r="AI423" s="28"/>
      <c r="AJ423" s="43"/>
      <c r="AK423" s="28"/>
      <c r="AP423" s="29"/>
      <c r="AZ423" s="76"/>
      <c r="BA423" s="76"/>
      <c r="BB423" s="76"/>
      <c r="BC423" s="76"/>
      <c r="BD423" s="76"/>
      <c r="BE423" s="76"/>
      <c r="BF423" s="76"/>
      <c r="BG423" s="76"/>
      <c r="BH423" s="76"/>
      <c r="BI423" s="76"/>
      <c r="BJ423" s="76"/>
      <c r="BK423" s="76"/>
    </row>
    <row r="424" spans="16:63" s="27" customFormat="1" x14ac:dyDescent="0.25">
      <c r="P424" s="28"/>
      <c r="R424" s="28"/>
      <c r="S424" s="28"/>
      <c r="T424" s="28"/>
      <c r="U424" s="28"/>
      <c r="V424" s="28"/>
      <c r="W424" s="28"/>
      <c r="X424" s="28"/>
      <c r="Y424" s="28"/>
      <c r="Z424" s="28"/>
      <c r="AA424" s="43"/>
      <c r="AB424" s="28"/>
      <c r="AC424" s="28"/>
      <c r="AD424" s="28"/>
      <c r="AE424" s="28"/>
      <c r="AF424" s="28"/>
      <c r="AG424" s="28"/>
      <c r="AH424" s="28"/>
      <c r="AI424" s="28"/>
      <c r="AJ424" s="43"/>
      <c r="AK424" s="28"/>
      <c r="AP424" s="29"/>
      <c r="AZ424" s="76"/>
      <c r="BA424" s="76"/>
      <c r="BB424" s="76"/>
      <c r="BC424" s="76"/>
      <c r="BD424" s="76"/>
      <c r="BE424" s="76"/>
      <c r="BF424" s="76"/>
      <c r="BG424" s="76"/>
      <c r="BH424" s="76"/>
      <c r="BI424" s="76"/>
      <c r="BJ424" s="76"/>
      <c r="BK424" s="76"/>
    </row>
    <row r="425" spans="16:63" s="27" customFormat="1" x14ac:dyDescent="0.25">
      <c r="P425" s="28"/>
      <c r="R425" s="28"/>
      <c r="S425" s="28"/>
      <c r="T425" s="28"/>
      <c r="U425" s="28"/>
      <c r="V425" s="28"/>
      <c r="W425" s="28"/>
      <c r="X425" s="28"/>
      <c r="Y425" s="28"/>
      <c r="Z425" s="28"/>
      <c r="AA425" s="43"/>
      <c r="AB425" s="28"/>
      <c r="AC425" s="28"/>
      <c r="AD425" s="28"/>
      <c r="AE425" s="28"/>
      <c r="AF425" s="28"/>
      <c r="AG425" s="28"/>
      <c r="AH425" s="28"/>
      <c r="AI425" s="28"/>
      <c r="AJ425" s="43"/>
      <c r="AK425" s="28"/>
      <c r="AP425" s="29"/>
      <c r="AZ425" s="76"/>
      <c r="BA425" s="76"/>
      <c r="BB425" s="76"/>
      <c r="BC425" s="76"/>
      <c r="BD425" s="76"/>
      <c r="BE425" s="76"/>
      <c r="BF425" s="76"/>
      <c r="BG425" s="76"/>
      <c r="BH425" s="76"/>
      <c r="BI425" s="76"/>
      <c r="BJ425" s="76"/>
      <c r="BK425" s="76"/>
    </row>
    <row r="426" spans="16:63" s="27" customFormat="1" x14ac:dyDescent="0.25">
      <c r="P426" s="28"/>
      <c r="R426" s="28"/>
      <c r="S426" s="28"/>
      <c r="T426" s="28"/>
      <c r="U426" s="28"/>
      <c r="V426" s="28"/>
      <c r="W426" s="28"/>
      <c r="X426" s="28"/>
      <c r="Y426" s="28"/>
      <c r="Z426" s="28"/>
      <c r="AA426" s="43"/>
      <c r="AB426" s="28"/>
      <c r="AC426" s="28"/>
      <c r="AD426" s="28"/>
      <c r="AE426" s="28"/>
      <c r="AF426" s="28"/>
      <c r="AG426" s="28"/>
      <c r="AH426" s="28"/>
      <c r="AI426" s="28"/>
      <c r="AJ426" s="43"/>
      <c r="AK426" s="28"/>
      <c r="AP426" s="29"/>
      <c r="AZ426" s="76"/>
      <c r="BA426" s="76"/>
      <c r="BB426" s="76"/>
      <c r="BC426" s="76"/>
      <c r="BD426" s="76"/>
      <c r="BE426" s="76"/>
      <c r="BF426" s="76"/>
      <c r="BG426" s="76"/>
      <c r="BH426" s="76"/>
      <c r="BI426" s="76"/>
      <c r="BJ426" s="76"/>
      <c r="BK426" s="76"/>
    </row>
    <row r="427" spans="16:63" s="27" customFormat="1" x14ac:dyDescent="0.25">
      <c r="P427" s="28"/>
      <c r="R427" s="28"/>
      <c r="S427" s="28"/>
      <c r="T427" s="28"/>
      <c r="U427" s="28"/>
      <c r="V427" s="28"/>
      <c r="W427" s="28"/>
      <c r="X427" s="28"/>
      <c r="Y427" s="28"/>
      <c r="Z427" s="28"/>
      <c r="AA427" s="43"/>
      <c r="AB427" s="28"/>
      <c r="AC427" s="28"/>
      <c r="AD427" s="28"/>
      <c r="AE427" s="28"/>
      <c r="AF427" s="28"/>
      <c r="AG427" s="28"/>
      <c r="AH427" s="28"/>
      <c r="AI427" s="28"/>
      <c r="AJ427" s="43"/>
      <c r="AK427" s="28"/>
      <c r="AP427" s="29"/>
      <c r="AZ427" s="76"/>
      <c r="BA427" s="76"/>
      <c r="BB427" s="76"/>
      <c r="BC427" s="76"/>
      <c r="BD427" s="76"/>
      <c r="BE427" s="76"/>
      <c r="BF427" s="76"/>
      <c r="BG427" s="76"/>
      <c r="BH427" s="76"/>
      <c r="BI427" s="76"/>
      <c r="BJ427" s="76"/>
      <c r="BK427" s="76"/>
    </row>
    <row r="428" spans="16:63" s="27" customFormat="1" x14ac:dyDescent="0.25">
      <c r="P428" s="28"/>
      <c r="R428" s="28"/>
      <c r="S428" s="28"/>
      <c r="T428" s="28"/>
      <c r="U428" s="28"/>
      <c r="V428" s="28"/>
      <c r="W428" s="28"/>
      <c r="X428" s="28"/>
      <c r="Y428" s="28"/>
      <c r="Z428" s="28"/>
      <c r="AA428" s="43"/>
      <c r="AB428" s="28"/>
      <c r="AC428" s="28"/>
      <c r="AD428" s="28"/>
      <c r="AE428" s="28"/>
      <c r="AF428" s="28"/>
      <c r="AG428" s="28"/>
      <c r="AH428" s="28"/>
      <c r="AI428" s="28"/>
      <c r="AJ428" s="43"/>
      <c r="AK428" s="28"/>
      <c r="AP428" s="29"/>
      <c r="AZ428" s="76"/>
      <c r="BA428" s="76"/>
      <c r="BB428" s="76"/>
      <c r="BC428" s="76"/>
      <c r="BD428" s="76"/>
      <c r="BE428" s="76"/>
      <c r="BF428" s="76"/>
      <c r="BG428" s="76"/>
      <c r="BH428" s="76"/>
      <c r="BI428" s="76"/>
      <c r="BJ428" s="76"/>
      <c r="BK428" s="76"/>
    </row>
    <row r="429" spans="16:63" s="27" customFormat="1" x14ac:dyDescent="0.25">
      <c r="P429" s="28"/>
      <c r="R429" s="28"/>
      <c r="S429" s="28"/>
      <c r="T429" s="28"/>
      <c r="U429" s="28"/>
      <c r="V429" s="28"/>
      <c r="W429" s="28"/>
      <c r="X429" s="28"/>
      <c r="Y429" s="28"/>
      <c r="Z429" s="28"/>
      <c r="AA429" s="43"/>
      <c r="AB429" s="28"/>
      <c r="AC429" s="28"/>
      <c r="AD429" s="28"/>
      <c r="AE429" s="28"/>
      <c r="AF429" s="28"/>
      <c r="AG429" s="28"/>
      <c r="AH429" s="28"/>
      <c r="AI429" s="28"/>
      <c r="AJ429" s="43"/>
      <c r="AK429" s="28"/>
      <c r="AP429" s="29"/>
      <c r="AZ429" s="76"/>
      <c r="BA429" s="76"/>
      <c r="BB429" s="76"/>
      <c r="BC429" s="76"/>
      <c r="BD429" s="76"/>
      <c r="BE429" s="76"/>
      <c r="BF429" s="76"/>
      <c r="BG429" s="76"/>
      <c r="BH429" s="76"/>
      <c r="BI429" s="76"/>
      <c r="BJ429" s="76"/>
      <c r="BK429" s="76"/>
    </row>
    <row r="430" spans="16:63" s="27" customFormat="1" x14ac:dyDescent="0.25">
      <c r="P430" s="28"/>
      <c r="R430" s="28"/>
      <c r="S430" s="28"/>
      <c r="T430" s="28"/>
      <c r="U430" s="28"/>
      <c r="V430" s="28"/>
      <c r="W430" s="28"/>
      <c r="X430" s="28"/>
      <c r="Y430" s="28"/>
      <c r="Z430" s="28"/>
      <c r="AA430" s="43"/>
      <c r="AB430" s="28"/>
      <c r="AC430" s="28"/>
      <c r="AD430" s="28"/>
      <c r="AE430" s="28"/>
      <c r="AF430" s="28"/>
      <c r="AG430" s="28"/>
      <c r="AH430" s="28"/>
      <c r="AI430" s="28"/>
      <c r="AJ430" s="43"/>
      <c r="AK430" s="28"/>
      <c r="AP430" s="29"/>
      <c r="AZ430" s="76"/>
      <c r="BA430" s="76"/>
      <c r="BB430" s="76"/>
      <c r="BC430" s="76"/>
      <c r="BD430" s="76"/>
      <c r="BE430" s="76"/>
      <c r="BF430" s="76"/>
      <c r="BG430" s="76"/>
      <c r="BH430" s="76"/>
      <c r="BI430" s="76"/>
      <c r="BJ430" s="76"/>
      <c r="BK430" s="76"/>
    </row>
  </sheetData>
  <sheetProtection algorithmName="SHA-512" hashValue="/nPp+4/dtNCLM+RpjkKnX9F6YnZ4Eh5ig6JAObXnAJmGQWpYIrczGhF7er1CuQ2X3RGRyiSs0VK0YX0JaW4EgA==" saltValue="EYD/i/aJIurlJSMQS0B54A==" spinCount="100000" sheet="1" objects="1" scenarios="1"/>
  <mergeCells count="989">
    <mergeCell ref="A160:I160"/>
    <mergeCell ref="Q126:Q128"/>
    <mergeCell ref="P126:P128"/>
    <mergeCell ref="M126:M128"/>
    <mergeCell ref="L126:L128"/>
    <mergeCell ref="K126:K128"/>
    <mergeCell ref="J126:J128"/>
    <mergeCell ref="I126:I128"/>
    <mergeCell ref="W126:W128"/>
    <mergeCell ref="T149:T150"/>
    <mergeCell ref="C2:C158"/>
    <mergeCell ref="B2:B158"/>
    <mergeCell ref="A2:A158"/>
    <mergeCell ref="F141:F158"/>
    <mergeCell ref="G141:G158"/>
    <mergeCell ref="H141:H158"/>
    <mergeCell ref="K2:K14"/>
    <mergeCell ref="K19:K23"/>
    <mergeCell ref="K24:K51"/>
    <mergeCell ref="H24:H51"/>
    <mergeCell ref="I24:I51"/>
    <mergeCell ref="E129:E140"/>
    <mergeCell ref="I141:I148"/>
    <mergeCell ref="J141:J148"/>
    <mergeCell ref="X126:X128"/>
    <mergeCell ref="Y122:Y125"/>
    <mergeCell ref="U122:U125"/>
    <mergeCell ref="U126:U128"/>
    <mergeCell ref="T126:T128"/>
    <mergeCell ref="S126:S128"/>
    <mergeCell ref="Y126:Y128"/>
    <mergeCell ref="AM116:AM118"/>
    <mergeCell ref="AL119:AL121"/>
    <mergeCell ref="AM119:AM121"/>
    <mergeCell ref="S116:S118"/>
    <mergeCell ref="T116:T118"/>
    <mergeCell ref="U116:U118"/>
    <mergeCell ref="Y116:Y118"/>
    <mergeCell ref="AM122:AM127"/>
    <mergeCell ref="AL122:AL127"/>
    <mergeCell ref="AG119:AG121"/>
    <mergeCell ref="AG122:AG125"/>
    <mergeCell ref="AG126:AG127"/>
    <mergeCell ref="AH83:AH128"/>
    <mergeCell ref="AI2:AI158"/>
    <mergeCell ref="AM113:AM115"/>
    <mergeCell ref="AL113:AL115"/>
    <mergeCell ref="AM110:AM112"/>
    <mergeCell ref="AL110:AL112"/>
    <mergeCell ref="AD113:AD115"/>
    <mergeCell ref="AE113:AE115"/>
    <mergeCell ref="AD116:AD118"/>
    <mergeCell ref="AE116:AE118"/>
    <mergeCell ref="AD119:AD121"/>
    <mergeCell ref="AE119:AE121"/>
    <mergeCell ref="AD110:AD112"/>
    <mergeCell ref="AE110:AE112"/>
    <mergeCell ref="AF116:AF118"/>
    <mergeCell ref="AF119:AF121"/>
    <mergeCell ref="AG110:AG112"/>
    <mergeCell ref="AG113:AG115"/>
    <mergeCell ref="AG116:AG118"/>
    <mergeCell ref="AM156:AM158"/>
    <mergeCell ref="AL86:AL88"/>
    <mergeCell ref="AL89:AL91"/>
    <mergeCell ref="AL92:AL94"/>
    <mergeCell ref="AL95:AL97"/>
    <mergeCell ref="AL98:AL100"/>
    <mergeCell ref="AL101:AL103"/>
    <mergeCell ref="AL104:AL106"/>
    <mergeCell ref="AM86:AM88"/>
    <mergeCell ref="AM89:AM91"/>
    <mergeCell ref="AM92:AM94"/>
    <mergeCell ref="AM95:AM97"/>
    <mergeCell ref="AM98:AM100"/>
    <mergeCell ref="AM101:AM103"/>
    <mergeCell ref="AM104:AM106"/>
    <mergeCell ref="AM107:AM109"/>
    <mergeCell ref="AM129:AM130"/>
    <mergeCell ref="AM133:AM137"/>
    <mergeCell ref="AM138:AM140"/>
    <mergeCell ref="AM141:AM148"/>
    <mergeCell ref="AM149:AM151"/>
    <mergeCell ref="AM152:AM153"/>
    <mergeCell ref="AM154:AM155"/>
    <mergeCell ref="AL154:AL155"/>
    <mergeCell ref="AM52:AM56"/>
    <mergeCell ref="AM57:AM61"/>
    <mergeCell ref="AM62:AM66"/>
    <mergeCell ref="AM67:AM69"/>
    <mergeCell ref="AM70:AM72"/>
    <mergeCell ref="AM73:AM75"/>
    <mergeCell ref="AM76:AM79"/>
    <mergeCell ref="AM80:AM82"/>
    <mergeCell ref="AM83:AM85"/>
    <mergeCell ref="AM2:AM14"/>
    <mergeCell ref="AM15:AM23"/>
    <mergeCell ref="AM24:AM27"/>
    <mergeCell ref="AM28:AM33"/>
    <mergeCell ref="AM34:AM38"/>
    <mergeCell ref="AM39:AM41"/>
    <mergeCell ref="AM42:AM45"/>
    <mergeCell ref="AM46:AM48"/>
    <mergeCell ref="AM49:AM51"/>
    <mergeCell ref="AC141:AC148"/>
    <mergeCell ref="AD141:AD148"/>
    <mergeCell ref="AE141:AE148"/>
    <mergeCell ref="AJ141:AJ158"/>
    <mergeCell ref="AC149:AC150"/>
    <mergeCell ref="AD149:AD150"/>
    <mergeCell ref="AE149:AE150"/>
    <mergeCell ref="AF141:AF148"/>
    <mergeCell ref="AF149:AF150"/>
    <mergeCell ref="AG141:AG148"/>
    <mergeCell ref="AG149:AG150"/>
    <mergeCell ref="AH141:AH158"/>
    <mergeCell ref="AC129:AC130"/>
    <mergeCell ref="AD129:AD130"/>
    <mergeCell ref="AG129:AG130"/>
    <mergeCell ref="AJ129:AJ140"/>
    <mergeCell ref="AC133:AC137"/>
    <mergeCell ref="AD133:AD137"/>
    <mergeCell ref="AC138:AC140"/>
    <mergeCell ref="AD138:AD140"/>
    <mergeCell ref="AE138:AE140"/>
    <mergeCell ref="AF129:AF130"/>
    <mergeCell ref="AF133:AF137"/>
    <mergeCell ref="AF138:AF140"/>
    <mergeCell ref="AG133:AG137"/>
    <mergeCell ref="AG139:AG140"/>
    <mergeCell ref="AH129:AH140"/>
    <mergeCell ref="AE129:AE130"/>
    <mergeCell ref="AE133:AE137"/>
    <mergeCell ref="AC107:AC121"/>
    <mergeCell ref="AC122:AC125"/>
    <mergeCell ref="AC126:AC128"/>
    <mergeCell ref="AF83:AF85"/>
    <mergeCell ref="AF86:AF88"/>
    <mergeCell ref="AD122:AD125"/>
    <mergeCell ref="AE122:AE125"/>
    <mergeCell ref="AD126:AD128"/>
    <mergeCell ref="AE126:AE128"/>
    <mergeCell ref="AF122:AF125"/>
    <mergeCell ref="AF126:AF128"/>
    <mergeCell ref="AD86:AD88"/>
    <mergeCell ref="AE86:AE88"/>
    <mergeCell ref="AD89:AD91"/>
    <mergeCell ref="AE89:AE91"/>
    <mergeCell ref="AD92:AD94"/>
    <mergeCell ref="AE92:AE94"/>
    <mergeCell ref="AD95:AD97"/>
    <mergeCell ref="AE95:AE97"/>
    <mergeCell ref="AD98:AD100"/>
    <mergeCell ref="AJ2:AJ14"/>
    <mergeCell ref="AK2:AK158"/>
    <mergeCell ref="AD12:AD14"/>
    <mergeCell ref="AE12:AE14"/>
    <mergeCell ref="AC15:AC18"/>
    <mergeCell ref="AD15:AD18"/>
    <mergeCell ref="AE15:AE18"/>
    <mergeCell ref="AJ15:AJ23"/>
    <mergeCell ref="AC19:AC23"/>
    <mergeCell ref="AD19:AD23"/>
    <mergeCell ref="AE19:AE23"/>
    <mergeCell ref="AC24:AC51"/>
    <mergeCell ref="AD24:AD27"/>
    <mergeCell ref="AE24:AE27"/>
    <mergeCell ref="AJ24:AJ72"/>
    <mergeCell ref="AD28:AD33"/>
    <mergeCell ref="AD34:AD38"/>
    <mergeCell ref="AE34:AE38"/>
    <mergeCell ref="AD39:AD41"/>
    <mergeCell ref="AE39:AE41"/>
    <mergeCell ref="AD42:AD45"/>
    <mergeCell ref="AC83:AC106"/>
    <mergeCell ref="AD83:AD85"/>
    <mergeCell ref="AD101:AD103"/>
    <mergeCell ref="V133:V137"/>
    <mergeCell ref="V141:V142"/>
    <mergeCell ref="V143:V144"/>
    <mergeCell ref="V145:V148"/>
    <mergeCell ref="V149:V151"/>
    <mergeCell ref="V152:V158"/>
    <mergeCell ref="AC2:AC14"/>
    <mergeCell ref="AD2:AD11"/>
    <mergeCell ref="AD46:AD48"/>
    <mergeCell ref="AD49:AD51"/>
    <mergeCell ref="AC52:AC72"/>
    <mergeCell ref="AD52:AD56"/>
    <mergeCell ref="AD57:AD61"/>
    <mergeCell ref="AD62:AD66"/>
    <mergeCell ref="AD67:AD69"/>
    <mergeCell ref="AD70:AD72"/>
    <mergeCell ref="AC73:AC75"/>
    <mergeCell ref="AD73:AD75"/>
    <mergeCell ref="AC76:AC79"/>
    <mergeCell ref="AD76:AD79"/>
    <mergeCell ref="AC80:AC82"/>
    <mergeCell ref="AD80:AD82"/>
    <mergeCell ref="AD107:AD109"/>
    <mergeCell ref="AD104:AD106"/>
    <mergeCell ref="X116:X118"/>
    <mergeCell ref="P98:P100"/>
    <mergeCell ref="Q98:Q100"/>
    <mergeCell ref="R98:R100"/>
    <mergeCell ref="S98:S100"/>
    <mergeCell ref="T98:T100"/>
    <mergeCell ref="U98:U100"/>
    <mergeCell ref="X98:X100"/>
    <mergeCell ref="Y98:Y100"/>
    <mergeCell ref="S113:S115"/>
    <mergeCell ref="T113:T115"/>
    <mergeCell ref="U113:U115"/>
    <mergeCell ref="X113:X115"/>
    <mergeCell ref="Y113:Y115"/>
    <mergeCell ref="R107:R109"/>
    <mergeCell ref="V35:V36"/>
    <mergeCell ref="V37:V38"/>
    <mergeCell ref="V44:V45"/>
    <mergeCell ref="V52:V53"/>
    <mergeCell ref="V54:V55"/>
    <mergeCell ref="V57:V58"/>
    <mergeCell ref="V59:V60"/>
    <mergeCell ref="V76:V77"/>
    <mergeCell ref="Q52:Q56"/>
    <mergeCell ref="Q57:Q61"/>
    <mergeCell ref="Q62:Q66"/>
    <mergeCell ref="R42:R45"/>
    <mergeCell ref="R52:R56"/>
    <mergeCell ref="R57:R61"/>
    <mergeCell ref="R62:R66"/>
    <mergeCell ref="R49:R51"/>
    <mergeCell ref="Q95:Q97"/>
    <mergeCell ref="R95:R97"/>
    <mergeCell ref="P86:P88"/>
    <mergeCell ref="Q86:Q88"/>
    <mergeCell ref="R86:R88"/>
    <mergeCell ref="S86:S88"/>
    <mergeCell ref="T86:T88"/>
    <mergeCell ref="S67:S69"/>
    <mergeCell ref="S70:S72"/>
    <mergeCell ref="S73:S75"/>
    <mergeCell ref="Q80:Q82"/>
    <mergeCell ref="S76:S79"/>
    <mergeCell ref="S80:S82"/>
    <mergeCell ref="X86:X88"/>
    <mergeCell ref="Y86:Y88"/>
    <mergeCell ref="P92:P94"/>
    <mergeCell ref="Q92:Q94"/>
    <mergeCell ref="R92:R94"/>
    <mergeCell ref="S92:S94"/>
    <mergeCell ref="T92:T94"/>
    <mergeCell ref="U92:U94"/>
    <mergeCell ref="X92:X94"/>
    <mergeCell ref="Y92:Y94"/>
    <mergeCell ref="P89:P91"/>
    <mergeCell ref="Q89:Q91"/>
    <mergeCell ref="R89:R91"/>
    <mergeCell ref="S89:S91"/>
    <mergeCell ref="T89:T91"/>
    <mergeCell ref="U89:U91"/>
    <mergeCell ref="X89:X91"/>
    <mergeCell ref="Y89:Y91"/>
    <mergeCell ref="X138:X140"/>
    <mergeCell ref="X141:X148"/>
    <mergeCell ref="Y133:Y137"/>
    <mergeCell ref="Y129:Y130"/>
    <mergeCell ref="Z129:Z130"/>
    <mergeCell ref="X15:X18"/>
    <mergeCell ref="AR83:AR106"/>
    <mergeCell ref="AS83:AS106"/>
    <mergeCell ref="AT83:AT106"/>
    <mergeCell ref="X83:X85"/>
    <mergeCell ref="Y83:Y85"/>
    <mergeCell ref="Z83:Z106"/>
    <mergeCell ref="AN83:AN106"/>
    <mergeCell ref="AO83:AO106"/>
    <mergeCell ref="AP83:AP106"/>
    <mergeCell ref="X101:X103"/>
    <mergeCell ref="Y101:Y103"/>
    <mergeCell ref="AQ83:AQ106"/>
    <mergeCell ref="X110:X112"/>
    <mergeCell ref="Y110:Y112"/>
    <mergeCell ref="X104:X106"/>
    <mergeCell ref="Y104:Y106"/>
    <mergeCell ref="AF89:AF91"/>
    <mergeCell ref="AF92:AF94"/>
    <mergeCell ref="AL2:AL14"/>
    <mergeCell ref="AL15:AL23"/>
    <mergeCell ref="AL24:AL27"/>
    <mergeCell ref="AL28:AL33"/>
    <mergeCell ref="AL34:AL38"/>
    <mergeCell ref="AL39:AL41"/>
    <mergeCell ref="AL46:AL48"/>
    <mergeCell ref="AL49:AL51"/>
    <mergeCell ref="T57:T61"/>
    <mergeCell ref="U57:U61"/>
    <mergeCell ref="AA2:AA14"/>
    <mergeCell ref="AA15:AA23"/>
    <mergeCell ref="AE28:AE33"/>
    <mergeCell ref="AE2:AE7"/>
    <mergeCell ref="Z2:Z14"/>
    <mergeCell ref="Z15:Z23"/>
    <mergeCell ref="Z24:Z51"/>
    <mergeCell ref="Z52:Z72"/>
    <mergeCell ref="V62:V63"/>
    <mergeCell ref="V64:V65"/>
    <mergeCell ref="U2:U7"/>
    <mergeCell ref="AL67:AL69"/>
    <mergeCell ref="AL70:AL72"/>
    <mergeCell ref="AL42:AL45"/>
    <mergeCell ref="AL73:AL75"/>
    <mergeCell ref="AL76:AL79"/>
    <mergeCell ref="AL80:AL82"/>
    <mergeCell ref="AL107:AL109"/>
    <mergeCell ref="AL83:AL85"/>
    <mergeCell ref="AL116:AL118"/>
    <mergeCell ref="T49:T51"/>
    <mergeCell ref="U49:U51"/>
    <mergeCell ref="X49:X51"/>
    <mergeCell ref="Y49:Y51"/>
    <mergeCell ref="T52:T56"/>
    <mergeCell ref="T62:T66"/>
    <mergeCell ref="U62:U66"/>
    <mergeCell ref="Z73:Z82"/>
    <mergeCell ref="T83:T85"/>
    <mergeCell ref="U83:U85"/>
    <mergeCell ref="W83:W106"/>
    <mergeCell ref="T101:T103"/>
    <mergeCell ref="U101:U103"/>
    <mergeCell ref="T110:T112"/>
    <mergeCell ref="U110:U112"/>
    <mergeCell ref="T104:T106"/>
    <mergeCell ref="AE107:AE109"/>
    <mergeCell ref="AJ73:AJ82"/>
    <mergeCell ref="AF101:AF103"/>
    <mergeCell ref="AF104:AF106"/>
    <mergeCell ref="AF107:AF109"/>
    <mergeCell ref="AF110:AF112"/>
    <mergeCell ref="AF113:AF115"/>
    <mergeCell ref="AG67:AG69"/>
    <mergeCell ref="AE42:AE45"/>
    <mergeCell ref="AE46:AE48"/>
    <mergeCell ref="AE49:AE51"/>
    <mergeCell ref="AE52:AE56"/>
    <mergeCell ref="AE57:AE61"/>
    <mergeCell ref="AE62:AE66"/>
    <mergeCell ref="AE67:AE69"/>
    <mergeCell ref="AE70:AE72"/>
    <mergeCell ref="AE73:AE75"/>
    <mergeCell ref="AF95:AF97"/>
    <mergeCell ref="AE83:AE85"/>
    <mergeCell ref="AE98:AE100"/>
    <mergeCell ref="AE101:AE103"/>
    <mergeCell ref="AE104:AE106"/>
    <mergeCell ref="J152:J158"/>
    <mergeCell ref="K152:K158"/>
    <mergeCell ref="AN152:AN153"/>
    <mergeCell ref="AO152:AO153"/>
    <mergeCell ref="AN154:AN155"/>
    <mergeCell ref="AO154:AO155"/>
    <mergeCell ref="J76:J82"/>
    <mergeCell ref="K76:K82"/>
    <mergeCell ref="AN156:AN158"/>
    <mergeCell ref="Q152:Q158"/>
    <mergeCell ref="M76:M82"/>
    <mergeCell ref="AL138:AL140"/>
    <mergeCell ref="AL152:AL153"/>
    <mergeCell ref="AL156:AL158"/>
    <mergeCell ref="AL133:AL137"/>
    <mergeCell ref="AL141:AL148"/>
    <mergeCell ref="AL149:AL151"/>
    <mergeCell ref="T119:T121"/>
    <mergeCell ref="X119:X121"/>
    <mergeCell ref="Y119:Y121"/>
    <mergeCell ref="Z131:Z137"/>
    <mergeCell ref="Z141:Z151"/>
    <mergeCell ref="X129:X130"/>
    <mergeCell ref="AE76:AE79"/>
    <mergeCell ref="D129:D140"/>
    <mergeCell ref="J107:J121"/>
    <mergeCell ref="J2:J14"/>
    <mergeCell ref="D141:D158"/>
    <mergeCell ref="D2:D14"/>
    <mergeCell ref="E2:E14"/>
    <mergeCell ref="F2:F14"/>
    <mergeCell ref="E52:E72"/>
    <mergeCell ref="G122:G128"/>
    <mergeCell ref="F122:F128"/>
    <mergeCell ref="D15:D23"/>
    <mergeCell ref="D24:D72"/>
    <mergeCell ref="D73:D82"/>
    <mergeCell ref="J138:J140"/>
    <mergeCell ref="H131:H137"/>
    <mergeCell ref="J131:J132"/>
    <mergeCell ref="I133:I137"/>
    <mergeCell ref="J133:J137"/>
    <mergeCell ref="I129:I130"/>
    <mergeCell ref="J129:J130"/>
    <mergeCell ref="D83:D128"/>
    <mergeCell ref="I149:I151"/>
    <mergeCell ref="I152:I158"/>
    <mergeCell ref="J149:J151"/>
    <mergeCell ref="U152:U158"/>
    <mergeCell ref="AP156:AP158"/>
    <mergeCell ref="AQ156:AQ158"/>
    <mergeCell ref="AO156:AO158"/>
    <mergeCell ref="Z152:Z153"/>
    <mergeCell ref="Z154:Z155"/>
    <mergeCell ref="Z156:Z158"/>
    <mergeCell ref="AT152:AT153"/>
    <mergeCell ref="AS152:AS153"/>
    <mergeCell ref="AR152:AR153"/>
    <mergeCell ref="AQ152:AQ153"/>
    <mergeCell ref="AP152:AP153"/>
    <mergeCell ref="AP154:AP155"/>
    <mergeCell ref="AQ154:AQ155"/>
    <mergeCell ref="AR154:AR155"/>
    <mergeCell ref="AS154:AS155"/>
    <mergeCell ref="AT154:AT155"/>
    <mergeCell ref="AB2:AB158"/>
    <mergeCell ref="X73:X75"/>
    <mergeCell ref="X76:X79"/>
    <mergeCell ref="X80:X82"/>
    <mergeCell ref="AE80:AE82"/>
    <mergeCell ref="AF46:AF48"/>
    <mergeCell ref="AF49:AF51"/>
    <mergeCell ref="AT141:AT151"/>
    <mergeCell ref="M131:M132"/>
    <mergeCell ref="L131:L132"/>
    <mergeCell ref="AN141:AN151"/>
    <mergeCell ref="AO141:AO151"/>
    <mergeCell ref="AP141:AP151"/>
    <mergeCell ref="P141:P148"/>
    <mergeCell ref="P149:P151"/>
    <mergeCell ref="O141:O158"/>
    <mergeCell ref="L152:L158"/>
    <mergeCell ref="M152:M158"/>
    <mergeCell ref="N141:N158"/>
    <mergeCell ref="R138:R140"/>
    <mergeCell ref="R141:R148"/>
    <mergeCell ref="R149:R151"/>
    <mergeCell ref="S133:S137"/>
    <mergeCell ref="S138:S140"/>
    <mergeCell ref="S141:S148"/>
    <mergeCell ref="S149:S151"/>
    <mergeCell ref="U149:U151"/>
    <mergeCell ref="T141:T148"/>
    <mergeCell ref="AR156:AR158"/>
    <mergeCell ref="AS156:AS158"/>
    <mergeCell ref="AT156:AT158"/>
    <mergeCell ref="M24:M51"/>
    <mergeCell ref="L52:L72"/>
    <mergeCell ref="J24:J51"/>
    <mergeCell ref="F15:F18"/>
    <mergeCell ref="G19:G23"/>
    <mergeCell ref="I19:I23"/>
    <mergeCell ref="AQ141:AQ151"/>
    <mergeCell ref="AR141:AR151"/>
    <mergeCell ref="AS141:AS151"/>
    <mergeCell ref="K149:K151"/>
    <mergeCell ref="AJ83:AJ128"/>
    <mergeCell ref="AF52:AF56"/>
    <mergeCell ref="AL129:AL130"/>
    <mergeCell ref="AL52:AL56"/>
    <mergeCell ref="AL57:AL61"/>
    <mergeCell ref="AL62:AL66"/>
    <mergeCell ref="AF57:AF61"/>
    <mergeCell ref="AF62:AF66"/>
    <mergeCell ref="AF67:AF69"/>
    <mergeCell ref="AF70:AF72"/>
    <mergeCell ref="AF73:AF75"/>
    <mergeCell ref="AF76:AF79"/>
    <mergeCell ref="AF80:AF82"/>
    <mergeCell ref="AF98:AF100"/>
    <mergeCell ref="M2:M14"/>
    <mergeCell ref="E15:E18"/>
    <mergeCell ref="G15:G18"/>
    <mergeCell ref="H15:H23"/>
    <mergeCell ref="I15:I18"/>
    <mergeCell ref="J15:J18"/>
    <mergeCell ref="G2:G14"/>
    <mergeCell ref="H2:H14"/>
    <mergeCell ref="I2:I14"/>
    <mergeCell ref="L2:L14"/>
    <mergeCell ref="L19:L23"/>
    <mergeCell ref="M19:M23"/>
    <mergeCell ref="K15:K18"/>
    <mergeCell ref="L15:L18"/>
    <mergeCell ref="M15:M18"/>
    <mergeCell ref="E19:E23"/>
    <mergeCell ref="J19:J23"/>
    <mergeCell ref="F52:F72"/>
    <mergeCell ref="E24:E51"/>
    <mergeCell ref="F24:F51"/>
    <mergeCell ref="G24:G51"/>
    <mergeCell ref="L24:L51"/>
    <mergeCell ref="K52:K72"/>
    <mergeCell ref="M73:M75"/>
    <mergeCell ref="E122:E128"/>
    <mergeCell ref="J122:J125"/>
    <mergeCell ref="K122:K125"/>
    <mergeCell ref="L122:L125"/>
    <mergeCell ref="M122:M125"/>
    <mergeCell ref="H107:H128"/>
    <mergeCell ref="I107:I121"/>
    <mergeCell ref="K107:K121"/>
    <mergeCell ref="L107:L121"/>
    <mergeCell ref="M107:M121"/>
    <mergeCell ref="H73:H82"/>
    <mergeCell ref="I73:I75"/>
    <mergeCell ref="G83:G106"/>
    <mergeCell ref="F83:F106"/>
    <mergeCell ref="E107:E121"/>
    <mergeCell ref="G107:G121"/>
    <mergeCell ref="E83:E106"/>
    <mergeCell ref="K73:K75"/>
    <mergeCell ref="L73:L75"/>
    <mergeCell ref="F73:F82"/>
    <mergeCell ref="G73:G75"/>
    <mergeCell ref="E73:E82"/>
    <mergeCell ref="E141:E158"/>
    <mergeCell ref="N2:N14"/>
    <mergeCell ref="N15:N23"/>
    <mergeCell ref="N24:N51"/>
    <mergeCell ref="N52:N72"/>
    <mergeCell ref="N73:N82"/>
    <mergeCell ref="F19:F23"/>
    <mergeCell ref="F107:F121"/>
    <mergeCell ref="F129:F140"/>
    <mergeCell ref="G129:G140"/>
    <mergeCell ref="M149:M150"/>
    <mergeCell ref="L149:L150"/>
    <mergeCell ref="K141:K148"/>
    <mergeCell ref="L141:L148"/>
    <mergeCell ref="M141:M148"/>
    <mergeCell ref="K138:K140"/>
    <mergeCell ref="L138:L140"/>
    <mergeCell ref="M138:M140"/>
    <mergeCell ref="M52:M72"/>
    <mergeCell ref="G52:G72"/>
    <mergeCell ref="H52:H72"/>
    <mergeCell ref="I52:I72"/>
    <mergeCell ref="J52:J72"/>
    <mergeCell ref="K133:K137"/>
    <mergeCell ref="L133:L137"/>
    <mergeCell ref="M133:M137"/>
    <mergeCell ref="H138:H140"/>
    <mergeCell ref="I138:I140"/>
    <mergeCell ref="H83:H106"/>
    <mergeCell ref="M129:M130"/>
    <mergeCell ref="K131:K132"/>
    <mergeCell ref="H129:H130"/>
    <mergeCell ref="K129:K130"/>
    <mergeCell ref="L129:L130"/>
    <mergeCell ref="J73:J75"/>
    <mergeCell ref="L76:L82"/>
    <mergeCell ref="G76:G82"/>
    <mergeCell ref="I76:I82"/>
    <mergeCell ref="P129:P130"/>
    <mergeCell ref="P138:P140"/>
    <mergeCell ref="N107:N128"/>
    <mergeCell ref="N131:N137"/>
    <mergeCell ref="O138:O140"/>
    <mergeCell ref="P107:P109"/>
    <mergeCell ref="P133:P137"/>
    <mergeCell ref="P76:P79"/>
    <mergeCell ref="P80:P82"/>
    <mergeCell ref="P122:P125"/>
    <mergeCell ref="N138:N140"/>
    <mergeCell ref="P83:P85"/>
    <mergeCell ref="P95:P97"/>
    <mergeCell ref="O2:O14"/>
    <mergeCell ref="O15:O23"/>
    <mergeCell ref="O24:O51"/>
    <mergeCell ref="O52:O72"/>
    <mergeCell ref="O73:O82"/>
    <mergeCell ref="N129:N130"/>
    <mergeCell ref="O107:O128"/>
    <mergeCell ref="O129:O130"/>
    <mergeCell ref="O131:O137"/>
    <mergeCell ref="P57:P61"/>
    <mergeCell ref="P62:P66"/>
    <mergeCell ref="P67:P69"/>
    <mergeCell ref="P119:P121"/>
    <mergeCell ref="P116:P118"/>
    <mergeCell ref="P70:P72"/>
    <mergeCell ref="P2:P11"/>
    <mergeCell ref="P15:P18"/>
    <mergeCell ref="P19:P23"/>
    <mergeCell ref="P24:P27"/>
    <mergeCell ref="P28:P33"/>
    <mergeCell ref="P34:P38"/>
    <mergeCell ref="P39:P41"/>
    <mergeCell ref="P42:P45"/>
    <mergeCell ref="P52:P56"/>
    <mergeCell ref="P46:P48"/>
    <mergeCell ref="P12:P14"/>
    <mergeCell ref="P49:P51"/>
    <mergeCell ref="P110:P112"/>
    <mergeCell ref="P104:P106"/>
    <mergeCell ref="P101:P103"/>
    <mergeCell ref="P73:P75"/>
    <mergeCell ref="R133:R137"/>
    <mergeCell ref="Q2:Q11"/>
    <mergeCell ref="Q15:Q18"/>
    <mergeCell ref="Q19:Q23"/>
    <mergeCell ref="Q24:Q27"/>
    <mergeCell ref="Q28:Q33"/>
    <mergeCell ref="R2:R11"/>
    <mergeCell ref="R15:R18"/>
    <mergeCell ref="R19:R23"/>
    <mergeCell ref="R24:R27"/>
    <mergeCell ref="R28:R33"/>
    <mergeCell ref="Q67:Q69"/>
    <mergeCell ref="Q70:Q72"/>
    <mergeCell ref="Q73:Q75"/>
    <mergeCell ref="Q107:Q109"/>
    <mergeCell ref="R67:R69"/>
    <mergeCell ref="R70:R72"/>
    <mergeCell ref="Q119:Q121"/>
    <mergeCell ref="Q116:Q118"/>
    <mergeCell ref="R116:R118"/>
    <mergeCell ref="R126:R128"/>
    <mergeCell ref="R129:R130"/>
    <mergeCell ref="R34:R38"/>
    <mergeCell ref="R39:R41"/>
    <mergeCell ref="R119:R121"/>
    <mergeCell ref="R113:R115"/>
    <mergeCell ref="R76:R79"/>
    <mergeCell ref="R80:R82"/>
    <mergeCell ref="R83:R85"/>
    <mergeCell ref="R101:R103"/>
    <mergeCell ref="R110:R112"/>
    <mergeCell ref="R104:R106"/>
    <mergeCell ref="R73:R75"/>
    <mergeCell ref="AQ2:AQ14"/>
    <mergeCell ref="S2:S14"/>
    <mergeCell ref="S57:S61"/>
    <mergeCell ref="S62:S66"/>
    <mergeCell ref="AR2:AR14"/>
    <mergeCell ref="AS2:AS14"/>
    <mergeCell ref="AT2:AT14"/>
    <mergeCell ref="AQ15:AQ23"/>
    <mergeCell ref="AR15:AR23"/>
    <mergeCell ref="AS15:AS23"/>
    <mergeCell ref="AT15:AT23"/>
    <mergeCell ref="T15:T18"/>
    <mergeCell ref="U15:U18"/>
    <mergeCell ref="T2:T11"/>
    <mergeCell ref="AP15:AP23"/>
    <mergeCell ref="AP2:AP14"/>
    <mergeCell ref="T24:T27"/>
    <mergeCell ref="U24:U27"/>
    <mergeCell ref="AN2:AN14"/>
    <mergeCell ref="AN15:AN23"/>
    <mergeCell ref="AO2:AO14"/>
    <mergeCell ref="X2:X11"/>
    <mergeCell ref="AO15:AO23"/>
    <mergeCell ref="Y46:Y48"/>
    <mergeCell ref="W73:W75"/>
    <mergeCell ref="V129:V130"/>
    <mergeCell ref="Y62:Y66"/>
    <mergeCell ref="W107:W121"/>
    <mergeCell ref="W129:W130"/>
    <mergeCell ref="W133:W137"/>
    <mergeCell ref="S15:S18"/>
    <mergeCell ref="S24:S27"/>
    <mergeCell ref="S28:S33"/>
    <mergeCell ref="S34:S38"/>
    <mergeCell ref="S39:S41"/>
    <mergeCell ref="S42:S45"/>
    <mergeCell ref="S52:S56"/>
    <mergeCell ref="S19:S23"/>
    <mergeCell ref="S49:S51"/>
    <mergeCell ref="X24:X27"/>
    <mergeCell ref="X28:X33"/>
    <mergeCell ref="X34:X38"/>
    <mergeCell ref="X39:X41"/>
    <mergeCell ref="X133:X137"/>
    <mergeCell ref="S83:S85"/>
    <mergeCell ref="S101:S103"/>
    <mergeCell ref="S110:S112"/>
    <mergeCell ref="Y107:Y109"/>
    <mergeCell ref="Y76:Y79"/>
    <mergeCell ref="Y80:Y82"/>
    <mergeCell ref="Y73:Y75"/>
    <mergeCell ref="X52:X56"/>
    <mergeCell ref="X57:X61"/>
    <mergeCell ref="X62:X66"/>
    <mergeCell ref="X67:X69"/>
    <mergeCell ref="X70:X72"/>
    <mergeCell ref="Y52:Y56"/>
    <mergeCell ref="Y57:Y61"/>
    <mergeCell ref="U141:U148"/>
    <mergeCell ref="T67:T69"/>
    <mergeCell ref="U67:U69"/>
    <mergeCell ref="T70:T72"/>
    <mergeCell ref="U70:U72"/>
    <mergeCell ref="T73:T75"/>
    <mergeCell ref="U73:U75"/>
    <mergeCell ref="T107:T109"/>
    <mergeCell ref="U107:U109"/>
    <mergeCell ref="U119:U121"/>
    <mergeCell ref="T95:T97"/>
    <mergeCell ref="U95:U97"/>
    <mergeCell ref="T76:T79"/>
    <mergeCell ref="U76:U79"/>
    <mergeCell ref="T80:T82"/>
    <mergeCell ref="U80:U82"/>
    <mergeCell ref="T133:T137"/>
    <mergeCell ref="U133:U137"/>
    <mergeCell ref="U104:U106"/>
    <mergeCell ref="U86:U88"/>
    <mergeCell ref="AR24:AR51"/>
    <mergeCell ref="AP129:AP130"/>
    <mergeCell ref="AQ129:AQ130"/>
    <mergeCell ref="AQ24:AQ51"/>
    <mergeCell ref="AN129:AN130"/>
    <mergeCell ref="AO129:AO130"/>
    <mergeCell ref="T129:T130"/>
    <mergeCell ref="U129:U130"/>
    <mergeCell ref="AN24:AN51"/>
    <mergeCell ref="AO24:AO51"/>
    <mergeCell ref="AN52:AN56"/>
    <mergeCell ref="AN57:AN61"/>
    <mergeCell ref="AN62:AN66"/>
    <mergeCell ref="AN67:AN69"/>
    <mergeCell ref="AN70:AN72"/>
    <mergeCell ref="AO52:AO56"/>
    <mergeCell ref="AO57:AO61"/>
    <mergeCell ref="AO62:AO66"/>
    <mergeCell ref="AO67:AO69"/>
    <mergeCell ref="AO70:AO72"/>
    <mergeCell ref="AO107:AO128"/>
    <mergeCell ref="AP107:AP128"/>
    <mergeCell ref="U52:U56"/>
    <mergeCell ref="Y67:Y69"/>
    <mergeCell ref="AT24:AT51"/>
    <mergeCell ref="T138:T140"/>
    <mergeCell ref="U138:U140"/>
    <mergeCell ref="AP24:AP72"/>
    <mergeCell ref="AQ52:AQ72"/>
    <mergeCell ref="AR52:AR72"/>
    <mergeCell ref="AS52:AS72"/>
    <mergeCell ref="AT52:AT72"/>
    <mergeCell ref="AN73:AN82"/>
    <mergeCell ref="AO73:AO82"/>
    <mergeCell ref="AP73:AP82"/>
    <mergeCell ref="AQ73:AQ82"/>
    <mergeCell ref="AR73:AR82"/>
    <mergeCell ref="AS73:AS82"/>
    <mergeCell ref="AT73:AT82"/>
    <mergeCell ref="AT129:AT130"/>
    <mergeCell ref="AS24:AS51"/>
    <mergeCell ref="AR129:AR130"/>
    <mergeCell ref="AN107:AN128"/>
    <mergeCell ref="AN138:AN140"/>
    <mergeCell ref="AO138:AO140"/>
    <mergeCell ref="AP138:AP140"/>
    <mergeCell ref="AQ138:AQ140"/>
    <mergeCell ref="AR138:AR140"/>
    <mergeCell ref="AS138:AS140"/>
    <mergeCell ref="AT138:AT140"/>
    <mergeCell ref="AQ107:AQ128"/>
    <mergeCell ref="AR107:AR128"/>
    <mergeCell ref="AS107:AS128"/>
    <mergeCell ref="AT107:AT128"/>
    <mergeCell ref="AN131:AN137"/>
    <mergeCell ref="AO131:AO137"/>
    <mergeCell ref="AP131:AP137"/>
    <mergeCell ref="AQ131:AQ137"/>
    <mergeCell ref="AR131:AR137"/>
    <mergeCell ref="AS131:AS137"/>
    <mergeCell ref="AT131:AT137"/>
    <mergeCell ref="AS129:AS130"/>
    <mergeCell ref="Q129:Q130"/>
    <mergeCell ref="Q133:Q137"/>
    <mergeCell ref="Q138:Q140"/>
    <mergeCell ref="Q141:Q148"/>
    <mergeCell ref="S129:S130"/>
    <mergeCell ref="Q149:Q151"/>
    <mergeCell ref="AU2:AU14"/>
    <mergeCell ref="AU15:AU23"/>
    <mergeCell ref="AU24:AU51"/>
    <mergeCell ref="AU52:AU72"/>
    <mergeCell ref="AU73:AU82"/>
    <mergeCell ref="AU107:AU128"/>
    <mergeCell ref="AU129:AU130"/>
    <mergeCell ref="AU131:AU137"/>
    <mergeCell ref="AU138:AU140"/>
    <mergeCell ref="AU141:AU151"/>
    <mergeCell ref="X149:X150"/>
    <mergeCell ref="Y2:Y7"/>
    <mergeCell ref="Y15:Y18"/>
    <mergeCell ref="Q76:Q79"/>
    <mergeCell ref="Y19:Y23"/>
    <mergeCell ref="Y24:Y27"/>
    <mergeCell ref="Y28:Y33"/>
    <mergeCell ref="W52:W72"/>
    <mergeCell ref="AU152:AU153"/>
    <mergeCell ref="AU154:AU155"/>
    <mergeCell ref="AU156:AU158"/>
    <mergeCell ref="AV2:AV14"/>
    <mergeCell ref="AV15:AV23"/>
    <mergeCell ref="AV24:AV51"/>
    <mergeCell ref="AV52:AV72"/>
    <mergeCell ref="AV73:AV82"/>
    <mergeCell ref="AV107:AV128"/>
    <mergeCell ref="AV129:AV130"/>
    <mergeCell ref="AV131:AV137"/>
    <mergeCell ref="AV138:AV140"/>
    <mergeCell ref="AV141:AV151"/>
    <mergeCell ref="AV152:AV153"/>
    <mergeCell ref="AV154:AV155"/>
    <mergeCell ref="AV156:AV158"/>
    <mergeCell ref="AU83:AU106"/>
    <mergeCell ref="AV83:AV106"/>
    <mergeCell ref="W138:W140"/>
    <mergeCell ref="W141:W148"/>
    <mergeCell ref="AA24:AA72"/>
    <mergeCell ref="AA73:AA82"/>
    <mergeCell ref="Z107:Z128"/>
    <mergeCell ref="Y34:Y38"/>
    <mergeCell ref="Y39:Y41"/>
    <mergeCell ref="W76:W79"/>
    <mergeCell ref="W80:W82"/>
    <mergeCell ref="AA141:AA158"/>
    <mergeCell ref="W149:W150"/>
    <mergeCell ref="Y149:Y150"/>
    <mergeCell ref="Y141:Y148"/>
    <mergeCell ref="Y138:Y140"/>
    <mergeCell ref="Z138:Z140"/>
    <mergeCell ref="Y70:Y72"/>
    <mergeCell ref="AA129:AA140"/>
    <mergeCell ref="AA83:AA128"/>
    <mergeCell ref="X95:X97"/>
    <mergeCell ref="Y95:Y97"/>
    <mergeCell ref="W122:W125"/>
    <mergeCell ref="X122:X125"/>
    <mergeCell ref="Y42:Y45"/>
    <mergeCell ref="X107:X109"/>
    <mergeCell ref="Q46:Q48"/>
    <mergeCell ref="R46:R48"/>
    <mergeCell ref="S46:S48"/>
    <mergeCell ref="T46:T48"/>
    <mergeCell ref="U46:U48"/>
    <mergeCell ref="X46:X48"/>
    <mergeCell ref="W24:W51"/>
    <mergeCell ref="T28:T33"/>
    <mergeCell ref="U28:U33"/>
    <mergeCell ref="T34:T38"/>
    <mergeCell ref="U34:U38"/>
    <mergeCell ref="T39:T41"/>
    <mergeCell ref="U39:U41"/>
    <mergeCell ref="T42:T45"/>
    <mergeCell ref="U42:U45"/>
    <mergeCell ref="X42:X45"/>
    <mergeCell ref="Q49:Q51"/>
    <mergeCell ref="V24:V25"/>
    <mergeCell ref="V28:V29"/>
    <mergeCell ref="Q34:Q38"/>
    <mergeCell ref="Q39:Q41"/>
    <mergeCell ref="Q42:Q45"/>
    <mergeCell ref="V30:V31"/>
    <mergeCell ref="V32:V33"/>
    <mergeCell ref="Q12:Q14"/>
    <mergeCell ref="R12:R14"/>
    <mergeCell ref="T12:T14"/>
    <mergeCell ref="U12:U14"/>
    <mergeCell ref="X12:X14"/>
    <mergeCell ref="Y12:Y14"/>
    <mergeCell ref="W2:W14"/>
    <mergeCell ref="W15:W18"/>
    <mergeCell ref="W19:W23"/>
    <mergeCell ref="T19:T23"/>
    <mergeCell ref="U19:U23"/>
    <mergeCell ref="X19:X23"/>
    <mergeCell ref="V2:V3"/>
    <mergeCell ref="V4:V5"/>
    <mergeCell ref="V6:V7"/>
    <mergeCell ref="V17:V18"/>
    <mergeCell ref="V19:V20"/>
    <mergeCell ref="V21:V22"/>
    <mergeCell ref="AW2:AW14"/>
    <mergeCell ref="AX2:AX14"/>
    <mergeCell ref="AY2:AY14"/>
    <mergeCell ref="AW15:AW23"/>
    <mergeCell ref="AX15:AX23"/>
    <mergeCell ref="AY15:AY23"/>
    <mergeCell ref="AW24:AW51"/>
    <mergeCell ref="AX24:AX51"/>
    <mergeCell ref="AY24:AY51"/>
    <mergeCell ref="AW52:AW72"/>
    <mergeCell ref="AX52:AX72"/>
    <mergeCell ref="AY52:AY72"/>
    <mergeCell ref="AW73:AW82"/>
    <mergeCell ref="AX73:AX82"/>
    <mergeCell ref="AY73:AY82"/>
    <mergeCell ref="AW83:AW106"/>
    <mergeCell ref="AX83:AX106"/>
    <mergeCell ref="AY83:AY106"/>
    <mergeCell ref="AW107:AW128"/>
    <mergeCell ref="AX107:AX128"/>
    <mergeCell ref="AY107:AY128"/>
    <mergeCell ref="AW129:AW130"/>
    <mergeCell ref="AX129:AX130"/>
    <mergeCell ref="AY129:AY130"/>
    <mergeCell ref="AW131:AW137"/>
    <mergeCell ref="AX131:AX137"/>
    <mergeCell ref="AY131:AY137"/>
    <mergeCell ref="AW154:AW155"/>
    <mergeCell ref="AX154:AX155"/>
    <mergeCell ref="AY154:AY155"/>
    <mergeCell ref="AW156:AW158"/>
    <mergeCell ref="AX156:AX158"/>
    <mergeCell ref="AY156:AY158"/>
    <mergeCell ref="AW138:AW140"/>
    <mergeCell ref="AX138:AX140"/>
    <mergeCell ref="AY138:AY140"/>
    <mergeCell ref="AW141:AW151"/>
    <mergeCell ref="AX141:AX151"/>
    <mergeCell ref="AY141:AY151"/>
    <mergeCell ref="AW152:AW153"/>
    <mergeCell ref="AX152:AX153"/>
    <mergeCell ref="AY152:AY153"/>
    <mergeCell ref="Q122:Q125"/>
    <mergeCell ref="S122:S125"/>
    <mergeCell ref="T122:T125"/>
    <mergeCell ref="R122:R125"/>
    <mergeCell ref="V124:V125"/>
    <mergeCell ref="I122:I125"/>
    <mergeCell ref="O83:O106"/>
    <mergeCell ref="N83:N106"/>
    <mergeCell ref="M83:M106"/>
    <mergeCell ref="L83:L106"/>
    <mergeCell ref="K83:K106"/>
    <mergeCell ref="J83:J106"/>
    <mergeCell ref="I83:I106"/>
    <mergeCell ref="S119:S121"/>
    <mergeCell ref="P113:P115"/>
    <mergeCell ref="Q113:Q115"/>
    <mergeCell ref="Q83:Q85"/>
    <mergeCell ref="Q101:Q103"/>
    <mergeCell ref="Q110:Q112"/>
    <mergeCell ref="Q104:Q106"/>
    <mergeCell ref="S104:S106"/>
    <mergeCell ref="V107:V109"/>
    <mergeCell ref="S107:S109"/>
    <mergeCell ref="S95:S97"/>
    <mergeCell ref="AF2:AF7"/>
    <mergeCell ref="AF12:AF14"/>
    <mergeCell ref="AF15:AF18"/>
    <mergeCell ref="AF19:AF23"/>
    <mergeCell ref="AF24:AF27"/>
    <mergeCell ref="AF28:AF33"/>
    <mergeCell ref="AF34:AF38"/>
    <mergeCell ref="AF39:AF41"/>
    <mergeCell ref="AF42:AF45"/>
    <mergeCell ref="AH24:AH72"/>
    <mergeCell ref="AG73:AG75"/>
    <mergeCell ref="AG76:AG82"/>
    <mergeCell ref="AH73:AH82"/>
    <mergeCell ref="AG39:AG41"/>
    <mergeCell ref="AG42:AG45"/>
    <mergeCell ref="AG46:AG48"/>
    <mergeCell ref="AG98:AG100"/>
    <mergeCell ref="AG2:AG7"/>
    <mergeCell ref="AG12:AG14"/>
    <mergeCell ref="AH2:AH14"/>
    <mergeCell ref="AH15:AH23"/>
    <mergeCell ref="AG15:AG18"/>
    <mergeCell ref="AG19:AG23"/>
    <mergeCell ref="AG24:AG27"/>
    <mergeCell ref="AG28:AG33"/>
    <mergeCell ref="AG34:AG38"/>
    <mergeCell ref="AG101:AG103"/>
    <mergeCell ref="AG104:AG105"/>
    <mergeCell ref="AG107:AG109"/>
    <mergeCell ref="AG49:AG50"/>
    <mergeCell ref="AG52:AG56"/>
    <mergeCell ref="AG57:AG61"/>
    <mergeCell ref="AG62:AG66"/>
    <mergeCell ref="AG83:AG85"/>
    <mergeCell ref="AG86:AG88"/>
    <mergeCell ref="AG89:AG91"/>
    <mergeCell ref="AG92:AG94"/>
    <mergeCell ref="AG95:AG97"/>
    <mergeCell ref="AG70:AG7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FINAL 2019</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Marlene Andrade Hong</dc:creator>
  <cp:lastModifiedBy>RAMON_2019</cp:lastModifiedBy>
  <dcterms:created xsi:type="dcterms:W3CDTF">2019-01-11T19:04:00Z</dcterms:created>
  <dcterms:modified xsi:type="dcterms:W3CDTF">2020-01-29T16:45:44Z</dcterms:modified>
</cp:coreProperties>
</file>