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RAMON_2019\Documents\IDER2020\"/>
    </mc:Choice>
  </mc:AlternateContent>
  <bookViews>
    <workbookView xWindow="0" yWindow="0" windowWidth="23970" windowHeight="9660"/>
  </bookViews>
  <sheets>
    <sheet name="FINAL 2019" sheetId="1" r:id="rId1"/>
  </sheets>
  <calcPr calcId="152511" iterate="1" iterateCount="1000" calcOnSave="0"/>
</workbook>
</file>

<file path=xl/calcChain.xml><?xml version="1.0" encoding="utf-8"?>
<calcChain xmlns="http://schemas.openxmlformats.org/spreadsheetml/2006/main">
  <c r="BV166" i="1" l="1"/>
  <c r="BT166" i="1"/>
  <c r="BU166" i="1"/>
  <c r="BV145" i="1" l="1"/>
  <c r="BV132" i="1"/>
  <c r="BV84" i="1"/>
  <c r="BV74" i="1"/>
  <c r="BV24" i="1"/>
  <c r="BV15" i="1"/>
  <c r="BV2" i="1"/>
  <c r="AV145" i="1" l="1"/>
  <c r="AU163" i="1"/>
  <c r="AO74" i="1"/>
  <c r="AO131" i="1" s="1"/>
  <c r="AV74" i="1"/>
  <c r="AN49" i="1"/>
  <c r="AO145" i="1" l="1"/>
  <c r="AN163" i="1"/>
  <c r="AH145" i="1"/>
  <c r="AG163" i="1"/>
  <c r="AW2" i="1" l="1"/>
  <c r="AV144" i="1"/>
  <c r="AV134" i="1"/>
  <c r="AV131" i="1"/>
  <c r="AV108" i="1"/>
  <c r="AV84" i="1"/>
  <c r="AV52" i="1"/>
  <c r="AV24" i="1"/>
  <c r="AV15" i="1"/>
  <c r="AV2" i="1"/>
  <c r="AU34" i="1"/>
  <c r="AI2" i="1" l="1"/>
  <c r="AS136" i="1" l="1"/>
  <c r="BR160" i="1"/>
  <c r="BS160" i="1" s="1"/>
  <c r="BQ160" i="1"/>
  <c r="BR158" i="1"/>
  <c r="BQ158" i="1"/>
  <c r="BR156" i="1"/>
  <c r="BS156" i="1" s="1"/>
  <c r="BQ156" i="1"/>
  <c r="BS158" i="1" l="1"/>
  <c r="BS145" i="1" l="1"/>
  <c r="BS141" i="1"/>
  <c r="BS134" i="1"/>
  <c r="BS132" i="1"/>
  <c r="BS108" i="1"/>
  <c r="BS84" i="1"/>
  <c r="BS74" i="1"/>
  <c r="BS52" i="1"/>
  <c r="BS24" i="1"/>
  <c r="BS15" i="1"/>
  <c r="BS2" i="1"/>
  <c r="AS114" i="1" l="1"/>
  <c r="AT93" i="1" l="1"/>
  <c r="AU93" i="1" s="1"/>
  <c r="AQ77" i="1"/>
  <c r="AQ52" i="1"/>
  <c r="AQ19" i="1"/>
  <c r="AQ2" i="1"/>
  <c r="AS162" i="1" l="1"/>
  <c r="AS161" i="1"/>
  <c r="AS160" i="1"/>
  <c r="AS159" i="1"/>
  <c r="AS158" i="1"/>
  <c r="AS156" i="1"/>
  <c r="AS157" i="1"/>
  <c r="AL153" i="1"/>
  <c r="AS70" i="1" l="1"/>
  <c r="AS67" i="1"/>
  <c r="AS57" i="1"/>
  <c r="AS34" i="1"/>
  <c r="AS2" i="1"/>
  <c r="AM158" i="1"/>
  <c r="BP141" i="1"/>
  <c r="AO134" i="1"/>
  <c r="AO144" i="1" s="1"/>
  <c r="AM127" i="1"/>
  <c r="AM93" i="1"/>
  <c r="AN93" i="1" s="1"/>
  <c r="AN127" i="1" l="1"/>
  <c r="AT127" i="1"/>
  <c r="AU127" i="1" s="1"/>
  <c r="AN158" i="1"/>
  <c r="AT158" i="1"/>
  <c r="AU158" i="1" s="1"/>
  <c r="AK84" i="1"/>
  <c r="AK111" i="1" l="1"/>
  <c r="AL158" i="1" l="1"/>
  <c r="AL132" i="1"/>
  <c r="BO160" i="1" l="1"/>
  <c r="BN160" i="1"/>
  <c r="BP145" i="1"/>
  <c r="BP134" i="1"/>
  <c r="BP132" i="1"/>
  <c r="BP108" i="1"/>
  <c r="BP84" i="1"/>
  <c r="BP52" i="1"/>
  <c r="BP24" i="1"/>
  <c r="BP2" i="1"/>
  <c r="BP15" i="1"/>
  <c r="AK105" i="1"/>
  <c r="BP160" i="1" l="1"/>
  <c r="AH74" i="1"/>
  <c r="AG141" i="1"/>
  <c r="AG142" i="1" s="1"/>
  <c r="AH132" i="1" s="1"/>
  <c r="AG127" i="1"/>
  <c r="AF162" i="1"/>
  <c r="AG162" i="1" s="1"/>
  <c r="AF161" i="1"/>
  <c r="AG161" i="1" s="1"/>
  <c r="AF160" i="1"/>
  <c r="AG160" i="1" s="1"/>
  <c r="AF159" i="1"/>
  <c r="AG159" i="1" s="1"/>
  <c r="AF157" i="1"/>
  <c r="AG157" i="1" s="1"/>
  <c r="AF156" i="1"/>
  <c r="AG156" i="1" s="1"/>
  <c r="AF155" i="1"/>
  <c r="AG155" i="1" s="1"/>
  <c r="AF153" i="1"/>
  <c r="AG153" i="1" s="1"/>
  <c r="AF145" i="1"/>
  <c r="AM145" i="1" s="1"/>
  <c r="AT145" i="1" s="1"/>
  <c r="AF141" i="1"/>
  <c r="AM141" i="1" s="1"/>
  <c r="AF136" i="1"/>
  <c r="AM136" i="1" s="1"/>
  <c r="AT136" i="1" s="1"/>
  <c r="AF135" i="1"/>
  <c r="AM135" i="1" s="1"/>
  <c r="AT135" i="1" s="1"/>
  <c r="AF134" i="1"/>
  <c r="AM134" i="1" s="1"/>
  <c r="AT134" i="1" s="1"/>
  <c r="AF132" i="1"/>
  <c r="AM132" i="1" s="1"/>
  <c r="AT132" i="1" s="1"/>
  <c r="AF123" i="1"/>
  <c r="AM123" i="1" s="1"/>
  <c r="AT123" i="1" s="1"/>
  <c r="AF120" i="1"/>
  <c r="AF117" i="1"/>
  <c r="AM117" i="1" s="1"/>
  <c r="AF114" i="1"/>
  <c r="AM114" i="1" s="1"/>
  <c r="AF111" i="1"/>
  <c r="AM111" i="1" s="1"/>
  <c r="AT111" i="1" s="1"/>
  <c r="AF108" i="1"/>
  <c r="AF105" i="1"/>
  <c r="AG105" i="1" s="1"/>
  <c r="AF102" i="1"/>
  <c r="AM102" i="1" s="1"/>
  <c r="AF99" i="1"/>
  <c r="AM99" i="1" s="1"/>
  <c r="AF96" i="1"/>
  <c r="AM96" i="1" s="1"/>
  <c r="AF93" i="1"/>
  <c r="AG93" i="1" s="1"/>
  <c r="AF90" i="1"/>
  <c r="AM90" i="1" s="1"/>
  <c r="AF87" i="1"/>
  <c r="AM87" i="1" s="1"/>
  <c r="AT87" i="1" s="1"/>
  <c r="AF84" i="1"/>
  <c r="AF81" i="1"/>
  <c r="AM81" i="1" s="1"/>
  <c r="AF77" i="1"/>
  <c r="AM77" i="1" s="1"/>
  <c r="AT77" i="1" s="1"/>
  <c r="AU77" i="1" s="1"/>
  <c r="AF74" i="1"/>
  <c r="AM74" i="1" s="1"/>
  <c r="AT74" i="1" s="1"/>
  <c r="AF70" i="1"/>
  <c r="AG70" i="1" s="1"/>
  <c r="AF67" i="1"/>
  <c r="AM67" i="1" s="1"/>
  <c r="AF62" i="1"/>
  <c r="AG62" i="1" s="1"/>
  <c r="AF57" i="1"/>
  <c r="AG57" i="1" s="1"/>
  <c r="AF52" i="1"/>
  <c r="AM52" i="1" s="1"/>
  <c r="AF49" i="1"/>
  <c r="AM49" i="1" s="1"/>
  <c r="AF42" i="1"/>
  <c r="AM42" i="1" s="1"/>
  <c r="AT42" i="1" s="1"/>
  <c r="AF39" i="1"/>
  <c r="AM39" i="1" s="1"/>
  <c r="AT39" i="1" s="1"/>
  <c r="AF34" i="1"/>
  <c r="AM34" i="1" s="1"/>
  <c r="AF28" i="1"/>
  <c r="AM28" i="1" s="1"/>
  <c r="AF24" i="1"/>
  <c r="AM24" i="1" s="1"/>
  <c r="AF19" i="1"/>
  <c r="AM19" i="1" s="1"/>
  <c r="AF15" i="1"/>
  <c r="AM15" i="1" s="1"/>
  <c r="AF12" i="1"/>
  <c r="AM12" i="1" s="1"/>
  <c r="AF2" i="1"/>
  <c r="AM2" i="1" s="1"/>
  <c r="AT2" i="1" s="1"/>
  <c r="AN19" i="1" l="1"/>
  <c r="AT19" i="1"/>
  <c r="AU19" i="1" s="1"/>
  <c r="AN24" i="1"/>
  <c r="AT24" i="1"/>
  <c r="AU24" i="1" s="1"/>
  <c r="AN90" i="1"/>
  <c r="AT90" i="1"/>
  <c r="AN102" i="1"/>
  <c r="AT102" i="1"/>
  <c r="AU102" i="1" s="1"/>
  <c r="AN114" i="1"/>
  <c r="AT114" i="1"/>
  <c r="AU114" i="1" s="1"/>
  <c r="AN141" i="1"/>
  <c r="AT141" i="1"/>
  <c r="AU141" i="1" s="1"/>
  <c r="AN12" i="1"/>
  <c r="AO2" i="1" s="1"/>
  <c r="AT12" i="1"/>
  <c r="AU12" i="1" s="1"/>
  <c r="AN67" i="1"/>
  <c r="AT67" i="1"/>
  <c r="AU67" i="1" s="1"/>
  <c r="AN99" i="1"/>
  <c r="AT99" i="1"/>
  <c r="AU99" i="1" s="1"/>
  <c r="AN28" i="1"/>
  <c r="AO24" i="1" s="1"/>
  <c r="AT28" i="1"/>
  <c r="AU28" i="1" s="1"/>
  <c r="AT49" i="1"/>
  <c r="AU49" i="1" s="1"/>
  <c r="AN81" i="1"/>
  <c r="AT81" i="1"/>
  <c r="AN15" i="1"/>
  <c r="AT15" i="1"/>
  <c r="AU15" i="1" s="1"/>
  <c r="AN34" i="1"/>
  <c r="AT34" i="1"/>
  <c r="AN52" i="1"/>
  <c r="AT52" i="1"/>
  <c r="AU52" i="1" s="1"/>
  <c r="AN96" i="1"/>
  <c r="AO84" i="1" s="1"/>
  <c r="AT96" i="1"/>
  <c r="AO15" i="1"/>
  <c r="AG84" i="1"/>
  <c r="AM84" i="1"/>
  <c r="AT84" i="1" s="1"/>
  <c r="AG108" i="1"/>
  <c r="AM108" i="1"/>
  <c r="AG120" i="1"/>
  <c r="AM120" i="1"/>
  <c r="AM105" i="1"/>
  <c r="AT105" i="1" s="1"/>
  <c r="AG2" i="1"/>
  <c r="AG24" i="1"/>
  <c r="AG67" i="1"/>
  <c r="AG123" i="1"/>
  <c r="AG49" i="1"/>
  <c r="AG99" i="1"/>
  <c r="AG12" i="1"/>
  <c r="AG15" i="1"/>
  <c r="AG34" i="1"/>
  <c r="AG90" i="1"/>
  <c r="AG102" i="1"/>
  <c r="AG114" i="1"/>
  <c r="AG19" i="1"/>
  <c r="AG28" i="1"/>
  <c r="AG52" i="1"/>
  <c r="AG72" i="1" s="1"/>
  <c r="AG96" i="1"/>
  <c r="AN108" i="1" l="1"/>
  <c r="AT108" i="1"/>
  <c r="AU108" i="1" s="1"/>
  <c r="AN120" i="1"/>
  <c r="AT120" i="1"/>
  <c r="AU120" i="1" s="1"/>
  <c r="AH2" i="1"/>
  <c r="AG107" i="1"/>
  <c r="AG51" i="1"/>
  <c r="AH24" i="1" s="1"/>
  <c r="AH15" i="1"/>
  <c r="AL162" i="1"/>
  <c r="AM162" i="1" s="1"/>
  <c r="AL161" i="1"/>
  <c r="AM161" i="1" s="1"/>
  <c r="AL160" i="1"/>
  <c r="AM160" i="1" s="1"/>
  <c r="AL159" i="1"/>
  <c r="AM159" i="1" s="1"/>
  <c r="AL157" i="1"/>
  <c r="AM157" i="1" s="1"/>
  <c r="AL156" i="1"/>
  <c r="AM156" i="1" s="1"/>
  <c r="AL155" i="1"/>
  <c r="AM155" i="1" s="1"/>
  <c r="AM153" i="1"/>
  <c r="AL145" i="1"/>
  <c r="AL141" i="1"/>
  <c r="AL136" i="1"/>
  <c r="AL135" i="1"/>
  <c r="AL134" i="1"/>
  <c r="AL127" i="1"/>
  <c r="AL120" i="1"/>
  <c r="AL114" i="1"/>
  <c r="AL108" i="1"/>
  <c r="AL102" i="1"/>
  <c r="AL99" i="1"/>
  <c r="AL96" i="1"/>
  <c r="AL93" i="1"/>
  <c r="AL90" i="1"/>
  <c r="AL81" i="1"/>
  <c r="AL77" i="1"/>
  <c r="AL74" i="1"/>
  <c r="AL67" i="1"/>
  <c r="AL52" i="1"/>
  <c r="AL49" i="1"/>
  <c r="AL42" i="1"/>
  <c r="AL34" i="1"/>
  <c r="AL28" i="1"/>
  <c r="AL24" i="1"/>
  <c r="AL19" i="1"/>
  <c r="AL15" i="1"/>
  <c r="AL12" i="1"/>
  <c r="AN156" i="1" l="1"/>
  <c r="AT156" i="1"/>
  <c r="AU156" i="1" s="1"/>
  <c r="AN157" i="1"/>
  <c r="AT157" i="1"/>
  <c r="AU157" i="1" s="1"/>
  <c r="AN162" i="1"/>
  <c r="AT162" i="1"/>
  <c r="AU162" i="1" s="1"/>
  <c r="AN161" i="1"/>
  <c r="AT161" i="1"/>
  <c r="AU161" i="1" s="1"/>
  <c r="AN153" i="1"/>
  <c r="AT153" i="1"/>
  <c r="AU153" i="1" s="1"/>
  <c r="AN159" i="1"/>
  <c r="AT159" i="1"/>
  <c r="AU159" i="1" s="1"/>
  <c r="AN155" i="1"/>
  <c r="AT155" i="1"/>
  <c r="AU155" i="1" s="1"/>
  <c r="AN160" i="1"/>
  <c r="AT160" i="1"/>
  <c r="AU160" i="1" s="1"/>
  <c r="AK70" i="1"/>
  <c r="AM70" i="1" s="1"/>
  <c r="AK57" i="1"/>
  <c r="AM57" i="1" s="1"/>
  <c r="AN70" i="1" l="1"/>
  <c r="AT70" i="1"/>
  <c r="AU70" i="1" s="1"/>
  <c r="AN57" i="1"/>
  <c r="AO52" i="1" s="1"/>
  <c r="AO73" i="1" s="1"/>
  <c r="AT57" i="1"/>
  <c r="AU57" i="1" s="1"/>
  <c r="AV73" i="1" s="1"/>
  <c r="AL57" i="1"/>
  <c r="AL70" i="1"/>
  <c r="AJ108" i="1"/>
  <c r="AJ84" i="1"/>
  <c r="AJ52" i="1"/>
  <c r="AJ24" i="1"/>
  <c r="AJ2" i="1"/>
  <c r="BE160" i="1"/>
  <c r="BL52" i="1"/>
  <c r="BK52" i="1"/>
  <c r="AE15" i="1"/>
  <c r="R74" i="1"/>
  <c r="BM158" i="1"/>
  <c r="AE145" i="1" l="1"/>
  <c r="AE153" i="1"/>
  <c r="AE155" i="1"/>
  <c r="AE127" i="1"/>
  <c r="AE135" i="1"/>
  <c r="U74" i="1" l="1"/>
  <c r="Y127" i="1"/>
  <c r="T111" i="1" l="1"/>
  <c r="T117" i="1"/>
  <c r="BM160" i="1"/>
  <c r="BM156" i="1"/>
  <c r="BM145" i="1"/>
  <c r="BM141" i="1"/>
  <c r="BM134" i="1"/>
  <c r="BM132" i="1"/>
  <c r="BM108" i="1"/>
  <c r="BM84" i="1"/>
  <c r="BM74" i="1"/>
  <c r="BM52" i="1"/>
  <c r="BM24" i="1"/>
  <c r="BM15" i="1"/>
  <c r="BM2" i="1"/>
  <c r="AN117" i="1" l="1"/>
  <c r="AO108" i="1" s="1"/>
  <c r="AO130" i="1" s="1"/>
  <c r="AP2" i="1" s="1"/>
  <c r="AS117" i="1"/>
  <c r="AU117" i="1"/>
  <c r="AV130" i="1" s="1"/>
  <c r="AL117" i="1"/>
  <c r="AG117" i="1"/>
  <c r="AG111" i="1"/>
  <c r="AE156" i="1"/>
  <c r="AE157" i="1"/>
  <c r="AE159" i="1"/>
  <c r="AE161" i="1"/>
  <c r="AE160" i="1"/>
  <c r="AE162" i="1"/>
  <c r="AG129" i="1" l="1"/>
  <c r="AH84" i="1" s="1"/>
  <c r="AE84" i="1"/>
  <c r="AE105" i="1"/>
  <c r="AE102" i="1"/>
  <c r="AE99" i="1"/>
  <c r="AE96" i="1"/>
  <c r="AE93" i="1"/>
  <c r="AE141" i="1"/>
  <c r="AE136" i="1"/>
  <c r="AE134" i="1"/>
  <c r="AE123" i="1"/>
  <c r="AE120" i="1"/>
  <c r="AE117" i="1"/>
  <c r="AE114" i="1"/>
  <c r="AE108" i="1"/>
  <c r="AE111" i="1"/>
  <c r="AE39" i="1"/>
  <c r="AE19" i="1"/>
  <c r="AE12" i="1"/>
  <c r="AE2" i="1"/>
  <c r="AE81" i="1"/>
  <c r="AE77" i="1"/>
  <c r="AD46" i="1"/>
  <c r="AF46" i="1" s="1"/>
  <c r="AM46" i="1" s="1"/>
  <c r="AT46" i="1" s="1"/>
  <c r="AE70" i="1"/>
  <c r="AE67" i="1"/>
  <c r="AE62" i="1"/>
  <c r="AE57" i="1"/>
  <c r="AE49" i="1"/>
  <c r="AE42" i="1"/>
  <c r="AE34" i="1"/>
  <c r="AE24" i="1"/>
  <c r="AE28" i="1"/>
  <c r="AC108" i="1"/>
  <c r="AC84" i="1"/>
  <c r="AC52" i="1"/>
  <c r="AC2" i="1"/>
  <c r="AC24" i="1" l="1"/>
  <c r="BJ2" i="1"/>
  <c r="BI160" i="1"/>
  <c r="BH160" i="1"/>
  <c r="BJ158" i="1"/>
  <c r="BJ156" i="1"/>
  <c r="BJ160" i="1" l="1"/>
  <c r="Z141" i="1"/>
  <c r="Y162" i="1" l="1"/>
  <c r="Y161" i="1"/>
  <c r="Y160" i="1"/>
  <c r="Y159" i="1"/>
  <c r="Y158" i="1"/>
  <c r="Y157" i="1"/>
  <c r="Y156" i="1"/>
  <c r="Y155" i="1"/>
  <c r="Y153" i="1"/>
  <c r="Y145" i="1"/>
  <c r="Y141" i="1"/>
  <c r="Y136" i="1"/>
  <c r="Z156" i="1" l="1"/>
  <c r="Z160" i="1"/>
  <c r="Z145" i="1"/>
  <c r="Z158" i="1"/>
  <c r="AE158" i="1" s="1"/>
  <c r="AF158" i="1" s="1"/>
  <c r="Y135" i="1"/>
  <c r="Z134" i="1" s="1"/>
  <c r="Y132" i="1"/>
  <c r="Z132" i="1" s="1"/>
  <c r="Y123" i="1"/>
  <c r="Y120" i="1"/>
  <c r="Y117" i="1"/>
  <c r="Y114" i="1"/>
  <c r="Y108" i="1"/>
  <c r="Y105" i="1"/>
  <c r="Y102" i="1"/>
  <c r="Y99" i="1"/>
  <c r="Y96" i="1"/>
  <c r="Y93" i="1"/>
  <c r="Y90" i="1"/>
  <c r="Y87" i="1"/>
  <c r="Y84" i="1"/>
  <c r="Y81" i="1"/>
  <c r="Y77" i="1"/>
  <c r="Y70" i="1"/>
  <c r="Y67" i="1"/>
  <c r="Y62" i="1"/>
  <c r="Y57" i="1"/>
  <c r="Y52" i="1"/>
  <c r="Y49" i="1"/>
  <c r="Y42" i="1"/>
  <c r="Y34" i="1"/>
  <c r="Y28" i="1"/>
  <c r="Y24" i="1"/>
  <c r="Y19" i="1"/>
  <c r="Y15" i="1"/>
  <c r="Y12" i="1"/>
  <c r="Y2" i="1"/>
  <c r="W108" i="1"/>
  <c r="W84" i="1"/>
  <c r="W52" i="1"/>
  <c r="W24" i="1"/>
  <c r="W2" i="1"/>
  <c r="AG158" i="1" l="1"/>
  <c r="Z108" i="1"/>
  <c r="AA132" i="1"/>
  <c r="AA145" i="1"/>
  <c r="Z84" i="1"/>
  <c r="Z52" i="1"/>
  <c r="AE52" i="1" s="1"/>
  <c r="Z74" i="1"/>
  <c r="AA74" i="1"/>
  <c r="Z24" i="1"/>
  <c r="AA15" i="1"/>
  <c r="Z15" i="1"/>
  <c r="AA2" i="1"/>
  <c r="Z2" i="1"/>
  <c r="BJ145" i="1"/>
  <c r="BJ141" i="1"/>
  <c r="BJ134" i="1"/>
  <c r="BJ132" i="1"/>
  <c r="BJ108" i="1"/>
  <c r="BJ84" i="1"/>
  <c r="BJ74" i="1"/>
  <c r="BJ52" i="1"/>
  <c r="BJ24" i="1"/>
  <c r="BJ15" i="1"/>
  <c r="AA84" i="1" l="1"/>
  <c r="AA24" i="1"/>
  <c r="R70" i="1"/>
  <c r="AB2" i="1" l="1"/>
</calcChain>
</file>

<file path=xl/sharedStrings.xml><?xml version="1.0" encoding="utf-8"?>
<sst xmlns="http://schemas.openxmlformats.org/spreadsheetml/2006/main" count="515" uniqueCount="432">
  <si>
    <t>OBJETIVO ESTRATEGICO</t>
  </si>
  <si>
    <t xml:space="preserve">EJE ESTRATEGICO </t>
  </si>
  <si>
    <t xml:space="preserve">LINEA ESTRATEGICA </t>
  </si>
  <si>
    <t>PROGRAMA</t>
  </si>
  <si>
    <t>META DE RESULTADO</t>
  </si>
  <si>
    <t>SUBPROGRAMA</t>
  </si>
  <si>
    <t>META PRODUCTO A 2019</t>
  </si>
  <si>
    <t>NOMBRE DEL PROYECTO INSCRITO EN EL BANCO DE PROYECTO</t>
  </si>
  <si>
    <t xml:space="preserve">UNIDAD DE MEDIDA </t>
  </si>
  <si>
    <t xml:space="preserve">CANTIDAD </t>
  </si>
  <si>
    <t>VALOR  A  2019</t>
  </si>
  <si>
    <t>RESPONSABLE</t>
  </si>
  <si>
    <t>RUBRO</t>
  </si>
  <si>
    <t>FUENTE</t>
  </si>
  <si>
    <t>INDICADOR META DE RESULTADO</t>
  </si>
  <si>
    <t>LINEA BASE META DE RESULTADO A 2015</t>
  </si>
  <si>
    <t xml:space="preserve">META PRODUCTO  PLAN DE DESARROLLO (VALOR ABSOLUTO) </t>
  </si>
  <si>
    <t>LINEA BASE META PRODUCTO A 2015</t>
  </si>
  <si>
    <t xml:space="preserve">INDICADOR META PRODUCTO  PLAN DE DESARROLLO </t>
  </si>
  <si>
    <t>CODIGO BPIN (CODIGO ACTUALIZADO EN MGA WEB)</t>
  </si>
  <si>
    <t>ACTIVIDADES DEL PROYECTO (ACTIVIDADES QUE SE INCORPORARON EN LA GUIA DE ACTUALIZACIÓN)</t>
  </si>
  <si>
    <t>NOMBRE INDICADOR (DE LA ACTIVIDAD DEL PROYECTO)</t>
  </si>
  <si>
    <t>APROPIACION INICIAL 2019</t>
  </si>
  <si>
    <t xml:space="preserve">Fecha de inicio </t>
  </si>
  <si>
    <t xml:space="preserve">Fecha de Terminación </t>
  </si>
  <si>
    <t>POBLACION BENEFICIADA POR LOCALIDAD</t>
  </si>
  <si>
    <t xml:space="preserve">CARTAGENA INCLUYENTE </t>
  </si>
  <si>
    <t xml:space="preserve">CIUDAD Y DEPORTE </t>
  </si>
  <si>
    <t>ESCUELA DE INICIACIÓN Y FORMACIÓN DEPORTIVA "ESCUELA DEPORTE"</t>
  </si>
  <si>
    <t xml:space="preserve">Incrementar a un 50% la participación de niños, niñas y  adolescentes en la Escuela de Iniciación y Formación Deportiva </t>
  </si>
  <si>
    <t>Número de niñas, niños y adolescentes entre 6 y 17 años vinculados a la Escuela de Iniciación y formación Deportiva en zona rural y urbana</t>
  </si>
  <si>
    <t xml:space="preserve">Se creará 3  nuevos núcleos , el cual beneficiará a 480 niñas , niños y adolescentes </t>
  </si>
  <si>
    <t>DEPORTE ESTUDIANTIL</t>
  </si>
  <si>
    <t>Incrementar a 28,8% los niños, niñas , adolescentes y Jóvenes entre 6 y 7 años,  vinculados al programa Supérate-Intercolegiados</t>
  </si>
  <si>
    <t xml:space="preserve">Número de niñas, niños, adolescentes y jovenes entre 6 y 17 años, vicunlados al programa Supérate-Intercolegiados </t>
  </si>
  <si>
    <t xml:space="preserve">Incrementar a 54% las instituciones educativas vinculadas al programa Supérate-Intercolegiados </t>
  </si>
  <si>
    <t xml:space="preserve">Número de IE vinculadas a los Juegos Supérate-intercolegiados </t>
  </si>
  <si>
    <t xml:space="preserve">Se vincularán  14 nuevas Instituciones Educativas </t>
  </si>
  <si>
    <t>HABITOS Y ESTILOS DE VIDA SALUDABLE</t>
  </si>
  <si>
    <t xml:space="preserve">Incrementar al 33% la población que realiza una actividad física </t>
  </si>
  <si>
    <t>PROMOCIÓN MASIVA DE UNA VIDA ACTIVA "ACTIVATE POR TU SALUD"</t>
  </si>
  <si>
    <t xml:space="preserve">Incrementar a 65% la población participantes  de eventos recreativos  comunitarios </t>
  </si>
  <si>
    <t>EVENTOS RECREATIVOS  COMUNITARIOS " RECREANDO LA GENTE"</t>
  </si>
  <si>
    <t>Número de
participantes
vinculados a los
Eventos Recreativos
Comunitarios</t>
  </si>
  <si>
    <t xml:space="preserve"> Se realizarán 10   Eventos de Vacaciones Recreativas , en los cuales  brindaremos a las niñas y niños diferentes actividades recreo-deportivas que adelantaremos en el parque ecológico </t>
  </si>
  <si>
    <t>Se realizarán 110 Vías Recreativas y Vías Saludables, se  beneficiaran 25.000 personas ,  esta actividad esta encaminada a generar espacios físicos transitorios dentro del distrito para que la comunidad goce del aprovechamiento del tiempo libre</t>
  </si>
  <si>
    <t xml:space="preserve">Se realizarán 3 Eventos Masivos  de  Recreación y  apoyo a otras  actividades recreativas  </t>
  </si>
  <si>
    <t>INFRAESTRUCTURA DEPORTIVA</t>
  </si>
  <si>
    <t>Mejorar el 50% de los escenarios deportivos e incrementar en 1.5% los escenarios nuevos con enfoque de territorialidad</t>
  </si>
  <si>
    <t>CONSTRUCCIÓN ,ADECUACIÓN, MEJORAMIENTO Y MANTENIMIENTO DE LOS ESCENARIOS DEPORTIVOS "MÁS GENTE INTEGRADA"</t>
  </si>
  <si>
    <t>Número de escenarios existentes mantenidos, adecuados y mejorados</t>
  </si>
  <si>
    <t xml:space="preserve">Número de escenarios deportivos construidos y reconstruidos </t>
  </si>
  <si>
    <t xml:space="preserve">DEPORTE SOCIAL Y COMUNITARIO </t>
  </si>
  <si>
    <t xml:space="preserve">Incrementar a 9% los participantes en las actividades deportivas y recreativas con inclusión social </t>
  </si>
  <si>
    <t>DEPORTE Y RECREACIÓN CON INCLUSION SOCIAL "GENTE DIVERSA"</t>
  </si>
  <si>
    <t xml:space="preserve">Número de población vulnerable participantes en actividades de deporte y recreación con inclusión social y enfoque diferencial </t>
  </si>
  <si>
    <t xml:space="preserve">Se realizará un evento para la población de  Primera Infancia , se espera beneficiar a 100 infantes </t>
  </si>
  <si>
    <t xml:space="preserve">Se realizará 1 Eventos a los  Jovenes en Riesgo , con el que se pretende beneficiar a 100 jovenes </t>
  </si>
  <si>
    <t>Se realizará 1 Evento depotivo a la  Población Afro , en el cual se atenderán a 200 personas</t>
  </si>
  <si>
    <t>Se realizará 1 Evento depotivo a la  Población Indigenas , en el cual se atenderán a 200 personas</t>
  </si>
  <si>
    <t xml:space="preserve">Se realizará un evento deportivo para las victimas  en el cual participarán 1.255 personas </t>
  </si>
  <si>
    <t xml:space="preserve">Incrementar a 55% los participantes en los Juegos Corregimientales, comunales, carcelarios y torneos de integración comunitaria </t>
  </si>
  <si>
    <t>DEPORTE SOCIAL Y COMUNITARIO" PRIMERO LA GENTE, PRIMERO EL DEPORTE"</t>
  </si>
  <si>
    <t xml:space="preserve">Número de Participantes en los Juegos Corregimentales, Comunales, Carcelarios y Torneos de Integración Comunitaria </t>
  </si>
  <si>
    <t xml:space="preserve">Se realizarán los Juegos Corregimentales con la particípación de 4.300 personas y 24 corregimientos aproximadamente  </t>
  </si>
  <si>
    <t>Mantener en un 100% las iniciativas presentadas por la comunidad atendidas</t>
  </si>
  <si>
    <t>Número de Iniciativas presentadas por la comunidad atendidas</t>
  </si>
  <si>
    <t xml:space="preserve">Apoyarán 100   iniciativas presentadas por las comunidades del Distrito de Cartagena de Indias </t>
  </si>
  <si>
    <t xml:space="preserve">DEPORTE ASOCIADO </t>
  </si>
  <si>
    <t xml:space="preserve">Incrementar al 100% los deportistas de altos logros y futuras estrellas del deporte apoyados </t>
  </si>
  <si>
    <t xml:space="preserve">CARTAGENA DE INDIAS, SIN FRONTERAS AL DEPORTE Y LA RECREACIÓN </t>
  </si>
  <si>
    <t>Número de eventos
de carácter nacional o
internacional con
sede en Cartagena
de Indias</t>
  </si>
  <si>
    <t xml:space="preserve">Se apoyarán 2 eventos deportivos y recreativos de carácter nacional e internacional a realizarse en el Distrito de Cartagena de Indias </t>
  </si>
  <si>
    <t>DEPORTE ASOCIADO "PRIMERO EL TALENTO DEPORTIVO"</t>
  </si>
  <si>
    <t>Número  de deportitas  apoyados para los Juegos  Deportivos Nacionales  2019</t>
  </si>
  <si>
    <t>Con miras  al cumplimiento institucional del IDER, se apoyarán a deportistas  que se preparan para participar en los próximos JJNN 2019 en representación del Distrito de Cartagena de Indias.</t>
  </si>
  <si>
    <t>Número de
deportistas de altos
logros y futuros
estrellas del
deporte apoyados</t>
  </si>
  <si>
    <t xml:space="preserve">Se apoyaran 21  atletas de altos logros, futuras estrellas del deporte y viejas glorias del deporte </t>
  </si>
  <si>
    <t>Número de
iniciativas
apoyadas o ligas,
clubes y otras
organizaciones
deportivas.</t>
  </si>
  <si>
    <t>Se apoyaran 25   inicitivas presentadas por la ligas, clubes y otras organizaciones deportivas</t>
  </si>
  <si>
    <t xml:space="preserve">JUEGOS DEPORTIVOS NACIONALES </t>
  </si>
  <si>
    <t>ND</t>
  </si>
  <si>
    <t>Plan formulado y
ejecutado</t>
  </si>
  <si>
    <t xml:space="preserve"> Se realizara un  Plan de Intervenciones de la infraestructura deportiva  y organización de los Juegos Deportivos Nacionales 2019  dentro de los cuales se llevara a cabo los siguientes actividades  evaluación de capacidad instalada, selección de instalaciones deportivas para competencia,planeación y programación generalde las etapas del plan,caracterizacion de los escenarios deportivos entre otras. </t>
  </si>
  <si>
    <t xml:space="preserve">OBSERVATORIO DE CIENCIAS APLICADAS AL DEPORTE DE CARTAGENA DE INDIAS </t>
  </si>
  <si>
    <t>Aumentar a 100% las acciones estratégicas de  promoción y fomento de acividades deportivas y recreativas mediante la formulación de la Politca Pública y Plan Estratégico Distrital para la Recreación y el Deporte.</t>
  </si>
  <si>
    <t>SUPERAR LA DESIGUALDAD</t>
  </si>
  <si>
    <t>porcentaje de niños, niñas y adolescentes vinculados en los superate - intercolegiados</t>
  </si>
  <si>
    <t>portcentaje de instituciones educativas nuevas vinculadas a los superate - intercolegiados</t>
  </si>
  <si>
    <t>porcentaje de niños, niñas y adolescentes vinculados en la escuela</t>
  </si>
  <si>
    <t>porcentaje de población vinculada a los programas de actividad física</t>
  </si>
  <si>
    <t>porcentaje de población vinculada a los eventos recreativos comunitarios</t>
  </si>
  <si>
    <t>Porcentaje de escenarios deportivos mantenidos y construidos</t>
  </si>
  <si>
    <t>Porcentaje de nuevos participantes en las actividades deportivas y recreativas</t>
  </si>
  <si>
    <t>Porcentaje de nuevos participantes en los Juegos corregimentales, comunales, carcelarios y torneos de integración comunitaria</t>
  </si>
  <si>
    <t>Porcentaje de atención de iniciativas al 100%</t>
  </si>
  <si>
    <t>Porcentaje de nuevos deportistas de altos logros y futuras glorias apoyados</t>
  </si>
  <si>
    <t>9.7%</t>
  </si>
  <si>
    <t>38.8%</t>
  </si>
  <si>
    <t>2018-13001-0148</t>
  </si>
  <si>
    <t>2017-13001-0075</t>
  </si>
  <si>
    <t>2018-13001-0145</t>
  </si>
  <si>
    <t>2018-13001-0149</t>
  </si>
  <si>
    <t>2018-13001-0146</t>
  </si>
  <si>
    <t>2018-13001-0144</t>
  </si>
  <si>
    <t>2017-13001-0077</t>
  </si>
  <si>
    <t>2017-13001-0076</t>
  </si>
  <si>
    <t>Clases realizadas en los diferentes niveles</t>
  </si>
  <si>
    <t xml:space="preserve"> Números de Personas beneficiadas en el programa vias recreativas y vias saludables</t>
  </si>
  <si>
    <t>Festival realizado</t>
  </si>
  <si>
    <t>número de eventos deportivos nacionales e internacionales apoyados</t>
  </si>
  <si>
    <t>Número de deportistas apoyados</t>
  </si>
  <si>
    <t>número</t>
  </si>
  <si>
    <t>personas</t>
  </si>
  <si>
    <t>unidad</t>
  </si>
  <si>
    <t>ICAT (3%)</t>
  </si>
  <si>
    <t>ICLD</t>
  </si>
  <si>
    <t>02-001-06-60-01-04-06-02</t>
  </si>
  <si>
    <t xml:space="preserve">Gustavo Gonzalez Tarra - Alberto Osorio Leal </t>
  </si>
  <si>
    <t xml:space="preserve">Gustavo Gonzalez  Tarra </t>
  </si>
  <si>
    <t>Gustavo Gonzalez Tarra</t>
  </si>
  <si>
    <t xml:space="preserve">Alberto Osorio Leal </t>
  </si>
  <si>
    <t>Carlos Rapalino Pedrozo</t>
  </si>
  <si>
    <t xml:space="preserve">Gustavo Gonzalez Tarra </t>
  </si>
  <si>
    <t>Número de nuevas instituciones educativas vinculadas</t>
  </si>
  <si>
    <t>Número de núcleos creados</t>
  </si>
  <si>
    <t>Número de reclusos y reclusas atendidos</t>
  </si>
  <si>
    <t>Número de personas beneficiadas en asesorias y charlas de habitos y estilos de vida saludable</t>
  </si>
  <si>
    <t>Número de deportistas beneficiados en asesoramiento y acompañamiento</t>
  </si>
  <si>
    <t>Número de actividades y estrategias realizadas</t>
  </si>
  <si>
    <t xml:space="preserve">Rony Cabarcas </t>
  </si>
  <si>
    <t xml:space="preserve">Olga Nieves Oyola </t>
  </si>
  <si>
    <t xml:space="preserve">Ricardo Martinez </t>
  </si>
  <si>
    <t>ICLD, ARRENDAMIENTO DE ESCENARIOS, SGP-PROPÓSITO GENERAL - DEPORTE, ICAT (3%)</t>
  </si>
  <si>
    <t>ICLD, SOBRETASA DEPORTIVA, SGP-PROPÓSITO GENERAL - DEPORTE, ICAT (3%), IMPUESTO TRANSPORTE POR OLEODUCTO Y GASODUCTO</t>
  </si>
  <si>
    <t>Se llevarán a cabo 45 capacitaciones donde se espera beneficiar a 1.899  dirigentes , entrenadores,  deportitas entre otros .</t>
  </si>
  <si>
    <t xml:space="preserve">número </t>
  </si>
  <si>
    <t xml:space="preserve">Se realizarán la construcción de 2 escenarios  deportivos </t>
  </si>
  <si>
    <t xml:space="preserve">Número de escenarios construidos </t>
  </si>
  <si>
    <t>Número de escenarios reconstruidos</t>
  </si>
  <si>
    <t>Número de intervenciones  realizadas</t>
  </si>
  <si>
    <t xml:space="preserve">Se realizarán la reconstrucción  de 14  escenarios  deportivos </t>
  </si>
  <si>
    <t>La actividad "Caminante Saludable" , se desarrollará sobre rutas ya establecidas  , en el se desarrolla la práctica el ejecicio físico y se enseña técnicas adecuadas de marcha y trote , se beneficiarán a 180 personas</t>
  </si>
  <si>
    <t>2018-13001-0190</t>
  </si>
  <si>
    <t>2018-13001-0147</t>
  </si>
  <si>
    <t>2018-13001-0189</t>
  </si>
  <si>
    <t xml:space="preserve">IMPLEMENTACIÓN DEL PROYECTO  XXI JUEGOS DEPORTIVOS NACIONALES 2019 EN LA CIUDAD CARTAGENA </t>
  </si>
  <si>
    <t xml:space="preserve">IMPLEMENTACIÓN DEL OBSERVATORIO DE CIENCIAS APLICADAS AL DEPORTE DE CARTAGENA DE INDIAS </t>
  </si>
  <si>
    <t xml:space="preserve">FORMACIÓN  PROYECTO ESCUELA DE INICIACIÓN Y FORMACIÓN DEPORTIVA "ESCUELA DEPORTE" </t>
  </si>
  <si>
    <t xml:space="preserve">APOYO AL PORYECTO DEPORTE ESTUDIANTIL </t>
  </si>
  <si>
    <t xml:space="preserve">APOYO PROMOCIÓN MASIVA DE UNA VIDA ACTIVA </t>
  </si>
  <si>
    <t xml:space="preserve">IMPLEMENTACIÓN  PROYECTO EVENTOS RECREATIVOS  COMUNITARIOS " RECREANDO LA GENTE" </t>
  </si>
  <si>
    <t xml:space="preserve">CONSTRUCCIÓN ,ADECUACIÓN, MEJORAMIENTO Y MANTENIMIENTO DE LOS ESCENARIOS DEPORTIVOS "MÁS GENTE INTEGRADA" </t>
  </si>
  <si>
    <t xml:space="preserve"> IMPLEMENTACIÓN DEPORTE Y RECREACIÓN CON INCLUSION SOCIAL </t>
  </si>
  <si>
    <t xml:space="preserve">CONSOLIDACIÓN DEL DEPORTE SOCIAL Y COMUNITARIO" PRIMERO LA GENTE, PRIMERO EL DEPORTE" </t>
  </si>
  <si>
    <t xml:space="preserve"> FORMACIÓN AL PROYECTO CARTAGENA DE INDIAS, SIN FRONTERAS AL DEPORTE Y LA RECREACIÓN </t>
  </si>
  <si>
    <t>APOYO AL DEPORTE ASOCIADO "PRIMERO EL TALENTO DEPORTIVO"</t>
  </si>
  <si>
    <t>Número de
participantes
vinculados a  la
actividad física</t>
  </si>
  <si>
    <t>Juegos  Súperate-Intercolegidos  realizados</t>
  </si>
  <si>
    <t xml:space="preserve">Se desarrolllarán  el Plan Estratégico Distrital  para la  Recreación y el Deporte a 2015 y la Politica de Promoción, fomento y desarrollo de las actividades recreativas y deportivas diseñado, formulado , implementado y ejecutado </t>
  </si>
  <si>
    <t xml:space="preserve"> Integración de los planes institucionales y estratégicos al Plan de Acción. (Decreto No. 612 del  2018)   </t>
  </si>
  <si>
    <t xml:space="preserve">REMUNERACIÓN SERVICIOS TÉCNICOS </t>
  </si>
  <si>
    <t xml:space="preserve">2. INSPECCIÓN , VIGILANCIA Y CONTROL </t>
  </si>
  <si>
    <r>
      <rPr>
        <b/>
        <sz val="10"/>
        <color theme="1"/>
        <rFont val="Calibri"/>
        <family val="2"/>
        <scheme val="minor"/>
      </rPr>
      <t>TALENTO HUMANO:</t>
    </r>
    <r>
      <rPr>
        <sz val="10"/>
        <color theme="1"/>
        <rFont val="Calibri"/>
        <family val="2"/>
        <scheme val="minor"/>
      </rPr>
      <t xml:space="preserve"> Se realizaron las siguientes actividades dentro del Plan de Trabajo Anual de Seguridad y Salud en el trabajo: 
1. SEGUIMIENTO Y PLAN DE MEJORA </t>
    </r>
  </si>
  <si>
    <t>4. PROGRAMA DE GESTIÓN DOCUMENTAL -PGD</t>
  </si>
  <si>
    <r>
      <rPr>
        <b/>
        <sz val="10"/>
        <color theme="1"/>
        <rFont val="Calibri"/>
        <family val="2"/>
        <scheme val="minor"/>
      </rPr>
      <t>PINAR:</t>
    </r>
    <r>
      <rPr>
        <sz val="10"/>
        <color theme="1"/>
        <rFont val="Calibri"/>
        <family val="2"/>
        <scheme val="minor"/>
      </rPr>
      <t xml:space="preserve"> Se realizaran las siguientes actividades dentro de este plan institucional :
 3. APROBACIÓN, CONVALIDACIÓN E IMPLEMENTACIÓN DE TABLA DE RETENCIÓN DOCUMENTAL-TRD
</t>
    </r>
  </si>
  <si>
    <r>
      <rPr>
        <b/>
        <sz val="11"/>
        <color theme="1"/>
        <rFont val="Calibri"/>
        <family val="2"/>
        <scheme val="minor"/>
      </rPr>
      <t>INFORMACIÓN Y COMUNICACIONES: PETI :</t>
    </r>
    <r>
      <rPr>
        <sz val="11"/>
        <color theme="1"/>
        <rFont val="Calibri"/>
        <family val="2"/>
        <scheme val="minor"/>
      </rPr>
      <t xml:space="preserve">
 5. PETI: MAPA DE RIESGO -ACTUALIZACIÓN 
</t>
    </r>
  </si>
  <si>
    <t xml:space="preserve">7. PLAN DE SEGURIDAD Y PRIVACIDAD DE LA INFORMACIÓN : 3 ETAPA- CONTROL DE CAMBIOS Y  4 ETAPA -COPIAS DE SEGURIDAD </t>
  </si>
  <si>
    <t xml:space="preserve">6. PLAN DE TRATAMIENTO DE RIESGO DE SEGURIDAD Y PRIVACIDAD DE LA INFORMACIÓN : 1 ETAPA -DIAGNÓSTICO </t>
  </si>
  <si>
    <t xml:space="preserve">Número de personas atendidas en los puntos de actividad fisica </t>
  </si>
  <si>
    <t xml:space="preserve">Número de personas beneficiadas en el Caminate Saludable </t>
  </si>
  <si>
    <t>Número de personas atendidas en Jóvenes Saludables</t>
  </si>
  <si>
    <t xml:space="preserve">Número de personas beneficiadas en los eventos  Cartagena es de los Niños y Cartagena es de Todos </t>
  </si>
  <si>
    <t xml:space="preserve">Número de personas participantes en los eventos  masivos de recreación comunitaria </t>
  </si>
  <si>
    <t xml:space="preserve">Número de personas atendidas en Vacaciones recreativas </t>
  </si>
  <si>
    <t xml:space="preserve">Se llevarán a cabo los  juegos Paralimpicos y diversas clases de  eventos recreo-deportivos que beneficiaron a 600 personas  </t>
  </si>
  <si>
    <t xml:space="preserve">Número de Indigenas partipantes  </t>
  </si>
  <si>
    <t xml:space="preserve">Número de infantes participantes </t>
  </si>
  <si>
    <t xml:space="preserve">Número de Jóvenes en Riesgo participantes </t>
  </si>
  <si>
    <t xml:space="preserve">Número de  personas participantes  en los Juegos paralimpicos y eventos recreo deportivos </t>
  </si>
  <si>
    <t xml:space="preserve">Número de personas afros participantes </t>
  </si>
  <si>
    <t xml:space="preserve">Número de victimas participantes </t>
  </si>
  <si>
    <t xml:space="preserve">Número de Mujeres participantes </t>
  </si>
  <si>
    <t xml:space="preserve">Número de participantes en los Juegos Corregimentales </t>
  </si>
  <si>
    <t xml:space="preserve">Número de participantes en los Torneos de Integración Comunitaria </t>
  </si>
  <si>
    <t xml:space="preserve">Número de participantes en los Juegos Comunales </t>
  </si>
  <si>
    <t xml:space="preserve">Número de participantes en los Juegos Carcelarios </t>
  </si>
  <si>
    <t>Número de Iniciativas de las comunidades apoyadas</t>
  </si>
  <si>
    <t xml:space="preserve">Número de participantes en  Juegaté y Disfruta los Juegos </t>
  </si>
  <si>
    <t>Número de atletas de altos logros, Futuras estrellas, viejas  glorias apoyados</t>
  </si>
  <si>
    <t>Número de iniciativas de ligas, clubes y otras organizaciones apoyadas</t>
  </si>
  <si>
    <t xml:space="preserve">Número de participantes capacitaciones </t>
  </si>
  <si>
    <t>Número de
entrenadores,
lideres
comunitarios,
administradores
de
organizaciones
deportivas,
jueces, dirigentes
deportivos
capacitados</t>
  </si>
  <si>
    <t>Porcentaje de consecución y desarrollo de estrategias en 100%</t>
  </si>
  <si>
    <t xml:space="preserve">Las Actividades Pre-deportivas y  Juegos Tradicionales y de la calle, como Catalizadores del proceso; aprovechando la condición de aceptación, que dichas actividades tienen en la ciudadanía cartagenera. </t>
  </si>
  <si>
    <t xml:space="preserve"> Se impartirán clases en las diferentes disciplinas deportivas a los 1.830 niñas, niños, adolescentes en los diversos niveles de iniciación y formación</t>
  </si>
  <si>
    <t>Se realizarán los Juego Superate- Intercolegiados, los cuales beneficiarán a 2.545 deportistas</t>
  </si>
  <si>
    <t xml:space="preserve">Se crearán 3 nuevos puntos de atención  de actividad física comunitaria que beneficiarán a 153 personas </t>
  </si>
  <si>
    <t xml:space="preserve">Se llevarán a cabo actividad física en los Centros Penitenciarios y Carcelarios del Distrito de Cartagena de Indias  donde se atenderán a 2.337   reclusas y reclusos  </t>
  </si>
  <si>
    <t>Se crearán 4 puntos de atención de Jóvenes Saludables, el cual  busca promover Hábitos y Estilos de Vida Saludable e inculcar valores a través de la actividad física musicalizada en la modalidad de baile , beneficiando a 250  jóvenes.</t>
  </si>
  <si>
    <t>Se prestará  asesoramiento y acompañamiento técnico  a los deportistas que asisten  al  Centro de Acondicionamiento Físico , se espera beneficiar a 800  personas</t>
  </si>
  <si>
    <t xml:space="preserve">Se llevarán a cabo 7  Eventos Masivos de Actividad Física que beneficiarán  a 8.400  personas    </t>
  </si>
  <si>
    <t>Número de  personas beneficiadas en  eventos masivos de  actividad fisica</t>
  </si>
  <si>
    <t>Se adelantarán en las empresas  asesorías y charlas de Hábitos y Estilos de  Vida Saludable , las cuales terminarán en una jornada de actividad física y aproximadamente se espera benenficiar a 22.867  personas</t>
  </si>
  <si>
    <t>Plan Estratégico
Distrital para la
Recreación y el
Deporte a 2025  y La Política de
Promoción,
fomento y
desarrollo de la
actividades
recreativas y
deportivas,
realizados  e
implementodos</t>
  </si>
  <si>
    <t>Plan Estratégico  Distrital Para la recreación y el Deporte a 2.025 y la Política de Promoción, Fomento y Desarrollo de las Actividades Recreativas y deportivas realizados e implementados</t>
  </si>
  <si>
    <t xml:space="preserve">Se realizará un Festival Internacional de la Cometa ,en el cual asisten cometeros nacionales e internacionales mostrando diferentes modalidades de cometas y la comunidad del Distrito de Cartagena de Indias , se beneficiarán  a 7.000  personas </t>
  </si>
  <si>
    <t xml:space="preserve">Se realizaran 30 eventos entre "Cartagena es de los Niños y "Cartagena es de Todos" :  15 eventos  para Cartagena es de los Niños que va dirigiada a población infantil del Distrito de Cartagena de Indias brindándoles un día recreativo y visitas a sitios de interés de nuestra bella ciudad ; 15 para Caratgena es de Todos que va dirigida a los adultos mayores de 60 años brindándoles un día recreativo y visitas a sitios de interés de nuestra bella ciudad , se beneficiarán 3.000 personas </t>
  </si>
  <si>
    <t xml:space="preserve">En este año, se realizarán 7 mantenimientos, adecuaciones  , internvenciones y  mejoramientos de los escenarios deportivos </t>
  </si>
  <si>
    <t xml:space="preserve">Se atenderá a 132  Mujeres a través de un evento deportivo </t>
  </si>
  <si>
    <t xml:space="preserve">Se desarrollarán   los Juegos Carcelarios  (San Diego,  Ternera y Asomenores ) y actividades recreo-deportivas , los cuales beneficiarán a 1.043 reclusas y reclusos </t>
  </si>
  <si>
    <t xml:space="preserve"> Se apoyarán los Juegos Comunales ,  que se realizarán en las localidades del Distrito de Cartagena de  Indias y tendrán una participación de 1.000 personas </t>
  </si>
  <si>
    <t xml:space="preserve">Se desarrollarán  Torneos Deportivos  de Integración Comunitaria en 170 barrios del Distrito de Cartagena de Indias, en donde se beneficiaran 1.000 personas  </t>
  </si>
  <si>
    <t xml:space="preserve">Número de personas  LGTBI  participantes </t>
  </si>
  <si>
    <t xml:space="preserve">Se llevará a cabo 1 Evento a la población  L.G.T.B.I., con el objetivo de beneficiar aproximadamente 100 personas </t>
  </si>
  <si>
    <t>Se desarrollaron asesorías y charlas de Hábitos y Estilos de  Vida Saludable en diferentes empresas del Distrito de Cartagena de Indias, que beneficiaron a  560  personas, para un total de 9 actividades en diferentes empresas del Distrito de Cartagena de Indias.</t>
  </si>
  <si>
    <t xml:space="preserve"> El programa "El Caminante Saludable",  beneficio un  total de 323 beneficiados aproximadamente  desde el mes de enero a  marzo  de la cursante anualidad. </t>
  </si>
  <si>
    <t>Se realizaron jornadas de asesoría y acompañamiento técnico durante enero a  marzo del año 2019 de las cuales se beneficiaron  a 618  deportistas  que asisten al Centro de Acondicionamiento Físico.</t>
  </si>
  <si>
    <t>El Festival Internacional de la Cometa  se realizará durante el mes de agosto y dura aproximadamente 4 días.</t>
  </si>
  <si>
    <t>Dentro de este item  también sumamos las personas beneficiadas en  el  apoyo  a otras actividades recreativas , durante este  primer trimestre  del año 2019  participaron 1.424 personas , se realizaron 7 actividades recreativas aproximadamente .</t>
  </si>
  <si>
    <t>Durante este primer trimetre  se realizaron 4 vías recreativas, con un total de  1.837 personas  beneficiadas.</t>
  </si>
  <si>
    <t xml:space="preserve">Se espera en el segundo trimestre del año 2019  realizar construcción de escenarios deportivos del distrito de Cartagena de Indias </t>
  </si>
  <si>
    <t xml:space="preserve">Se espera en el segundo trimestre del año 2019  realizar reconstrucción de los  escenarios deportivos del distrito de Cartagena de Indias </t>
  </si>
  <si>
    <t xml:space="preserve">Se  realizarón los Juegos Deportivos por La Paz, en donde se desarrollaron  disciplinas deportivas como:  Béisbol, Softbol, Futsala, Domino, Kitbol, Golito, con la participación de 1.200 deportitas </t>
  </si>
  <si>
    <t>Durante este primer trimestre se atendieron a  5 viejas glorias: Mercedes Belford  Suárez- Softbol, Rafael Zúñiga Medrano-Boxeo , Carlos  Mejía Valencia-Boxeo, José Domingo Molinares Almansa-Fútbol , Mario Nicolás Rossito Mercado.</t>
  </si>
  <si>
    <t>Durante este primer trimestre del año 2019 , se empezó a trabajar en la actualización del Mapa de Riesgo del PETI , se esta adelantando el diagnóstico del Plan de Tratamiento de Riesgo de Seguridad  y Privacidad de la Información y con respecto a este tema los funcionarios del IDER cuentan con contraseña de acceso a la información almacenado en los equipos de computo , existe también un dominio de acceso para el sistema integral de contabilidad y presupuesto que se llama "IDER.lOCAL", tenemos software antivirus para evitar y contrarestar el acceso de aplicaciones maliciosas ,en  lo concerniente al Plan de Seguirdad y Privacidad de la información  disponemos de copias de seguridad en forma manual y revisiones periodicas para cambio de claves de acceso de acuerdo a la rotación del personal del IDER, en cuanto a la parte fisica contamos con un centro de computo dedidamente protegido  y en condicones climaticas adecuadas y personal de soporte para evaluar los equipo y los imprevistos .   El PETI, se aprobó mediante resolución No. 303  del 15 de septiembre  del año 2017 .</t>
  </si>
  <si>
    <t>.</t>
  </si>
  <si>
    <r>
      <t xml:space="preserve"> Se atendieron</t>
    </r>
    <r>
      <rPr>
        <sz val="11"/>
        <rFont val="Calibri"/>
        <family val="2"/>
        <scheme val="minor"/>
      </rPr>
      <t xml:space="preserve"> 5</t>
    </r>
    <r>
      <rPr>
        <sz val="11"/>
        <color rgb="FFFF0000"/>
        <rFont val="Calibri"/>
        <family val="2"/>
        <scheme val="minor"/>
      </rPr>
      <t xml:space="preserve"> </t>
    </r>
    <r>
      <rPr>
        <sz val="11"/>
        <color theme="1"/>
        <rFont val="Calibri"/>
        <family val="2"/>
        <scheme val="minor"/>
      </rPr>
      <t xml:space="preserve"> iniciativas presentadas por la comunidad durante los meses de enero a  marzo del 2019 </t>
    </r>
  </si>
  <si>
    <t xml:space="preserve"> Éste evento deportivo se encuentra en etapa de inscripciones, se han adelantado reuniones informativas, las disciplinas que estarán en competencias son las siguientes: Beisbol, Fútbol, Futsalón, Softbol, Atletismo , se contará con la participación de 26 corregimientos (Barú, Bocachcica,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</si>
  <si>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Se encuentra en etapa de planificación y organización.</t>
  </si>
  <si>
    <t xml:space="preserve">Se encuentra en etapa de planificación y organización </t>
  </si>
  <si>
    <t>Se espera en este segundo trimestre del año 2019 apoyar y llevar a cabo eventos de talla nacional e internacional  en Cartagena de Indias.</t>
  </si>
  <si>
    <t>Se encuentra en etapa de planificación y organización</t>
  </si>
  <si>
    <t>Las vacaciones recreativas  se realizaran a mitad del año 2019   y de acuerdo con el candelario  de las instituciones educativas del Distrito de Cartagena de Indias.</t>
  </si>
  <si>
    <t xml:space="preserve"> A la fecha,  de enero a marzo del año 2019  se han creado  dos  nuevos  núcleos: La Candelaria y San Fernando Sector -La Florida para un total de 48 núcleos en diferentes barrios y corregimientos del Distrito de Cartagena de Indias .    Contamos con núcleos en la insular como son:  Bocachica,  Barú, Santa Ana , Ararca.  Se beneficiaron a  4.539 niñas , niños y adolescentes,   de esta población 2.070 son nuevos .  </t>
  </si>
  <si>
    <t>Se han inscritos 600  personas  en los Juegos Superaté -Intercolegiados hasta el momento contamos con 6 instituciones educativas nuevas .</t>
  </si>
  <si>
    <t>Durante este primer trimestre del año 2019 , se realizaron Actividades Físicas en los  Centros Penitenciarios y Carcelarios de Ternera, San Diego y Asomenores,  en los cuales se atendieron  un total de 485 personas (entre reclusos y reclusas).</t>
  </si>
  <si>
    <t xml:space="preserve"> Se beneficiaron a 247  de enero a marzo del año 2019, contamos con 9 puntos de atención.
 </t>
  </si>
  <si>
    <r>
      <t xml:space="preserve">Durante este primer tirmestre del año 2019 , contamos  con  </t>
    </r>
    <r>
      <rPr>
        <sz val="11"/>
        <rFont val="Calibri"/>
        <family val="2"/>
        <scheme val="minor"/>
      </rPr>
      <t>121</t>
    </r>
    <r>
      <rPr>
        <sz val="11"/>
        <color theme="1"/>
        <rFont val="Calibri"/>
        <family val="2"/>
        <scheme val="minor"/>
      </rPr>
      <t xml:space="preserve"> puntos de actividad fisica  entre los cuales tenemos  9 de Joven  Saludable, 3 en Centros Penitenciarios y Carcelarios,  6 en  caminate saludable , 1 en CAF, 47 en Madrúgale a las Salud, 46 en  Noches Saludables   y 9 en  Empresas Saludables . Diariamente se benefician a  5.219 personas aproximadamente en subprogramas de Madrugále a la Salud y Noches saludables.</t>
    </r>
  </si>
  <si>
    <t xml:space="preserve">APROPIACIÓN DEFINITIVA 2019 </t>
  </si>
  <si>
    <t xml:space="preserve">EJECUCIÓN DE ENERO A MARZO DEL 2019 </t>
  </si>
  <si>
    <t xml:space="preserve">%EJECUCIÓN DE ENERO A MARZO DEL 2019 </t>
  </si>
  <si>
    <t xml:space="preserve">% DE AVANCE DE LOS PROGRAMAS DE ENERO A MARZO DEL 2019  SEGÚN PLANEACIÓN </t>
  </si>
  <si>
    <t xml:space="preserve">% DE AVANCE DEL PROGRAMA DE  ENERO A MARZO DEL AÑO 2019   </t>
  </si>
  <si>
    <t xml:space="preserve">% DE AVANCE DE LA LINEA ESTRATEGICA DE ENERO A MARZO DEL 2019   </t>
  </si>
  <si>
    <t>% DE AVANCE DE LA LINEA ESTRATEGICA DE ENERO A MARZO DEL 2019</t>
  </si>
  <si>
    <t>El Plan de Intervenciones realizado.</t>
  </si>
  <si>
    <t>Se llevaron a cabo 25 visitas técnicas de enero a marzo , se  realizaron  intervenciones menores a los escenarios deportivos como el pago de los servicios públicos de : Coliseo Chicho de Hierro, Estadio de Beisbol 11 de Noviembre , Unidad Deportiva El Campestre,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 Arango, Cancha múltiple Los Cerezos, Cancha Múltiple de Ceballos, Estadios de Beisbol Infantil Daniel Lemaitre.</t>
  </si>
  <si>
    <t xml:space="preserve">Durante este primer timestre  del año 2019, se adelantó lo siguiente:                                                                                                                                                                                                                         ▪ Se encuentra actualmente en un 50% de ejecución, el proceso de
actualización del Manual de Gestión Documental del IDER.
▪ Actualización de procedimiento de control de documento y registro,
Registro fotográfico -
Gestión Archivística 
armonizado con los procesos de mejora continua en la implementación del
sistema de gestión de Calidad del Instituto y el Modelo Estándar de Control
Interno -MECI-.
▪ Se encuentra en etapa de formulación, nuestro Plan Institucional de Archivo
-PINAR-.
▪ Creación, consolidación y/o activación del Comité de Gestión Documental
del Instituto, vía resolución para la puesta en marcha del proceso de
creación y formulación participativa de los instrumentos técnicos que
formalizan la función archivística, como la elaboración e implementación de
las TRD y TVD principalmente.
▪ Capacitación a cada una de las oficinas productoras (archivos de gestión),
para la optimización del proceso de transferencia hacia el Archivo Central
del IDER y descongestión de los archivos de gestión.
</t>
  </si>
  <si>
    <t xml:space="preserve">OBSERVACIONES DE ENERO A MARZO DEL 2019 </t>
  </si>
  <si>
    <t>Se adoptó el Plan Estrategico de Talento Humano 2019 mediante resolución No. 004 del 30 de enero del 2019, se adoptó el Plan Anual de Trabajo del Sistema de Gestión de la seguridad y salud en el Trabajo 2019 mediante resolución 005 del 30 de enero del 2019 , se adopta el Plan Anual de Previsión 2019 mediante resolución 006 del  30 de Enero del 2019 , se adopta el Plan Anual de Vacantes  2019 mediante resolución 007 del 30 de enero del 2019,  Mediante resolución 008 del 30 de enero del 2019 se aprueba el Programa de Bienestar Social e incentivos para los Servidores Públicos del IDER. La  Oficina Asesora de Planeación elaboró el Plan Anticorrupción y de Atención al Ciudadano el cual fue aprobado por Resolucíón No. 002 del 30 de enero del 2019 , se realizó el primer reporte FURAG II y se aprobó mediante la resolución No. 003 del 30 de enero del 2019  la actualización de los comites sectoriales y se conforman el comité Institucional de gestión y desempeño del Instituto .</t>
  </si>
  <si>
    <t xml:space="preserve">Se espera en el segundo trimestre del año 2019, realizar un evento masico como lo es el   Día  Mundial de la Actividad  Fisica . </t>
  </si>
  <si>
    <t xml:space="preserve">POBLACION BENEFICIADA POR LOCALIDAD  </t>
  </si>
  <si>
    <t>Durante este primer trimestre se realizaron 11 capacitaciones que beneficiaron a 535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t>
  </si>
  <si>
    <t xml:space="preserve">OBSERVACIONES DE ENERO A JUNIO DEL 2019 </t>
  </si>
  <si>
    <t xml:space="preserve"> Éste evento deportivo se encuentra en etapa de inscripciones, se han adelantado reuniones informativas, las disciplinas que estarán en competencias son las siguientes: Beisbol, Fútbol, Futsalón, Softbol, Atletismo , se contará con la participación de 26 corregimientos (Barú, Bocachica,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</si>
  <si>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Durante este primer semestre del año 2019 , se realizaron Actividades Físicas en los  Centros Penitenciarios y Carcelarios de Ternera, San Diego y Asomenores,  en los cuales se atendieron  un total de 648 personas (entre reclusos y reclusas).</t>
  </si>
  <si>
    <t>Se desarrollaron asesorías y charlas de Hábitos y Estilos de  Vida Saludable en diferentes empresas del Distrito de Cartagena de Indias, que beneficiaron a  6.174  personas, para un total de 60 actividades en diferentes empresas del Distrito de Cartagena de Indias.</t>
  </si>
  <si>
    <t xml:space="preserve"> Se beneficiaron a 300  de enero a junio del año 2019, contamos con 9 puntos de atención.
 </t>
  </si>
  <si>
    <t>Durante este primer trimetre  se realizaron 23 vías recreativas, con un total de  5.989 personas  beneficiadas.</t>
  </si>
  <si>
    <t>Durante cada sábado,  se realizan encuentros del Campamento Juvenil del Distrito (con el acompañamiento de Coldeportes)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primer semestre  se han beneficiado a un total de 256  jóvenes .</t>
  </si>
  <si>
    <t>Durante este primer semestre  se atendieron a  5 viejas glorias: Mercedes Belford  Suárez- Softbol, Rafael Zúñiga Medrano-Boxeo , Carlos  Mejía Valencia-Boxeo, José Domingo Molinares Almansa-Fútbol , Mario Nicolás Rossito Mercado y  4 futuras estrellas del deporte: David Caballero Marrugo- Beisbol,Camila Torres Puentes-Ajedrez, Isabella Britto Carrascal-Ajedrez, Rosana Hoyos Garces-Ajedrez, para un total de 9 deportistas apoyados.</t>
  </si>
  <si>
    <t>Se apoyarón 5 iniciativas presentadas por las ligas, clubes y otras organizaciones deportivas por un valor aproximado de : $596.230.000 .</t>
  </si>
  <si>
    <r>
      <t xml:space="preserve">
Durante este primer trimestre se apoyaron a  63  deportitas :  </t>
    </r>
    <r>
      <rPr>
        <b/>
        <sz val="11"/>
        <color theme="1"/>
        <rFont val="Calibri"/>
        <family val="2"/>
        <scheme val="minor"/>
      </rPr>
      <t>Deportistas Convencionales</t>
    </r>
    <r>
      <rPr>
        <sz val="11"/>
        <color theme="1"/>
        <rFont val="Calibri"/>
        <family val="2"/>
        <scheme val="minor"/>
      </rPr>
      <t xml:space="preserve">:  María  José Rosado Pérez- Ajedrez, Gregaria  Gómez -Atletismo, Kevin Espinoza- Atletismo, Libia de la Rosa  Saldariaga-Baloncesto,Lázaro Cáceres- Boxeo,Delkis 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Yurani Martinez Causado-Pesas.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</si>
  <si>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Se apoyaron  los clasificatorios a Juegos Paranacionales en Atletismo, Natación y Boccia , asi como el clasificatorio de Voleibol Sentado un total de 150 personas.</t>
  </si>
  <si>
    <t xml:space="preserve">EJECUCIÓN DE ABRIL A JUNIO2019 </t>
  </si>
  <si>
    <t xml:space="preserve">EJECUCIÓN DE ABRIL A JUNIO  DEL 2019 </t>
  </si>
  <si>
    <t xml:space="preserve">% DE AVANCE DE LOS PROGRAMAS DE ABRIL  A JUNIO  DEL 2019  SEGÚN PLANEACIÓN </t>
  </si>
  <si>
    <r>
      <t xml:space="preserve">
Durante este primer semestre se apoyaron a  64  deportitas :  </t>
    </r>
    <r>
      <rPr>
        <b/>
        <sz val="11"/>
        <color theme="1"/>
        <rFont val="Calibri"/>
        <family val="2"/>
        <scheme val="minor"/>
      </rPr>
      <t>Deportistas Convencionales</t>
    </r>
    <r>
      <rPr>
        <sz val="11"/>
        <color theme="1"/>
        <rFont val="Calibri"/>
        <family val="2"/>
        <scheme val="minor"/>
      </rPr>
      <t xml:space="preserve">:  María  José Rosado Pérez- Ajedrez, Gregaria  Gómez -Atletismo, Kevin Espinoza- Atletismo, Libia de la Rosa  Saldariaga-Baloncesto,Lázaro Cáceres- Boxeo,Delkis Miranda-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</si>
  <si>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 xml:space="preserve">APROPIACIÓN DEFINITIVA 2019 ENERO-JUNIO </t>
  </si>
  <si>
    <t xml:space="preserve">EJECUCIÓN DE ENERO A JUNIO  DEL 2019 </t>
  </si>
  <si>
    <t xml:space="preserve">%EJECUCIÓN DE ENERO A JUNIO  DEL 2019 </t>
  </si>
  <si>
    <t>Se  desarrollo en este primer semestre del año 2019 el programa de Escuelas Recreativas con  niños y niñas de primera infancia en los corregimientos del Distrito de Cartagena de Indias , para un total de 2.092  beneficiados. Se desarrolla en los corregimientos : Boquilla, Bocachica,Puerto Rey, Barú, Santa Ana y Ararca.</t>
  </si>
  <si>
    <t xml:space="preserve">            </t>
  </si>
  <si>
    <t>Se realizo el  Día  Mundial de la Actividad  Fisica en el cual participaron  1.280 personas .</t>
  </si>
  <si>
    <t xml:space="preserve"> Se atendieron 5 iniciativas presentadas por la comunidad durante los meses de enero a  junio  del 2019 </t>
  </si>
  <si>
    <t xml:space="preserve">Capacitaión a gestores y entrenadores deportivos comunitarios </t>
  </si>
  <si>
    <t xml:space="preserve">Números de   gestores y entrenadores deportivos comunitarios capacitados </t>
  </si>
  <si>
    <t xml:space="preserve">Las vacaciones recreativas, se realizaran en el cuarto trimestre del año 2019. </t>
  </si>
  <si>
    <t xml:space="preserve"> A la fecha,  de enero a junio del año 2019  se han creado  tres  nuevos  núcleos: La Candelaria y San Fernando Sector -La Florida y Portal de la Cordialidad, para un total de 49 núcleos en diferentes barrios y corregimientos del Distrito de Cartagena de Indias .  Contamos con núcleos en la insular como son:  Bocachica,  Barú, Santa Ana , Ararca.  Se beneficiaron a  4.539 niñas , niños y adolescentes, 2.190  de esta población  son nuevos .  </t>
  </si>
  <si>
    <t>Se han 2.545 inscritos  personas nuevas  en los Juegos Superaté -Intercolegiados hasta el momento contamos con 10 instituciones educativas nuevas .</t>
  </si>
  <si>
    <t xml:space="preserve"> El programa "El Caminante Saludable",  beneficio un  total de 323 beneficiados aproximadamente  desde el mes de enero a  junio de la cursante anualidad. </t>
  </si>
  <si>
    <t>Estas actividades se llevarán a cabo  en el cuarto trimestre del año 2019.</t>
  </si>
  <si>
    <t>Dentro de este item  también sumamos las personas beneficiadas en  el  apoyo  a otras actividades recreativas , durante este  primer semestre  del año 2019  participaron 11.564 personas , se realizaron 29 actividades recreativas aproximadamente .</t>
  </si>
  <si>
    <t xml:space="preserve">Se espera en el segundo semestre del año 2019,  realizar reconstrucción de los  escenarios deportivos del distrito de Cartagena de Indias </t>
  </si>
  <si>
    <t xml:space="preserve">Se espera en el segundo semestre del año 2019,  realizar construcción de escenarios deportivos del distrito de Cartagena de Indias </t>
  </si>
  <si>
    <t xml:space="preserve">Se espera realizar en este segundo semestre del año 2019 </t>
  </si>
  <si>
    <t xml:space="preserve">Se espera realizar este segundo semestre del año 2019 </t>
  </si>
  <si>
    <r>
      <rPr>
        <sz val="11"/>
        <rFont val="Calibri"/>
        <family val="2"/>
        <scheme val="minor"/>
      </rPr>
      <t>Se espera realizar este segundo semestre del año 2019</t>
    </r>
    <r>
      <rPr>
        <sz val="11"/>
        <color rgb="FFFF0000"/>
        <rFont val="Calibri"/>
        <family val="2"/>
        <scheme val="minor"/>
      </rPr>
      <t xml:space="preserve"> </t>
    </r>
  </si>
  <si>
    <t xml:space="preserve">Durante el primer trimestre  del año 2019 : Se adoptó el Plan Estrategico de Talento Humano 2019 mediante resolución No. 004 del 30 de enero del 2019, se adoptó el Plan Anual de Trabajo del Sistema de Gestión de la seguridad y salud en el Trabajo 2019 mediante resolución 005 del 30 de enero del 2019 , se adopta el Plan Anual de Previsión 2019 mediante resolución 006 del  30 de Enero del 2019 , se adopta el Plan Anual de Vacantes  2019 mediante resolución 007 del 30 de enero del 2019,  Mediante resolución 008 del 30 de enero del 2019 se aprueba el Programa de Bienestar Social e incentivos para los Servidores Públicos del IDER. La  Oficina Asesora de Planeación elaboró el Plan Anticorrupción y de Atención al Ciudadano el cual fue aprobado por Resolucíón No. 002 del 30 de enero del 2019 , se realizó el primer reporte FURAG II y se aprobó mediante la resolución No. 003 del 30 de enero del 2019  la actualización de los comites sectoriales y se conforman el comité Institucional de gestión y desempeño del Instituto . Durante este segundo trimeste se adelanto en los siguientes temas: 
Se realizaron las siguientes actividades dentro del Plan de Trabajo Anual de Seguridad y Salud en el trabajo:
a.  Se realizó seguimiento para determinar el cumplimiento a la normatividad legal vigente Decreto 1072 de 2015
b. Se elaboraron los siguientes documentos: la matriz legal vigente en SST, la matriz de peligros y valoración de riesgos, y el Reglamento de Higiene y Seguridad Industrial. Dentro del aspecto de Inspección , Vigilancia y Control:  
a.  Se hizo seguimiento a las recomendaciones generadas por medico ocupacional en cuanto a los exámenes médicos ocupacionales realizados por el personal de OPS.
b.  Se realizaron inspecciones a extintores, rutas de evacuación, señalización, etc.
</t>
  </si>
  <si>
    <t>Se realizaron  3 eventos: TORNEO ITF MÉXICO, PARAGUAY, JAMAICA, PERÚ”, en el marco de la preparación de deportistas de tenis a participar en los Juegos Nacionales 2019 , Torneo ciclistico ciudad de Cartagena  2019, FESTIMAR Y PLAYA.</t>
  </si>
  <si>
    <t>Durante este primer  semestre  se realizaron 19 capacitaciones que beneficiaron a 1.947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 Seminario Sueños Mundialistas  XIV  seminario de Fútbo l  Internacional, Congreso latinoamericano de Educación Fisica, deporte, Recreación y Actividad Fiísica-III Encuentro Colombiano y I Encuentro Latinoamericano de estudiantes de Educación Física, Recreación y Deporte , Histografia de la Danza, Movimiento cultural del Hip Hop, Taller Térico-Práctico de Hip-Hop Básico, Pedagogia Creatividad y Lúdica, Mitos y Realidades de la Hipertensión Arterial, Trabajo en Equipo, Patrones de Movimiento y  Expresión Corporal Socialización , Planeador  de Actividades  Base, Certificación en Primer Respondiente ,.</t>
  </si>
  <si>
    <r>
      <rPr>
        <sz val="9"/>
        <color theme="1"/>
        <rFont val="Calibri"/>
        <family val="2"/>
        <scheme val="minor"/>
      </rPr>
      <t xml:space="preserve">• Se elaboro Plan de Acción 2.019 del Observatorio de Ciencias Aplicadas al Deporte. • Se presento proyecto del Centro de Pensamiento a la Junta Directiva del IDER. Orientado a consolidar un espacio interinstitucional de reflexión y análisis, que convoque y articule a  expertos independientes, de instituciones oficiales o de universidades, con el objeto de aprovechar sus conocimientos, para realizar estudios e investigaciones sobre temas de relevancia del Deporte, la Recreación y la Actividad Física a nivel local, regional o nacional;  direccionado a la formulación de recomendaciones, proyectos y políticas, en torno a las principales problemáticas del sector  que afectan al Distrito de Cartagena de Indias. • Se reanudaron las jornadas académicas de la Carrera Técnica de Eventos Recreo-deportivos, que se adelantan en el marco del Convenio SENA-IDER. • Se reanudaron las jornadas académicas de las Carreras Tecnólogas de Actividad Física, que se adelantan en el marco del Convenio SENA-IDER. 
• Se realizaron capacitaciones dirigidas a Entrenadores y Dirigentes Deportivos, Recreadores, Docentes de Actividad Física y a Líderes Comunitarios que trabajan en Deporte, Recreación y Actividad Física.  • Se realizan reunión con los Directivos de la Universidad Colegio Mayor de Bolívar, para iniciar trámites de un Convenio, entre dicha Universidad y el IDER; con el objeto de recibir apoyo del Colegio Mayor, en lo concerniente a la implementación de una Clínica Social, orientada a brindar apoyo a la EIFD en el aspecto Psico-social. • Se realizan reunión con una Directiva de ASOMUJER, para iniciar trámites de un Convenio, entre dicha Asociación y el IDER; con el objeto de recibir apoyo de esta Entidad, para la implementación de la Política Publica con enfoque diferencial de  Genero, a través de los Programas Institucionales de nuestro Instituto.  </t>
    </r>
    <r>
      <rPr>
        <sz val="11"/>
        <color theme="1"/>
        <rFont val="Calibri"/>
        <family val="2"/>
        <scheme val="minor"/>
      </rPr>
      <t>•</t>
    </r>
    <r>
      <rPr>
        <sz val="9"/>
        <color theme="1"/>
        <rFont val="Calibri"/>
        <family val="2"/>
        <scheme val="minor"/>
      </rPr>
      <t xml:space="preserve"> Se trabaja en la iniciativa de reglamentación del Centro de Pensamiento, orientado a la convocatoria de  expertos independientes o de universidades, con el objeto de aprovechar sus conocimientos, para realizar estudios e investigaciones sobre temas de relevancia del Deporte, la Recreación y la Actividad Física.  • De la misma manera esta iniciativa va orientada a la convocatoria de los diferentes Actores Sociales de nuestro Distrito e involucrarlos, mediante mesas de trabajo, en el proceso de diagnostico de los problemas del sector y el diseño de estrategias para darle solución a dichos problemas. Todo lo anterior dentro del marco de elaboración del Plan Estratégico del Deporte, la Recreación, Actividad Física  y el Aprovechamiento del Tiempo Libre en el Distrito de Cartagena de Indias. 
• Se elaboro Proyecto mediante el cual se pretende elevar a un  Acuerdo Distrital, la creación del Observatorio de Ciencias Aplicadas al Deporte, la Recreación y la Actividad Física de Cartagena de Indias y dictar normas para su organización y funcionamiento. Dejando escrito dentro de dicho Proyecto de Acuerdo, que el Observatorio estará funcionando como Organismo adscrito al Instituto Distrital de Deporte y Recreación de Cartagena de Indias; amparado en el Programa Observatorio de Ciencias Aplicadas al Deporte; que deberá estar contemplado en el Plan de Desarrollo del Distrito de Cartagena de Indias, el presupuesto para el funcionamiento del Observatorio de Ciencias Aplicadas al Deporte, la Recreación y la Actividad Física Cartagena de Indias, estará contenido dentro del  presupuesto general del IDER. Delegándose a la Dirección de dicho Instituto, para que coordine la organización y funcionamiento de dicho Observatorio. Cabe anotar, que este Proyecto se socializo con la Directora del IDER y se entrego al Alcalde Mayor Dr. Pedrito Pereira, con el deseo de que se presente ante el Concejo Distrital para su aprobación. •  Todo lo anterior dentro del marco de elaboración del Plan Estratégico del Deporte, la Recreación, Actividad Física  y el Aprovechamiento del Tiempo Libre en el Distrito de Cartagena de Indias. 
• 
</t>
    </r>
  </si>
  <si>
    <t xml:space="preserve">• Se elaboro Plan de Acción 2.019 del Observatorio de Ciencias Aplicadas al Deporte. • Se presento proyecto del Centro de Pensamiento a la Junta Directiva del IDER. Orientado a consolidar un espacio interinstitucional de reflexión y análisis, que convoque y articule a  expertos independientes, de instituciones oficiales o de universidades, con el objeto de aprovechar sus conocimientos, para realizar estudios e investigaciones sobre temas de relevancia del Deporte, la Recreación y la Actividad Física a nivel local, regional o nacional;  direccionado a la formulación de recomendaciones, proyectos y políticas, en torno a las principales problemáticas del sector  que afectan al Distrito de Cartagena de Indias. • Se reanudaron las jornadas académicas de la Carrera Técnica de Eventos Recreo-deportivos, que se adelantan en el marco del Convenio SENA-IDER. • Se reanudaron las jornadas académicas de las Carreras Tecnólogas de Actividad Física, que se adelantan en el marco del Convenio SENA-IDER. 
• Se realizaron capacitaciones dirigidas a Entrenadores y Dirigentes Deportivos, Recreadores, Docentes de Actividad Física y a Líderes Comunitarios que trabajan en Deporte, Recreación y Actividad Física.  • Se realizan reunión con los Directivos de la Universidad Colegio Mayor de Bolívar, para iniciar trámites de un Convenio, entre dicha Universidad y el IDER; con el objeto de recibir apoyo del Colegio Mayor, en lo concerniente a la implementación de una Clínica Social, orientada a brindar apoyo a la EIFD en el aspecto Psico-social. • Se realizan reunión con una Directiva de ASOMUJER, para iniciar trámites de un Convenio, entre dicha Asociación y el IDER; con el objeto de recibir apoyo de esta Entidad, para la implementación de la Política Publica con enfoque diferencial de  Genero, a través de los Programas Institucionales de nuestro Instituto.  • Se trabaja en la iniciativa de reglamentación del Centro de Pensamiento, orientado a la convocatoria de  expertos independientes o de universidades, con el objeto de aprovechar sus conocimientos, para realizar estudios e investigaciones sobre temas de relevancia del Deporte, la Recreación y la Actividad Física.  • De la misma manera esta iniciativa va orientada a la convocatoria de los diferentes Actores Sociales de nuestro Distrito e involucrarlos, mediante mesas de trabajo, en el proceso de diagnostico de los problemas del sector y el diseño de estrategias para darle solución a dichos problemas. Todo lo anterior dentro del marco de elaboración del Plan Estratégico del Deporte, la Recreación, Actividad Física  y el Aprovechamiento del Tiempo Libre en el Distrito de Cartagena de Indias. 
• Se elaboro Proyecto mediante el cual se pretende elevar a un  Acuerdo Distrital, la creación del Observatorio de Ciencias Aplicadas al Deporte, la Recreación y la Actividad Física de Cartagena de Indias y dictar normas para su organización y funcionamiento. Dejando escrito dentro de dicho Proyecto de Acuerdo, que el Observatorio estará funcionando como Organismo adscrito al Instituto Distrital de Deporte y Recreación de Cartagena de Indias; amparado en el Programa Observatorio de Ciencias Aplicadas al Deporte; que deberá estar contemplado en el Plan de Desarrollo del Distrito de Cartagena de Indias, el presupuesto para el funcionamiento del Observatorio de Ciencias Aplicadas al Deporte, la Recreación y la Actividad Física Cartagena de Indias, estará contenido dentro del  presupuesto general del IDER. Delegándose a la Dirección de dicho Instituto, para que coordine la organización y funcionamiento de dicho Observatorio. Cabe anotar, que este Proyecto se socializo con la Directora del IDER y se entrego al Alcalde Mayor Dr. Pedrito Pereira, con el deseo de que se presente ante el Concejo Distrital para su aprobación. •  Todo lo anterior dentro del marco de elaboración del Plan Estratégico del Deporte, la Recreación, Actividad Física  y el Aprovechamiento del Tiempo Libre en el Distrito de Cartagena de Indias.  Para este segundo trimestre del año 2019 se crea la Memoria Historica del Deporte de Cartagena y Bolívar , para el caso particular del Observatorio de Ciencias Aplicadas al Deporte, la Recreación, la Actividad Fisica y Aprovechamiento del Tiempo Libre de Cartagena de Indias, se sucedieron hechos de gran importancia, como la presentación de la Memoria Histórica del Deporte de Cartagena y Bolívar;  como una iniciativa  orientada a procurar la preservación y el acceso al Patrimonio Documental Deportivo del Distrito de Cartagena de Indias y el Departamento de Bolívar. Teniendo la prioritaria tarea, de asegurar la conservación por los medios más adecuados y salvaguardar, este Patrimonio Documental,  que resulta de gran importancia para  el Deporte y nuestra sociedad. De igual manera haciéndolo accesible al mayor número posible de personas. 
• </t>
  </si>
  <si>
    <t xml:space="preserve">Se  realizarón en este primer semestre  los Juegos Deportivos por La Paz, en donde se desarrollaron  disciplinas deportivas como:  Béisbol, Softbol, Futsala, Domino, Kitbol, Golito, con la participación de 1.200 deportitas ; se aumento la metas a 5.000 personas más debido a la incorporación realizado mediante acuerdo No. 0001 del 9 de mayo del 2019 </t>
  </si>
  <si>
    <t xml:space="preserve">Se espera realizar este segundo semestre del año 2019 , en esta actividad la meta aumento a 5.000 personas más debido a la incorporación mediante acuerdo No. 0001 del 9 de mayo del 2019 </t>
  </si>
  <si>
    <t>Se espera llevar a cabo este segundo semestre del año 2019, esta actividad es nueva y se pretente conseguir que se capaciten a 3.857 entre entrenadores y gestores deportivos comunitarios.</t>
  </si>
  <si>
    <r>
      <t xml:space="preserve">Durante este primer timestre  del año 2019, se adelantó lo siguiente:   ▪ Se  encuentra actualmente en un 50% de ejecución, el proceso de
actualización del Manual de Gestión Documental del IDER. ▪ Actualización de procedimiento de control de documento y registro,
Registro fotográfico - Gestión Archivística armonizado con los procesos de mejora continua en la implementación del sistema de gestión de Calidad del Instituto y el Modelo Estándar de Control Interno -MECI-.,▪ Se encuentra en etapa de formulación, nuestro Plan Institucional de Archivo
-PINAR-. ▪ Creación, consolidación y/o activación del Comité de Gestión Documental del Instituto, vía resolución para la puesta en marcha del proceso de
creación y formulación participativa de los instrumentos técnicos que formalizan la función archivística, como la elaboración e implementación de
las TRD y TVD principalmente.▪ Capacitación a cada una de las oficinas productoras (archivos de gestión, para la optimización del proceso de transferencia hacia el Archivo Central
del IDER y descongestión de los archivos de gestión. Durante el periodo de abrila a junio del año 2019, </t>
    </r>
    <r>
      <rPr>
        <b/>
        <sz val="11"/>
        <color theme="1"/>
        <rFont val="Calibri"/>
        <family val="2"/>
        <scheme val="minor"/>
      </rPr>
      <t>GESTIÓN ARCHIVÍSTICA Y DE CORRESPONDENCIA:</t>
    </r>
    <r>
      <rPr>
        <sz val="11"/>
        <color theme="1"/>
        <rFont val="Calibri"/>
        <family val="2"/>
        <scheme val="minor"/>
      </rPr>
      <t xml:space="preserve">  ▪ Actualmente se desarrollan satisfactoriamente actividades tendientes a la producción, recepción, distribución, trámite, organización, depuración, consulta, conservación y disposición final de los documentos de acuerdo con los procedimientos y buenas prácticas definidas por el Archivo General de la Nación -AGN-.  ▪ Periódicamente se realizan procesos de depuración, organización, foliación, rotulación (de acuerdo con los rótulos cajas/expedientes definidos por el Archivo General del Distrito -AGD-) y encajetado de documentos, expedientes y tomos (utilizando cajas x200) que reposan en el Archivo Central, para el posterior proceso de transferencia primaria hacia el AGD.   ▪ Se realiza la alimentación, diligenciamiento y verificación del Formato Único de Inventario Documental -FUID- a la documentación de las vigencias o años fiscales que reposan en el Archivo Central de Instituto, de acuerdo con los parámetros que establece el formato aprobado por el Archivo General del Distrito de Cartagena.  ▪ Se gestionaron y coordinaron visitas técnicas del Archivo General del Distrito -AGD-, para la revisión de las cantidades (metros lineales en cajas x200) de documentos a transferir (proceso de transferencia primaria), adicional a la verificación de la implementación de buenas prácticas de archivo, de acuerdo a lo establecido por la Ley 594 de 2000 (Ley General de Archivo).  ▪ Se optimizó el sistema de organización y disposición final de expedientes en cajas (x200) y de estas respectivamente en los entrepaños de estantes y archivadores del Archivo Central, de acuerdo a los principios de orden de origen y de procedencia que establece la Ley 594 del 2000. </t>
    </r>
    <r>
      <rPr>
        <b/>
        <sz val="11"/>
        <color theme="1"/>
        <rFont val="Calibri"/>
        <family val="2"/>
        <scheme val="minor"/>
      </rPr>
      <t>ACTIVIDADES EN PROCESO:  ▪</t>
    </r>
    <r>
      <rPr>
        <sz val="11"/>
        <color theme="1"/>
        <rFont val="Calibri"/>
        <family val="2"/>
        <scheme val="minor"/>
      </rPr>
      <t xml:space="preserve"> Se encuentra actualmente en un 70% de ejecución, el proceso de actualización del Manual de Gestión Documental del IDER.  ▪ Se realizó la actualización del procedimiento de control de documento y registro, armonizado con los procesos de mejora continua en la implementación del sistema de gestión de Calidad del Instituto y el Modelo Estándar de Control Interno -MECI-.  ▪ Se formulo perfil del proyecto de “FORTALECIMIENTO INSTITUCIONAL PARA EL SISTEMA DE ARCHIVO Y GESTIÓN DOCUMENTAL DEL INSTITUTO DISTRITAL DE DEPORTE Y RECREACIÓN DE CARTAGENA -IDER-”, el cual contempla dentro de sus entregables “Crear, adoptar y poner en funcionamiento elementos fundaménteles del sistemas de gestión documental: TRD, TVD, CCD, PINAR, PGD”.  ▪ Se creó el COMITÉ INSTITUCIONAL DE GESTIÓN Y DESEMPEÑO el cual absorberá el Comité Interno de Archivo y Gestión Documental del Instituto, fundamental para la puesta en marcha del proceso de creación y formulación participativa de los instrumentos técnicos que formalizan la función archivística, como la elaboración e implementación de las TRD y TVD principalmente.  ▪ Se realizó apoyo al archivo de gestión de la oficina Jurídica, para la organización, depuración, foliación, verificación (a través de listas de chequeo) y digitalización de la serie documental CONTRATOS, año 2018 y 2019.
</t>
    </r>
  </si>
  <si>
    <t>REMUNERACIÓN SERVICIOS TÉCNICOS</t>
  </si>
  <si>
    <t xml:space="preserve">REMUNERACIÓN SERVICIOS TÉCNICOS , MANTENIMIENTO </t>
  </si>
  <si>
    <t xml:space="preserve">EJECUCIÓN DE JULIO A SEPTIEMBRE A 2019 </t>
  </si>
  <si>
    <t xml:space="preserve">EJECUCIÓN DE JULIO  A  SEPTIEMBRE  DEL 2019 </t>
  </si>
  <si>
    <t xml:space="preserve">% DE AVANCE DE LOS PROGRAMAS DE  JULIO A SEPTIEMBRE DEL 2019  SEGÚN PLANEACIÓN </t>
  </si>
  <si>
    <t xml:space="preserve">OBSERVACIONES DE ENERO A SEPTIEMBRE DEL 2019 </t>
  </si>
  <si>
    <t>Durante este periodo de enero a septiembre  se realizaron 46 vías recreativas, con un total de  11.845 personas  beneficiadas.</t>
  </si>
  <si>
    <t xml:space="preserve">Se espera en el cuarto semestre del año 2019,  realizar construcción de escenarios deportivos del distrito de Cartagena de Indias </t>
  </si>
  <si>
    <t xml:space="preserve">Se espera en el cuarto  semestre del año 2019,  realizar reconstrucción de los  escenarios deportivos del distrito de Cartagena de Indias </t>
  </si>
  <si>
    <t>Se  desarrollo en este periodo del año 2019 el programa de Escuelas Recreativas con  niños y niñas de primera infancia en los corregimientos del Distrito de Cartagena de Indias , para un total de 3.438  beneficiados. Se desarrolla en los corregimientos : Boquilla, Bocachica,Puerto Rey, Barú, Santa Ana y Ararca.</t>
  </si>
  <si>
    <t>Durante este periodo del año 2019 , se realizaron Actividades Físicas en los  Centros Penitenciarios y Carcelarios de Ternera, San Diego y Asomenores,  en los cuales se atendieron  un total de 1.011 personas (entre reclusos y reclusas).</t>
  </si>
  <si>
    <t>Se desarrollaron asesorías y charlas de Hábitos y Estilos de  Vida Saludable en diferentes empresas del Distrito de Cartagena de Indias, que beneficiaron a  11.250  personas, para un total de 131  actividades en diferentes empresas del Distrito de Cartagena de Indias.</t>
  </si>
  <si>
    <r>
      <t xml:space="preserve">Durante este segundo trimestre del año 2019 , contamos  con  </t>
    </r>
    <r>
      <rPr>
        <sz val="11"/>
        <rFont val="Calibri"/>
        <family val="2"/>
        <scheme val="minor"/>
      </rPr>
      <t>121</t>
    </r>
    <r>
      <rPr>
        <sz val="11"/>
        <color theme="1"/>
        <rFont val="Calibri"/>
        <family val="2"/>
        <scheme val="minor"/>
      </rPr>
      <t xml:space="preserve"> puntos de actividad fisica  entre los cuales tenemos  9 de Joven  Saludable, 3 en Centros Penitenciarios y Carcelarios,  6 en  caminate saludable , 1 en CAF, 47 en Madrúgale a las Salud, 46 en  Noches Saludables   y 9 en  Empresas Saludables . Diariamente se benefician a  5.219 personas aproximadamente en subprogramas de Madrugále a la Salud y Noches saludables.</t>
    </r>
  </si>
  <si>
    <r>
      <t xml:space="preserve">Durante este tercer trimestre  del año 2019 , contamos  con  </t>
    </r>
    <r>
      <rPr>
        <sz val="11"/>
        <rFont val="Calibri"/>
        <family val="2"/>
        <scheme val="minor"/>
      </rPr>
      <t>140</t>
    </r>
    <r>
      <rPr>
        <sz val="11"/>
        <color theme="1"/>
        <rFont val="Calibri"/>
        <family val="2"/>
        <scheme val="minor"/>
      </rPr>
      <t xml:space="preserve"> puntos de actividad fisica  entre los cuales tenemos  11 de Joven  Saludable, 3 en Centros Penitenciarios y Carcelarios,  5 en  Caminate Saludable , 1 en CAF, 50 en Madrúgale a las Salud, 47 en  Noches Saludables   y 23 en  Empresas Saludables . Diariamente se benefician a  5.219 personas aproximadamente en subprogramas de Madrugále a la Salud y Noches saludables.</t>
    </r>
  </si>
  <si>
    <t>Se realizaron jornadas de asesoría y acompañamiento técnico durante enero a junio  del año 2019 de las cuales se beneficiaron  a 5.218  deportistas  que asisten al Centro de Acondicionamiento Físico.</t>
  </si>
  <si>
    <t>Se realizaron jornadas de asesoría y acompañamiento técnico durante enero a  septiembre  del año 2019 de las cuales se beneficiaron  a 9.793  deportistas  que asisten al Centro de Acondicionamiento Físico.</t>
  </si>
  <si>
    <t xml:space="preserve"> Éste evento deportivo cuenta con la participación de 4.210  personas , las disciplinas  en competencias son las siguientes: Beisbol, Fútbol, Softbol, Atletismo Canotaje, Micro;  se cuenta  con la participación de 26 corregimientos (Barú, Bocachcica,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</si>
  <si>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 xml:space="preserve">Se espera realizar este útimo trimestre  del año 2019 , en esta actividad la meta aumento a 5.000 personas más debido a la incorporación mediante acuerdo No. 0001 del 9 de mayo del 2019 </t>
  </si>
  <si>
    <t>Durante este periodo se atendieron a  5 viejas glorias: Mercedes Belford  Suárez- Softbol, Rafael Zúñiga Medrano-Boxeo , Carlos  Mejía Valencia-Boxeo, José Domingo Molinares Almansa-Fútbol , Mario Nicolás Rossito Mercado y  4 futuras estrellas del deporte: David Caballero Marrugo- Beisbol,Camila Torres Puentes-Ajedrez, Isabella Britto Carrascal-Ajedrez, Rosana Hoyos Garces-Ajedrez, para un total de 9 deportistas apoyados.</t>
  </si>
  <si>
    <t xml:space="preserve">• Se elaboro Plan de Acción 2.019 del Observatorio de Ciencias Aplicadas al Deporte. • Se presento proyecto del Centro de Pensamiento a la Junta Directiva del IDER. Orientado a consolidar un espacio interinstitucional de reflexión y análisis, que convoque y articule a  expertos independientes, de instituciones oficiales o de universidades, con el objeto de aprovechar sus conocimientos, para realizar estudios e investigaciones sobre temas de relevancia del Deporte, la Recreación y la Actividad Física a nivel local, regional o nacional;  direccionado a la formulación de recomendaciones, proyectos y políticas, en torno a las principales problemáticas del sector  que afectan al Distrito de Cartagena de Indias. • Se reanudaron las jornadas académicas de la Carrera Técnica de Eventos Recreo-deportivos, que se adelantan en el marco del Convenio SENA-IDER. • Se reanudaron las jornadas académicas de las Carreras Tecnólogas de Actividad Física, que se adelantan en el marco del Convenio SENA-IDER. 
• Se realizaron capacitaciones dirigidas a Entrenadores y Dirigentes Deportivos, Recreadores, Docentes de Actividad Física y a Líderes Comunitarios que trabajan en Deporte, Recreación y Actividad Física.  • Se realizan reunión con los Directivos de la Universidad Colegio Mayor de Bolívar, para iniciar trámites de un Convenio, entre dicha Universidad y el IDER; con el objeto de recibir apoyo del Colegio Mayor, en lo concerniente a la implementación de una Clínica Social, orientada a brindar apoyo a la EIFD en el aspecto Psico-social. • Se realizan reunión con una Directiva de ASOMUJER, para iniciar trámites de un Convenio, entre dicha Asociación y el IDER; con el objeto de recibir apoyo de esta Entidad, para la implementación de la Política Publica con enfoque diferencial de  Genero, a través de los Programas Institucionales de nuestro Instituto.  • Se trabaja en la iniciativa de reglamentación del Centro de Pensamiento, orientado a la convocatoria de  expertos independientes o de universidades, con el objeto de aprovechar sus conocimientos, para realizar estudios e investigaciones sobre temas de relevancia del Deporte, la Recreación y la Actividad Física.  • De la misma manera esta iniciativa va orientada a la convocatoria de los diferentes Actores Sociales de nuestro Distrito e involucrarlos, mediante mesas de trabajo, en el proceso de diagnostico de los problemas del sector y el diseño de estrategias para darle solución a dichos problemas. Todo lo anterior dentro del marco de elaboración del Plan Estratégico del Deporte, la Recreación, Actividad Física  y el Aprovechamiento del Tiempo Libre en el Distrito de Cartagena de Indias. 
• Se elaboro Proyecto mediante el cual se pretende elevar a un  Acuerdo Distrital, la creación del Observatorio de Ciencias Aplicadas al Deporte, la Recreación y la Actividad Física de Cartagena de Indias y dictar normas para su organización y funcionamiento. Dejando escrito dentro de dicho Proyecto de Acuerdo, que el Observatorio estará funcionando como Organismo adscrito al Instituto Distrital de Deporte y Recreación de Cartagena de Indias; amparado en el Programa Observatorio de Ciencias Aplicadas al Deporte; que deberá estar contemplado en el Plan de Desarrollo del Distrito de Cartagena de Indias, el presupuesto para el funcionamiento del Observatorio de Ciencias Aplicadas al Deporte, la Recreación y la Actividad Física Cartagena de Indias, estará contenido dentro del  presupuesto general del IDER. Delegándose a la Dirección de dicho Instituto, para que coordine la organización y funcionamiento de dicho Observatorio. Cabe anotar, que este Proyecto se socializo con la Directora del IDER y se entrego al Alcalde Mayor Dr. Pedrito Pereira, con el deseo de que se presente ante el Concejo Distrital para su aprobación. •  Todo lo anterior dentro del marco de elaboración del Plan Estratégico del Deporte, la Recreación, Actividad Física  y el Aprovechamiento del Tiempo Libre en el Distrito de Cartagena de Indias.  Para este segundo trimestre del año 2019 se crea la Memoria Historica del Deporte de Cartagena y Bolívar , para el caso particular del Observatorio de Ciencias Aplicadas al Deporte, la Recreación, la Actividad Fisica y Aprovechamiento del Tiempo Libre de Cartagena de Indias, se sucedieron hechos de gran importancia, como la presentación de la Memoria Histórica del Deporte de Cartagena y Bolívar;  como una iniciativa  orientada a procurar la preservación y el acceso al Patrimonio Documental Deportivo del Distrito de Cartagena de Indias y el Departamento de Bolívar. Teniendo la prioritaria tarea, de asegurar la conservación por los medios más adecuados y salvaguardar, este Patrimonio Documental,  que resulta de gran importancia para  el Deporte y nuestra sociedad. De igual manera haciéndolo accesible al mayor número posible de personas.  Se adelataron acciones para articular con los Centros de Formación Academica Profesional , para construir insumos de conocimiento, orientados a la formulación y jecucuón de politcas públicas del sector a nivel local orientado a la organización de mesas de trabajo, en el proceso de construcción del Plan Estrátegico del deporte Distrital, se continúa con la iniciativa orientada a procurar la preservación y el acceso al patromonio documental deportivo del distrito de Cartagena de Indias.
• </t>
  </si>
  <si>
    <r>
      <t xml:space="preserve">Durante este primer timestre  del año 2019, se adelantó lo siguiente:   ▪ Se  encuentra actualmente en un 50% de ejecución, el proceso de
actualización del Manual de Gestión Documental del IDER. ▪ Actualización de procedimiento de control de documento y registro,
Registro fotográfico - Gestión Archivística armonizado con los procesos de mejora continua en la implementación del sistema de gestión de Calidad del Instituto y el Modelo Estándar de Control Interno -MECI-.,▪ Se encuentra en etapa de formulación, nuestro Plan Institucional de Archivo
-PINAR-. ▪ Creación, consolidación y/o activación del Comité de Gestión Documental del Instituto, vía resolución para la puesta en marcha del proceso de
creación y formulación participativa de los instrumentos técnicos que formalizan la función archivística, como la elaboración e implementación de
las TRD y TVD principalmente.▪ Capacitación a cada una de las oficinas productoras (archivos de gestión, para la optimización del proceso de transferencia hacia el Archivo Central
del IDER y descongestión de los archivos de gestión. Durante el periodo de abrila a junio del año 2019, </t>
    </r>
    <r>
      <rPr>
        <b/>
        <sz val="11"/>
        <color theme="1"/>
        <rFont val="Calibri"/>
        <family val="2"/>
        <scheme val="minor"/>
      </rPr>
      <t>GESTIÓN ARCHIVÍSTICA Y DE CORRESPONDENCIA:</t>
    </r>
    <r>
      <rPr>
        <sz val="11"/>
        <color theme="1"/>
        <rFont val="Calibri"/>
        <family val="2"/>
        <scheme val="minor"/>
      </rPr>
      <t xml:space="preserve">  ▪ Actualmente se desarrollan satisfactoriamente actividades tendientes a la producción, recepción, distribución, trámite, organización, depuración, consulta, conservación y disposición final de los documentos de acuerdo con los procedimientos y buenas prácticas definidas por el Archivo General de la Nación -AGN-.  ▪ Periódicamente se realizan procesos de depuración, organización, foliación, rotulación (de acuerdo con los rótulos cajas/expedientes definidos por el Archivo General del Distrito -AGD-) y encajetado de documentos, expedientes y tomos (utilizando cajas x200) que reposan en el Archivo Central, para el posterior proceso de transferencia primaria hacia el AGD.   ▪ Se realiza la alimentación, diligenciamiento y verificación del Formato Único de Inventario Documental -FUID- a la documentación de las vigencias o años fiscales que reposan en el Archivo Central de Instituto, de acuerdo con los parámetros que establece el formato aprobado por el Archivo General del Distrito de Cartagena.  ▪ Se gestionaron y coordinaron visitas técnicas del Archivo General del Distrito -AGD-, para la revisión de las cantidades (metros lineales en cajas x200) de documentos a transferir (proceso de transferencia primaria), adicional a la verificación de la implementación de buenas prácticas de archivo, de acuerdo a lo establecido por la Ley 594 de 2000 (Ley General de Archivo).  ▪ Se optimizó el sistema de organización y disposición final de expedientes en cajas (x200) y de estas respectivamente en los entrepaños de estantes y archivadores del Archivo Central, de acuerdo a los principios de orden de origen y de procedencia que establece la Ley 594 del 2000. </t>
    </r>
    <r>
      <rPr>
        <b/>
        <sz val="11"/>
        <color theme="1"/>
        <rFont val="Calibri"/>
        <family val="2"/>
        <scheme val="minor"/>
      </rPr>
      <t>ACTIVIDADES EN PROCESO-segundo trimestre :  ▪</t>
    </r>
    <r>
      <rPr>
        <sz val="11"/>
        <color theme="1"/>
        <rFont val="Calibri"/>
        <family val="2"/>
        <scheme val="minor"/>
      </rPr>
      <t xml:space="preserve"> Se encuentra actualmente en un 70% de ejecución, el proceso de actualización del Manual de Gestión Documental del IDER.  ▪ Se realizó la actualización del procedimiento de control de documento y registro, armonizado con los procesos de mejora continua en la implementación del sistema de gestión de Calidad del Instituto y el Modelo Estándar de Control Interno -MECI-.  ▪ Se formulo perfil del proyecto de “FORTALECIMIENTO INSTITUCIONAL PARA EL SISTEMA DE ARCHIVO Y GESTIÓN DOCUMENTAL DEL INSTITUTO DISTRITAL DE DEPORTE Y RECREACIÓN DE CARTAGENA -IDER-”, el cual contempla dentro de sus entregables “Crear, adoptar y poner en funcionamiento elementos fundaménteles del sistemas de gestión documental: TRD, TVD, CCD, PINAR, PGD”.  ▪ Se creó el COMITÉ INSTITUCIONAL DE GESTIÓN Y DESEMPEÑO el cual absorberá el Comité Interno de Archivo y Gestión Documental del Instituto, fundamental para la puesta en marcha del proceso de creación y formulación participativa de los instrumentos técnicos que formalizan la función archivística, como la elaboración e implementación de las TRD y TVD principalmente.  ▪ Se realizó apoyo al archivo de gestión de la oficina Jurídica, para la organización, depuración, foliación, verificación (a través de listas de chequeo) y digitalización de la serie documental CONTRATOS, año 2018 y 2019. </t>
    </r>
    <r>
      <rPr>
        <b/>
        <sz val="11"/>
        <color theme="1"/>
        <rFont val="Calibri"/>
        <family val="2"/>
        <scheme val="minor"/>
      </rPr>
      <t>ACTIVIDADES EN PROCESO-tercer trimestre :</t>
    </r>
    <r>
      <rPr>
        <sz val="11"/>
        <color theme="1"/>
        <rFont val="Calibri"/>
        <family val="2"/>
        <scheme val="minor"/>
      </rPr>
      <t xml:space="preserve"> Se encuentra actualmente en un 75% de ejecución, el proceso de actualización del Manual de Gestión Documental del IDER.
 Se realizó apoyo al archivo de gestión de la oficina Jurídica, para la organización, depuración, foliación, verificación (a través de listas de chequeo) y digitalización de la serie documental CONTRATOS, año 2018 y 2019.
</t>
    </r>
    <r>
      <rPr>
        <b/>
        <sz val="11"/>
        <color theme="1"/>
        <rFont val="Calibri"/>
        <family val="2"/>
        <scheme val="minor"/>
      </rPr>
      <t xml:space="preserve">
</t>
    </r>
    <r>
      <rPr>
        <sz val="11"/>
        <color theme="1"/>
        <rFont val="Calibri"/>
        <family val="2"/>
        <scheme val="minor"/>
      </rPr>
      <t xml:space="preserve">
</t>
    </r>
  </si>
  <si>
    <r>
      <t xml:space="preserve">Durante este  primer  trimestre  del año 2019 , se empezó a trabajar en la actualización del Mapa de Riesgo del PETI , se esta adelantando el diagnóstico del Plan de Tratamiento de Riesgo de Seguridad  y Privacidad de la Información y con respecto a este tema los funcionarios del IDER cuentan con contraseña de acceso a la información almacenado en los equipos de computo , existe también un dominio de acceso para el sistema integral de contabilidad y presupuesto que se llama "IDER.lOCAL", tenemos software antivirus para evitar y contrarestar el acceso de aplicaciones maliciosas ,en  lo concerniente al Plan de Seguirdad y Privacidad de la información  disponemos de copias de seguridad en forma manual y revisiones periodicas para cambio de claves de acceso de acuerdo a la rotación del personal del IDER, en cuanto a la parte fisica contamos con un centro de computo dedidamente protegido  y en condicones climaticas adecuadas y personal de soporte para evaluar los equipo y los imprevistos .   El PETI, se aprobó mediante resolución No. 303  del 15 de septiembre  del año 2017 . Durante el periodo de abril a junio se realizaron diferentes actividades a saber;       En cuanto a la Pagina WEB se está gestionando lo siguiente:
1-Gestion Menú Transparencia de acuerdo al Requerimiento de Gobierno en Línea.
2-Gestion Formulario Campamento juvenil.
3-Gestion Formulario de inscripción de las Escuelas de Formación.
4-Gestion de toda la parte misional del Instituto, se registra en la Página WEB
5-Seguimiento estadístico de ingreso a la Página WEB.
6-Gestion y publicación de todos los eventos Deportivos y Recreativos.
7-Gestion y Seguimiento de publicación de las redes sociales.
</t>
    </r>
    <r>
      <rPr>
        <sz val="11"/>
        <rFont val="Calibri"/>
        <family val="2"/>
        <scheme val="minor"/>
      </rPr>
      <t>Programas o soluciones de Sistemas.</t>
    </r>
    <r>
      <rPr>
        <sz val="11"/>
        <color theme="1"/>
        <rFont val="Calibri"/>
        <family val="2"/>
        <scheme val="minor"/>
      </rPr>
      <t xml:space="preserve">
1-Actualizacion de las bandejas SiGOB en cada oficina del instituto avance 80%
2-Diseño e Implementación de mesa de entrada con el sistema de información y gestión para la Gobernabilidad,  “SIGOB” para el IDER.
3-Seguimiento e implementación del Plan estratégico de la tecnología de la información “ PETI” avance 90%
4-Seguimiento y puesta en práctica de los requerimientos de las tecnologías de la información y comunicación de gobierno en Línea. Avance un 60%
5-Soporte Técnico y mantenimiento de equipos, avance 30%
6-Informes Contraloría Plan de mejoramiento 100%
7 Adquisición de nuevos equipos Tecnológicos para Optimizar los procesos informáticos en  el Instituto IDER.
 </t>
    </r>
  </si>
  <si>
    <t>APROPIACIÓN DEFINITIVA 2019 ENERO-SEPTIEMBRE</t>
  </si>
  <si>
    <t xml:space="preserve">EJECUCIÓN DE ENERO A SEPTIEMBRE  DEL 2019 </t>
  </si>
  <si>
    <t xml:space="preserve">%EJECUCIÓN DE ENERO A SEPTIEMBRE  DEL 2019 </t>
  </si>
  <si>
    <t>ACUMULADO DE AVANCE A 30 DE JUNIO DE 2019</t>
  </si>
  <si>
    <t>% DE AVANCE DEL SUB PROGRAMA  A JUNIO  DEL AÑO 2019   SEGÚN PLANEACION</t>
  </si>
  <si>
    <t>% DE AVANCE DEL PROGRAMA  A JUNIO  DEL AÑO 2019     SEGÚN PLANEACION</t>
  </si>
  <si>
    <t xml:space="preserve">% DE AVANCE DE LA LINEA ESTRATEGICA  A JUNIO  DEL AÑO 2019    SEGÚN PLANEACION </t>
  </si>
  <si>
    <t>Se realizaron actividades recreativas y deportivas dirigidas al adulto mayor como: caminar, rondas tradiconales. Juegos de mesa como:  El domino , el ajedrez, parques, rompecabezas, el trompo, juegos con pelotas plásticas, palos, balones , peregrina , entre otros , para un total de 4.000 adultos mayores beneficiados.</t>
  </si>
  <si>
    <t xml:space="preserve">Se espera realizar en  el último  trimestre  del año 2019 </t>
  </si>
  <si>
    <t xml:space="preserve">Se espera realizar en el último  trimestre del año 2019 </t>
  </si>
  <si>
    <t xml:space="preserve">Se espera realizar en el último trimestre del año 2019 </t>
  </si>
  <si>
    <r>
      <t xml:space="preserve">
Durante este periodo se apoyaron a  64  deportitas :  </t>
    </r>
    <r>
      <rPr>
        <b/>
        <sz val="11"/>
        <color theme="1"/>
        <rFont val="Calibri"/>
        <family val="2"/>
        <scheme val="minor"/>
      </rPr>
      <t>Deportistas Convencionales</t>
    </r>
    <r>
      <rPr>
        <sz val="11"/>
        <color theme="1"/>
        <rFont val="Calibri"/>
        <family val="2"/>
        <scheme val="minor"/>
      </rPr>
      <t xml:space="preserve">:  María  José Rosado Pérez- Ajedrez, Robert Cordoba -Surf, Elías Echeverría-Surf, Gregaria  Gómez -Atletismo, Kevin Espinoza- Atletismo, Libia de la Rosa  Saldariaga-Baloncesto,Lázaro Cáceres- Boxeo,Delkis Miranda-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</si>
  <si>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Durante este periodo se realizaron las siguientes actividades:  Día  Mundial de la Actividad  Fisica en el cual participaron  1.280 personas . Otros eventos  como:  Joven Saludable al Parque  "JUGANDO Y BAILANDO PIENSA POSITIVO y VIVE LA DANZA VIVE EL MOVIMIENTO , en los cualas se beneficiaron  a 2.958 personas , para un total de 4.238 personas beneficiadas.</t>
  </si>
  <si>
    <t>El Festival Internacional de la Cometa, no se puedo llevar a cabo por  problemas con la fuente de  financiamiento .</t>
  </si>
  <si>
    <t xml:space="preserve">Se realizaron actividad fisica para las mujeres diagnósticadas con cáncer,  una vez a la semana  por una hora, con lo cual se benefiaciaron  un total de 40  asi como también se llevaron a cabo festivales deportivos de mujeres ,  en los  cuales  se beneficiaron a 4.000  personas ,  para un total de  4.040  mujeres beneficiadas .  </t>
  </si>
  <si>
    <t xml:space="preserve"> Se atendieron 110 iniciativas presentadas por la comunidad durante los meses de enero a  septiembre   del 2019 </t>
  </si>
  <si>
    <t xml:space="preserve">Se espera realizar en este útimo  trimestre del año 2019 </t>
  </si>
  <si>
    <r>
      <t xml:space="preserve">Durante este timestre   trimestre  del año 2019 , se empezó a trabajar en la actualización del Mapa de Riesgo del PETI , se esta adelantando el diagnóstico del Plan de Tratamiento de Riesgo de Seguridad  y Privacidad de la Información y con respecto a este tema los funcionarios del IDER cuentan con contraseña de acceso a la información almacenado en los equipos de computo , existe también un dominio de acceso para el sistema integral de contabilidad y presupuesto que se llama "IDER.lOCAL", tenemos software antivirus para evitar y contrarestar el acceso de aplicaciones maliciosas ,en  lo concerniente al Plan de Seguirdad y Privacidad de la información  disponemos de copias de seguridad en forma manual y revisiones periodicas para cambio de claves de acceso de acuerdo a la rotación del personal del IDER, en cuanto a la parte fisica contamos con un centro de computo dedidamente protegido  y en condicones climaticas adecuadas y personal de soporte para evaluar los equipo y los imprevistos .   El PETI, se aprobó mediante resolución No. 303  del 15 de septiembre  del año 2017 . Durante el periodo de abril a junio se realizaron diferentes actividades a saber;       En cuanto a la Pagina WEB se está gestionando lo siguiente:
1-Gestion Menú Transparencia de acuerdo al Requerimiento de Gobierno en Línea.
2-Gestion Formulario Campamento juvenil.
3-Gestion Formulario de inscripción de las Escuelas de Formación.
4-Gestion de toda la parte misional del Instituto, se registra en la Página WEB
5-Seguimiento estadístico de ingreso a la Página WEB.
6-Gestion y publicación de todos los eventos Deportivos y Recreativos.
7-Gestion y Seguimiento de publicación de las redes sociales.
</t>
    </r>
    <r>
      <rPr>
        <sz val="11"/>
        <rFont val="Calibri"/>
        <family val="2"/>
        <scheme val="minor"/>
      </rPr>
      <t>Programas o soluciones de Sistemas.</t>
    </r>
    <r>
      <rPr>
        <sz val="11"/>
        <color theme="1"/>
        <rFont val="Calibri"/>
        <family val="2"/>
        <scheme val="minor"/>
      </rPr>
      <t xml:space="preserve">
1-Actualizacion de las bandejas SiGOB en cada oficina del instituto avance 80%
2-Diseño e Implementación de mesa de entrada con el sistema de información y gestión para la Gobernabilidad,  “SIGOB” para el IDER.
3-Seguimiento e implementación del Plan estratégico de la tecnología de la información “ PETI” avance 90%
4-Seguimiento y puesta en práctica de los requerimientos de las tecnologías de la información y comunicación de gobierno en Línea. Avance un 60%
5-Soporte Técnico y mantenimiento de equipos, avance 30%
6-Informes Contraloría Plan de mejoramiento 100%
7 Adquisición de nuevos equipos Tecnológicos para Optimizar los procesos informáticos en  el Instituto IDER. Durante el periodo de julio a septiembre del año 2019 ,  </t>
    </r>
    <r>
      <rPr>
        <b/>
        <sz val="11"/>
        <color theme="1"/>
        <rFont val="Calibri"/>
        <family val="2"/>
        <scheme val="minor"/>
      </rPr>
      <t>PETI:</t>
    </r>
    <r>
      <rPr>
        <sz val="11"/>
        <color theme="1"/>
        <rFont val="Calibri"/>
        <family val="2"/>
        <scheme val="minor"/>
      </rPr>
      <t xml:space="preserve"> Se  actualizó el mapa de riesgo del PETI, se esta trabajando en el diagnóstico adquiriendo equipos tecnológicos y software libres para la implementación de un sistema de seguridad de la informción, se evaluó la plan eléctrica y ups para su debida reparación  e implementación como energía de respaldo a los servidores ,</t>
    </r>
    <r>
      <rPr>
        <b/>
        <sz val="11"/>
        <color theme="1"/>
        <rFont val="Calibri"/>
        <family val="2"/>
        <scheme val="minor"/>
      </rPr>
      <t xml:space="preserve"> PLAN DE TRATAMIENTO DE RIESGO DE SEGURIDAD Y PRIVACIDAD DE LA INFORMACIÓN:</t>
    </r>
    <r>
      <rPr>
        <sz val="11"/>
        <color theme="1"/>
        <rFont val="Calibri"/>
        <family val="2"/>
        <scheme val="minor"/>
      </rPr>
      <t xml:space="preserve"> Se realizaron copias manuales de seguridad  con herramientas elétronicas para mantener el respaldo de la información almacenada en el servidor ,</t>
    </r>
    <r>
      <rPr>
        <b/>
        <sz val="11"/>
        <color theme="1"/>
        <rFont val="Calibri"/>
        <family val="2"/>
        <scheme val="minor"/>
      </rPr>
      <t xml:space="preserve">  PLAN DE SEGURIDAD Y PRIVACIDAD DE LA INFORMACIÓN:</t>
    </r>
    <r>
      <rPr>
        <sz val="11"/>
        <color theme="1"/>
        <rFont val="Calibri"/>
        <family val="2"/>
        <scheme val="minor"/>
      </rPr>
      <t xml:space="preserve">  Se actualizaron los procesos de acceso mediante claves de seguridad de la información y equipos de computo  
 </t>
    </r>
  </si>
  <si>
    <t>99.92%</t>
  </si>
  <si>
    <t xml:space="preserve">Durante el primer trimestre  del año 2019 : Se adoptó el Plan Estrategico de Talento Humano 2019 mediante resolución No. 004 del 30 de enero del 2019, se adoptó el Plan Anual de Trabajo del Sistema de Gestión de la seguridad y salud en el Trabajo 2019 mediante resolución 005 del 30 de enero del 2019 , se adopta el Plan Anual de Previsión 2019 mediante resolución 006 del  30 de Enero del 2019 , se adopta el Plan Anual de Vacantes  2019 mediante resolución 007 del 30 de enero del 2019,  Mediante resolución 008 del 30 de enero del 2019 se aprueba el Programa de Bienestar Social e incentivos para los Servidores Públicos del IDER. La  Oficina Asesora de Planeación elaboró el Plan Anticorrupción y de Atención al Ciudadano el cual fue aprobado por Resolucíón No. 002 del 30 de enero del 2019 , se realizó el primer reporte FURAG II y se aprobó mediante la resolución No. 003 del 30 de enero del 2019  la actualización de los comites sectoriales y se conforman el comité Institucional de gestión y desempeño del Instituto . Durante este segundo trimeste se adelanto en los siguientes temas: 
Se realizaron las siguientes actividades dentro del Plan de Trabajo Anual de Seguridad y Salud en el trabajo:
a.  Se realizó seguimiento para determinar el cumplimiento a la normatividad legal vigente Decreto 1072 de 2015
b. Se elaboraron los siguientes documentos: la matriz legal vigente en SST, la matriz de peligros y valoración de riesgos, y el Reglamento de Higiene y Seguridad Industrial. Dentro del aspecto de Inspección , Vigilancia y Control:  
a.  Se hizo seguimiento a las recomendaciones generadas por medico ocupacional en cuanto a los exámenes médicos ocupacionales realizados por el personal de OPS.
b.  Se realizaron inspecciones a extintores, rutas de evacuación, señalización, etc. Durante el periodo de Julio a septiembre se realizo dentro del  Plan Anual de  Seguridad y Salud en el  Trabajo , se realizo el segumiento correpondiente y se ajustarán algunos aspectos en el Plan de Mejora , asi como también se realizaron las actividades de inspección , vigilacia y control , en los diferentes planes de Talento Humano. 
</t>
  </si>
  <si>
    <t>99.99%</t>
  </si>
  <si>
    <t xml:space="preserve">% DE AVANCE DEL PROGRAMA DE   A SEPTIEMBRE   DEL AÑO 2019   </t>
  </si>
  <si>
    <t xml:space="preserve">% DE AVANCE DE LA LINEA ESTRATEGICA  A SEPTIEMBRE  DEL 2019   </t>
  </si>
  <si>
    <t>% DE AVANCE DEL PROGRAMA  A SEPTIEMBRE DEL AÑO 2019     SEGÚN PLANEACION</t>
  </si>
  <si>
    <t>% DE AVANCE DE LA LINEA ESTRATEGICA DE   A SEPTIEMBRE   DEL 2019</t>
  </si>
  <si>
    <t>Participaron  2.545   personas nuevas  en los Juegos Superaté -Intercolegiados hasta el momento contamos con 14 instituciones educativas nuevas ,  las finales se realizaran en el mes de diciembre en Paipa (Boyacá), la etapa distrital y departamental terminó.</t>
  </si>
  <si>
    <t>Se llevaron a cabo 39 visitas técnicas de enero a junio , se  realizaron  intervenciones menores a los escenarios deportivos como el pago de los servicios públicos asi como el  mejoramiento , adecuación  y mantenimiento de los escenarios  deportivos como son: Coliseo Chicho de Hierro, Estadio de Beisbol 11 de Noviembre , Unidad Deportiva El Campestre, Estadio de Softbol el  Campestre ,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 Arango, Cancha múltiple Los Cerezos, Cancha Múltiple de Ceballos, Estadios de Beisbol Infantil Daniel Lemaitre, Reparación de las canchas múltiples de los barrios Santa Rita - Institutción José de la Vega y Los Calamares - Calle La Lengua entre Mz 28 y 63, Mejoramiento de la infraestructura deportiva de la cancha múltiple del Corregimiento de Bocachica en el Distrito de Cartagena de Indias</t>
  </si>
  <si>
    <t xml:space="preserve">Se  realizarón durante el periodo de enero a  septiembre :  los Juegos Deportivos por La Paz, en donde se desarrollaron  disciplinas deportivas como:  Béisbol, Softbol, Futsala, Domino, Kitbol, Golito, con la participación de 1.200 deportitas, se llevaron a cabo los torneos de integración comunitaria en los barrios el Nazareno, Nelson Mandela, Santa Rita, Bicentenario, Chiqiuinquira, Paraiso, faldas de la Popa, San José de Los Campanos , La  María, el Pozón, Olaya, 20 de Julio , la Florida, San Francisco dentro del cual se beneficiaron a 600 personas , se realizó juegos de interlocalidades de fútbol menor con la particiapción de 600 niños, también se realizaron  direntes eventos y torneos deportivos que beneficiaron a 6.000 personas,  para un total de 8.400 personas ; se aumento la metas a 5.000 personas más, debido a la incorporación realizado mediante acuerdo No. 0001 del 9 de mayo del 2019,   </t>
  </si>
  <si>
    <t>Se realizaron actividades recrea-deportivas, en los centros penitenciarios y carcelarios de San Diego y Ternera , las cuales beneficiaron a una población aproximada de 320 reclusas y reclusos.</t>
  </si>
  <si>
    <t>Se apoyaron  los clasificatorios a Juegos Paranacionales en Atletismo, Natación y Boccia , asi como el clasificatorio de Voleibol Sentado  beneficiando  a 150 personas, además se llevaron a cabo en algunas instituciones educativas actividades recreodeportivas beneficiando a 257 personas asi como también se realizo un evento deportivo de 2.000 personas, para un total de 2.407 personas beneficiadas.</t>
  </si>
  <si>
    <t xml:space="preserve"> </t>
  </si>
  <si>
    <t xml:space="preserve">EJECUCIÓN DE OCTUBRE A DICIEMBRE  A 2019 </t>
  </si>
  <si>
    <t xml:space="preserve">EJECUCIÓN DE OCTUBRE  A  DICIEMBRE   DEL 2019 </t>
  </si>
  <si>
    <t xml:space="preserve">% DE AVANCE DE LOS PROGRAMAS DE  OCTUBRE A DICIEMBRE DEL 2019  SEGÚN PLANEACIÓN </t>
  </si>
  <si>
    <t xml:space="preserve">OBSERVACIONES DE ENERO A DICIEMBRE  DEL 2019 </t>
  </si>
  <si>
    <t xml:space="preserve"> A la fecha,  de enero a septiembre del año 2019  se han creado  cuatro  nuevos  núcleos: La Candelaria y San Fernando Sector -La Florida , Portal de la Cordialidad y Estadio de Beisbol Juan C. Arango-Blas de Lezo,  para un total de 50 núcleos en diferentes barrios y corregimientos del Distrito de Cartagena de Indias .  Contamos con núcleos en la insular como son:  Bocachica,  Barú, Santa Ana , Ararca, Isla fuerte.   Se beneficiaron a  5.245  niñas , niños y adolescentes, 1.016 de esta población  son nuevos .  </t>
  </si>
  <si>
    <t xml:space="preserve">Durante el año  2019,   se  crearon  cuatro  nuevos  núcleos: La Candelaria y San Fernando Sector -La Florida , Portal de la Cordialidad y Estadio de Beisbol Juan C. Arango-Blas de Lezo,  para un total de 50 núcleos en diferentes barrios y corregimientos del Distrito de Cartagena de Indias .  Contamos con núcleos en la insular como son:  Bocachica,  Barú, Santa Ana , Ararca, Isla fuerte.   Se beneficiaron a  5.270  niñas , niños y adolescentes, 1.041 de esta población  son nuevos .  </t>
  </si>
  <si>
    <t xml:space="preserve">Durante el año  2019 , Participaron  2.545   personas nuevas  en los Juegos Superaté -Intercolegiados  y con la  participación de 14 instituciones educativas nuevas, donde participaron un total de 7.192 deportistas y un total de 112 instituciones educativas. </t>
  </si>
  <si>
    <t>Durante el año 2019 , se realizaron Actividades Físicas en los  Centros Penitenciarios y Carcelarios de Ternera, San Diego y Asomenores,  en los cuales se atendieron  un total de 1.011 personas (entre reclusos y reclusas).</t>
  </si>
  <si>
    <t>Durante el año  2019, se desarrollaron asesorías y charlas de Hábitos y Estilos de  Vida Saludable en diferentes empresas del Distrito de Cartagena de Indias, que beneficiaron a  19.121  personas, para un total de 151  actividades en diferentes empresas del Distrito de Cartagena de Indias.</t>
  </si>
  <si>
    <t xml:space="preserve"> El programa "El Caminante Saludable",  beneficio un  total de 323  beneficiados aproximadamente  desde el mes de enero a  septiembre de la cursante anualidad. </t>
  </si>
  <si>
    <t>Durante el año 2019, el programa "El Caminante Saludable",  beneficiaron  un  total de 323 personas aproximadamente.</t>
  </si>
  <si>
    <t xml:space="preserve"> Se beneficiaron a 376  de enero a septiembre  del año 2019, contamos con 12 puntos de atención.
 </t>
  </si>
  <si>
    <t>Durante el año 2019, se beneficiaron a 376 jóvenes aproximadamente en 12 puntos de atención.</t>
  </si>
  <si>
    <t>Se realizaron jornadas de asesoría y acompañamiento técnico durante enero a  diciembre  del año 2019, de las cuales se beneficiaron  a 11.318  deportistas  que asisten al Centro de Acondicionamiento Físico.</t>
  </si>
  <si>
    <t>Durante el año 2019,  se realizaron 47 vías recreativas, con un total de  11.970 personas  beneficiadas.</t>
  </si>
  <si>
    <t>Dentro de este item  también sumamos las personas beneficiadas en  el  apoyo  a otras actividades recreativas , durante este     año 2019  participaron 14.591 personas , se realizaron 49 actividades recreativas aproximadamente .</t>
  </si>
  <si>
    <t>Dentro de este item  también sumamos las personas beneficiadas en  el  apoyo  a otras actividades recreativas , durante el año 2019  participaron 15.743 personas , se realizaron 54 actividades recreativas aproximadamente .</t>
  </si>
  <si>
    <t xml:space="preserve">Se llevaron a cabo 47 visitas técnicas de enero a septiembre , se  realizaron  intervenciones menores a los escenarios deportivos como el pago de los servicios públicos  (luz o Agua ) asi como también se realizaron  mantenimiento , adecuación y mejoramiento de los escenarios deportivos  como son : Coliseo Chicho de Hierro, Estadio de Beisbol 11 de Noviembre , Unidad Deportiva El Campestre,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C.. Arango, Cancha múltiple Los Cerezos, Cancha Múltiple de Ceballos, Estadios de Beisbol Infantil Daniel Lemaitre, Reparación de las canchas múltiples de los barrios Santa Rita - Institución José de la Vega y Los Calamares - Calle La Lengua entre Mz 28 y 63, Mejoramiento de la infraestructura deportiva de la cancha múltiple del Corregimiento de Bocachica en el Distrito de Cartagena de Indias , Estadio Polideportivo de Arroyo Grande, Cancha Múltiple del barrio República de Chile , Construcción del Muro de Cerramiento del Polideportivo Juan C. Arango y adecuación de estadio de softbol de Pasacaballos. </t>
  </si>
  <si>
    <t>Se  desarrollo en el año 2019 el programa de Escuelas Recreativas con  niños y niñas de primera infancia en los corregimientos del Distrito de Cartagena de Indias , para un total de 3.438  beneficiados. Se desarrolla en los corregimientos : Boquilla, Bocachica,Puerto Rey, Barú, Santa Ana y Ararca.</t>
  </si>
  <si>
    <t xml:space="preserve">Esta actividad  no se llevo a cabo debido a  la eliminación de la Sobretasa Deportiva que afecta la ejecución de diversos  subprogramas. </t>
  </si>
  <si>
    <t>Durante cada sábado,  se realizan encuentros del Campamento Juvenil del Distrito (con el acompañamiento de  Ministerio del Deporte)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periodo  se han beneficiado a un total de 256  jóvenes .</t>
  </si>
  <si>
    <t>Durante cada sábado,  se realizan encuentros del Campamento Juvenil del Distrito (con el acompañamiento de  Ministerio del Deporte)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primer periodo se han beneficiado a un total de 256  jóvenes .</t>
  </si>
  <si>
    <t xml:space="preserve"> Éste evento deportivo cuenta con la participación de 4.210  personas , las disciplinas  en competencias son las siguientes: Beisbol, Fútbol, Softbol, Atletismo Canotaje, Micro;  se contó  con la participación de 26 corregimientos (Barú, Bocachcica,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</si>
  <si>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 xml:space="preserve">Se  realizaron durante el año 2019 Los Juegos Deportivos por La Paz, en donde se desarrollaron  disciplinas deportivas como:  Béisbol, Softbol, Futsala, Domino, Kitbol, Golito, con la participación de 1.200 deportitas, se llevaron a cabo los torneos de integración comunitaria en los barrios el Nazareno, Nelson Mandela, Santa Rita, Bicentenario, Chiqiuinquira, Paraiso, faldas de la Popa, San José de Los Campanos , La  María, el Pozón, Olaya, 20 de Julio , la Florida, San Francisco dentro del cual se beneficiaron a 600 personas , se realizó juegos de interlocalidades de fútbol menor con la particiapción de 600 niños, también se realizaron  direntes eventos y torneos deportivos que beneficiaron a 6.000 personas,  para un total de 8.400 personas ; se aumento la metas a 5.000 personas más, debido a la incorporación realizado mediante acuerdo No. 0001 del 9 de mayo del 2019,   </t>
  </si>
  <si>
    <t>Durante el año 2019 , se realizaron actividades recrea-deportivas, en los centros penitenciarios y carcelarios de San Diego y Ternera , las cuales beneficiaron a una población aproximada de 320 reclusas y reclusos.</t>
  </si>
  <si>
    <t>Se  realizaron diferentes  capacitaciones en variados temas deportivos en cada unos de los eventos y torneos deportivos que se llevaron a cabo en los cuales se  beneficiaron aproximadamente a 2.000 personas.</t>
  </si>
  <si>
    <r>
      <t xml:space="preserve">
Durante este año 2019 , se apoyaron a  64  deportitas :  </t>
    </r>
    <r>
      <rPr>
        <b/>
        <sz val="11"/>
        <color theme="1"/>
        <rFont val="Calibri"/>
        <family val="2"/>
        <scheme val="minor"/>
      </rPr>
      <t>Deportistas Convencionales</t>
    </r>
    <r>
      <rPr>
        <sz val="11"/>
        <color theme="1"/>
        <rFont val="Calibri"/>
        <family val="2"/>
        <scheme val="minor"/>
      </rPr>
      <t xml:space="preserve">:  María  José Rosado Pérez- Ajedrez, Robert Cordoba -Surf, Elías Echeverría-Surf, Gregaria  Gómez -Atletismo, Kevin Espinoza- Atletismo, Libia de la Rosa  Saldariaga-Baloncesto,Lázaro Cáceres- Boxeo,Delkis Miranda-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</si>
  <si>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Durante este periodo  se realizaron 32 capacitaciones que beneficiaron a 3.052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 Seminario Sueños Mundialistas  XIV  seminario de Fútbo l  Internacional, Congreso latinoamericano de Educación Fisica, deporte, Recreación y Actividad Fiísica-III Encuentro Colombiano y I Encuentro Latinoamericano de estudiantes de Educación Física, Recreación y Deporte , Histografia de la Danza, Movimiento cultural del Hip Hop, Taller Técnico-Práctico de Hip-Hop Básico, Pedagogia Creatividad y Lúdica, Mitos y Realidades de la Hipertensión Arterial, Trabajo en Equipo, Patrones de Movimiento y  Expresión Corporal Socialización , Planeador  de Actividades  Base, Certificación en Primer Respondiente , entrenamiento funcional, La recreación como herramienta pedagógica , Esquema coreográfico Puya y Champeta,Problemas del comportamiento y del aprendizaje infantil, la música como facilitador de HEVS1, la música como facilitador de HEVS2, Nutrición y salud infantil, taller teorico práctico de salsa,  Danza y Patrimonio, Teatro como Herramienta Pedagogica dentro de la recreación, Psicologia de la actividad física.</t>
  </si>
  <si>
    <t>Durante el año 2019,   se realizaron 32 capacitaciones que beneficiaron a 3.052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 Seminario Sueños Mundialistas  XIV  seminario de Fútbo l  Internacional, Congreso latinoamericano de Educación Fisica, deporte, Recreación y Actividad Fiísica-III Encuentro Colombiano y I Encuentro Latinoamericano de estudiantes de Educación Física, Recreación y Deporte , Histografia de la Danza, Movimiento cultural del Hip Hop, Taller Técnico-Práctico de Hip-Hop Básico, Pedagogia Creatividad y Lúdica, Mitos y Realidades de la Hipertensión Arterial, Trabajo en Equipo, Patrones de Movimiento y  Expresión Corporal Socialización , Planeador  de Actividades  Base, Certificación en Primer Respondiente , entrenamiento funcional, La recreación como herramienta pedagógica , Esquema coreográfico Puya y Champeta,Problemas del comportamiento y del aprendizaje infantil, la música como facilitador de HEVS1, la música como facilitador de HEVS2, Nutrición y salud infantil, taller teorico práctico de salsa,  Danza y Patrimonio, Teatro como Herramienta Pedagogica dentro de la recreación, Psicologia de la actividad física.</t>
  </si>
  <si>
    <t>Para finalizar el año 2019 ,  dentro del Plan de Trabajo Anual de Seguridad y Salud en el trabajo se llevo a cabo con respecto al punto 1: EL SEGUIMIENTO Y PLAN DE MEJORA , pero con respecto al punto 2.: . INSPECCIÓN , VIGILANCIA Y CONTROL ,se realizo la inspección ,  vigilancia y en lo referente al Control nos encontramos en la etapa de autoevaluación.</t>
  </si>
  <si>
    <t>Para finalizar el año 2019,  con respecto al tema de Archivo,  la etapa  3. APROBACIÓN, CONVALIDACIÓN E IMPLEMENTACIÓN DE TABLA DE RETENCIÓN DOCUMENTAL-TRD, se encuentra en un 80%, es decir en la fase final de aprobación asi como también el PROGRAMA DE GESTIÓN DOCUMENTAL –PGD.</t>
  </si>
  <si>
    <t>Para finalizar el año 2019, con el respecto al tema de 5. PETI: MAPA DE RIESGO -ACTUALIZACIÓN : Se encuentra listo, en el se plantearon las debilidades y fortalezas, es decir los riesgos y las posibles políticas para solucionar los riesgos. Para el tema  6. PLAN DE TRATAMIENTO DE RIESGO DE SEGURIDAD Y PRIVACIDAD DE LA INFORMACIÓN : 1 ETAPA –DIAGNÓSTICO: No se pudo llevar a cabo porque no se compraron las licencias antivirus, ni las licencias ofimáticas. Para el tema PLAN DE SEGURIDAD Y PRIVACIDAD DE LA INFORMACIÓN : 3 ETAPA- CONTROL DE CAMBIOS Y  4 ETAPA -COPIAS DE SEGURIDAD: Se avanzó con la configuración de los servidores para montar los software de backup y políticas de seguridad de la información, pero no se pudo llevar a cabo la implementación porque no se cuenta con el programa ni con la herramienta de respaldo de energía redundante (UPS) para el centro de cómputo y servidores del instituto.</t>
  </si>
  <si>
    <t xml:space="preserve"> Se llevaron a cabo 52 visitas técnicas de enero a septiembre , se  realizaron  intervenciones menores a los escenarios deportivos como el pago de los servicios públicos  (luz o Agua ) asi como también se realizaron  mantenimiento , adecuación y mejoramiento de los escenarios deportivos  como son : Coliseo Chicho de Hierro, Estadio de Beisbol 11 de Noviembre , Unidad Deportiva El Campestre,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C.. Arango, Cancha múltiple Los Cerezos, Cancha Múltiple de Ceballos, Estadios de Beisbol Infantil Daniel Lemaitre, Reparación de las canchas múltiples de los barrios Santa Rita - Institución José de la Vega y Los Calamares - Calle La Lengua entre Mz 28 y 63, Mejoramiento de la infraestructura deportiva de la cancha múltiple del Corregimiento de Bocachica en el Distrito de Cartagena de Indias , Estadio Polideportivo de Arroyo Grande, Cancha Múltiple del barrio República de Chile , Construcción del Muro de Cerramiento del Polideportivo Juan C. Arango y adecuación de estadio de softbol de Pasacaballos. </t>
  </si>
  <si>
    <t>Durante el año 2019,  se realizaron las siguientes actividades:  Día  Mundial de la Actividad  Fisica en el cual participaron  1.280 personas . Otros eventos  como:  Joven Saludable al Parque  "JUGANDO Y BAILANDO PIENSA POSITIVO y VIVE LA DANZA VIVE EL MOVIMIENTO , en los cualas se beneficiaron  a 2.958 personas, se llevo a cabo el Festival de Difraces en el cual se beneficiaron a 400 personas , para un total de 4.638 personas beneficiadas.</t>
  </si>
  <si>
    <t>Las  Vacaciones Recreativas, no se realizaron dedido a la elimación de la Sobretasa Deportiva que afectó la ejecución de diveras actividades de los subprogramas.</t>
  </si>
  <si>
    <t xml:space="preserve">% DE AVANCE DEL PROGRAMA DE   A DICIEMBRE   DEL AÑO 2019   </t>
  </si>
  <si>
    <t xml:space="preserve">% DE AVANCE DE LA LINEA ESTRATEGICA  A DICIEMBRE  DEL 2019   </t>
  </si>
  <si>
    <t>% DE AVANCE DEL PROGRAMA  A DICIEMBRE DEL AÑO 2019     SEGÚN PLANEACION</t>
  </si>
  <si>
    <t>% DE AVANCE DE LA LINEA ESTRATEGICA DE   A DICIEMBRE   DEL 2019</t>
  </si>
  <si>
    <t xml:space="preserve">APROPIACIÓN DEFINITIVA 2019 ENERO A DICIEMBRE </t>
  </si>
  <si>
    <t xml:space="preserve">EJECUCIÓN DE ENERO A DICIEMBRE  DEL 2019 </t>
  </si>
  <si>
    <t xml:space="preserve">%EJECUCIÓN DE ENERO A DICIEMBRE  DEL 2019 </t>
  </si>
  <si>
    <t xml:space="preserve">Se realizaron campeonatos de fútbol en la localidad tres en la unidad comunera de gobierno No. 10  , los cuales beneficiaron a 450 personas </t>
  </si>
  <si>
    <t xml:space="preserve"> Se realizaron torneos de Bate de Tapia en las tres localidades del distrito de Cartagena de Indias, beneficiandoa 1.320  asi como también torneos de kitboll  y golito que beneficiaron a 432 personas aproximadamente, para un total de 1.752 beneficiados.</t>
  </si>
  <si>
    <t>Para realizar año 2019, la  construcción  y reconstrucción de los escenarios deportivos del distrito de Cartagena de Indias , no se realizaron  por motivo de losJuegos Deportivos Nacionales , debido a que existia un Plan de Intervenciones y obras  de  la reconstrucción de escenarios y  nuevos escenarios deportivos a cargo de la  Alcaldia Mayor de  Cartagena de Indias.</t>
  </si>
  <si>
    <t>Para realizar año 2019 , la construcción  y reconstrucción de los escenarios deportivos del distrito de Cartagena de Indias , no se realizaron  por motivo de losJuegos Deportivos Nacionales , debido a que existia un Plan de Intervenciones y Obras  de la reconstrucción de escenarios y nuevos esceanarios deportivos  a cargo de la Alcaldia Mayor de  Cartagena de Indias.</t>
  </si>
  <si>
    <t>Se realizo  festival de cometas "Cartagena Vestida de Colores" , el cual se llevo a cabo  en  Cartagena y algunos corregimientos  del Distrito de Cartagena como Boquilla, Psacaballo, , Bocachica, Bayunca, con el fin de generar espacios de recreación para niños,niñas y jóvenes, se benficiaron aproximadamente a 1.000 personas.</t>
  </si>
  <si>
    <t>Se realizaron actividades recreativas y deportivas dirigidas al adulto mayor como: caminar, rondas tradicionales. Juegos de mesa como:  El domino , el ajedrez, parques, rompecabezas, el trompo, juegos con pelotas plásticas, palos, balones , peregrina , entre otros , para un total de 4.000 adultos mayores beneficiados.</t>
  </si>
  <si>
    <t>Se apoyaron  los clasificatorios a Juegos Paranacionales en Atletismo, Natación y Boccia , asi como el clasificatorio de Voleibol Sentado  beneficiando  a 150 personas, además se llevaron a cabo en algunas instituciones educativas actividades recreodeportivas beneficiando a 257 personas asi como también se realizo un evento deportivo de 2.000 personas, para un total de 2.407 personas beneficiadas, además se realizo un evento "Jugando, aprendo, me recreo y me divierto que beneficio a 1.000 personas discapacitadas, para un total de 3.407 personas aproximadamente.</t>
  </si>
  <si>
    <t>Se realizaron actividades recreo-deportvas en la Via Perimetral atendiendo a Jóvenes en Riesgo de los cuales se beneficiaron  500 personas.</t>
  </si>
  <si>
    <t>Se realizaron actividades recreodeportivas en la Via Perimetral de las  cuales se beneficiaron a 1.000 personas de población Afro.</t>
  </si>
  <si>
    <t>SOBRETASA  DEPORTIVA- ICLD</t>
  </si>
  <si>
    <t>02-025-01-20-01 , 02-001-01-20-01,02-075-01-20-01</t>
  </si>
  <si>
    <t>02-025-02-20-01 , 02-001-01-20-01,  02-075-01-20-01, 02-025-02-20-01</t>
  </si>
  <si>
    <t>02-001-06-60-01-04-01-01 ,   02-027-06-60-01-04-01-01,  02-059-06-60-01-04-01-01 , 02-097-06-60-01-04-01-01</t>
  </si>
  <si>
    <t xml:space="preserve">ICAT (3%), CONVENIOS ADMINISTRATIVOS </t>
  </si>
  <si>
    <t>02-097-06-60-01-04-02-02, 02-005-06-60-01-04-02-02</t>
  </si>
  <si>
    <t xml:space="preserve">SOBRETASA DEPORTIVA, ARRENDAMIENTO ESCENARIOS DEPORTIVOS, SGP-PROPÓSITO GENERAL - DEPORTE, ICAT (3%), CONVENIOS ADMINISTRATIVOS </t>
  </si>
  <si>
    <t>02-025-06-60-01-04-03-01, 02-027-06-60-01-04-03-01, 02-059-06-60-01-04-03-01,02-097-06-60-01-04-03-01</t>
  </si>
  <si>
    <t xml:space="preserve">SOBRETASA DEPORTIVA, SGP -PROPÓSITO GENERAL - DEPORTE, ESPECTÁCULOS PÚBLICOS, ICLD, CONVENIOS INTERADMINISTRATIVOS </t>
  </si>
  <si>
    <t>02-025-06-60-01-04-03-02,02-059-06-60-01-04-03-02 ,02-024-06-60-01-04-03-02, 02-005-06-90-01-04-03-02, 02-001-06-60-01-04-03-02</t>
  </si>
  <si>
    <t xml:space="preserve">ARRENDAMIENTO ESCENARIOS DEPORTIVOS, SGP- PROPÓSITO GENERAL - DEPORTES, ICAT (3%), ICLD, CONVENIOS INTERADMINISTRATIVOS </t>
  </si>
  <si>
    <t>02-027-06-60-01-04-04-01, 02-059-06-60-01-04-04-01, 02-097-06-60-01-04-04-01, 02-005-06-60-01-04-04-01, 02-001-06-60-01-04-04-01</t>
  </si>
  <si>
    <t>02-025-06-60-01-04-05-01 , 02-001-06-60-01-04-05-01</t>
  </si>
  <si>
    <t>02-001-06-60-01-04-05-02, 02-025-06-60-01-04-05-02, 02-059-06-60-01-04-05-02, 02-097-06-60-01-04-05-02,  02-124-06-60-01-04-05-02</t>
  </si>
  <si>
    <t>02-097-06-60-01-04-06-03</t>
  </si>
  <si>
    <t xml:space="preserve">SOBRETASA DEPORTIVA, SGP -PROPÓSITO GENERAL - DEPORTES, ICAT (3%), ICLD, CONVENIOS ADMINISTRATIVOS </t>
  </si>
  <si>
    <t>02-025-06-60-01-04-06-01, 02-059-06-60-01-04-06-01,  02-097-06-60-01-04-06-01, 02-005-06-60-01-04-06-01, 02-001-06-60-01-04-06-01</t>
  </si>
  <si>
    <t>RENDIMIENTOS FINANCIEROS IDER, VENTA DE SERVICIOS, IMPUESTO ESPECTÁCULOS PÚBLICOS, SOBRETASA DEPORTIVA, ARRENDAMIENTO ESCENARIOS DEPORTIVOS, ICAT (3%), ICLD</t>
  </si>
  <si>
    <t>02-001-06-60-01-04-07-03,  02-012-06-60-01-04-07-03,  02-024-06-60-01-04-07-03,  02-025-06-60-01-04-07-03,  02-027-06-60-01-04-07-03,  02-097-06-60-01-04-07-03, 02-011-06-60-01-04-07-03</t>
  </si>
  <si>
    <t>APROPIACIÓN DEFINITIVA 2019 ENERO A DICIEMBRE SEGÚN PLANEACION</t>
  </si>
  <si>
    <t>EJECUCIÓN DE ENERO A DICIEMBRE  DEL 2019 SEGÚN PLANEACION</t>
  </si>
  <si>
    <t>%EJECUCIÓN DE ENERO A DICIEMBRE  DEL 2019 SEGÚN PLANEACION</t>
  </si>
  <si>
    <t>APROPIACION INICIAL A 2019 SEGÚN PLANEACION</t>
  </si>
  <si>
    <t>EJECUCION A 30 DE DICIEMBRE  SEGÚN PLANEACION</t>
  </si>
  <si>
    <t>% DE EJECUCION A 30 DE DICIEMBRE DE 2019 SEGÚN PLANEACION</t>
  </si>
  <si>
    <t>NOTA: SE TOMAN LOS VALORES DE APROPIACION INICIAL Y EKECUCION YA QUE LOS VALORES DEL IDER NO COINCIDEN CON LOS DEL POAI</t>
  </si>
  <si>
    <t xml:space="preserve">Se apoyarón 34  incitivas presentadas por las ligas, clubes y otras organizaciones deportivas </t>
  </si>
  <si>
    <t xml:space="preserve">Se apoyarón 30  incitivas presentadas por las ligas, clubes y otras organizaciones deportivas </t>
  </si>
  <si>
    <t xml:space="preserve">Se apoyarón 27 incitivas presentadas por las ligas, clubes y otras organizaciones deportivas </t>
  </si>
  <si>
    <t>AVANCE ACUMULADO  META PRODUCTO 2016-2019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</si>
</sst>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4" formatCode="_-&quot;$&quot;* #,##0.00_-;\-&quot;$&quot;* #,##0.00_-;_-&quot;$&quot;* &quot;-&quot;??_-;_-@_-"/>
    <numFmt numFmtId="164" formatCode="_-&quot;$&quot;\ * #,##0_-;\-&quot;$&quot;\ * #,##0_-;_-&quot;$&quot;\ * &quot;-&quot;_-;_-@_-"/>
    <numFmt numFmtId="165" formatCode="_(&quot;$&quot;\ * #,##0.00_);_(&quot;$&quot;\ * \(#,##0.00\);_(&quot;$&quot;\ * &quot;-&quot;??_);_(@_)"/>
    <numFmt numFmtId="166" formatCode="_(* #,##0.00_);_(* \(#,##0.00\);_(* &quot;-&quot;??_);_(@_)"/>
    <numFmt numFmtId="167" formatCode="_(* #,##0_);_(* \(#,##0\);_(* &quot;-&quot;??_);_(@_)"/>
    <numFmt numFmtId="168" formatCode="_(&quot;$&quot;\ * #,##0_);_(&quot;$&quot;\ * \(#,##0\);_(&quot;$&quot;\ * &quot;-&quot;??_);_(@_)"/>
  </numFmts>
  <fonts count="19" x14ac:knownFonts="1">
    <font>
      <sz val="11"/>
      <color theme="1"/>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9"/>
      <name val="Calibri"/>
      <family val="2"/>
      <scheme val="minor"/>
    </font>
    <font>
      <sz val="9"/>
      <color theme="1"/>
      <name val="Calibri"/>
      <family val="2"/>
      <scheme val="minor"/>
    </font>
    <font>
      <sz val="8"/>
      <color theme="1"/>
      <name val="Calibri"/>
      <family val="2"/>
      <scheme val="minor"/>
    </font>
    <font>
      <sz val="11"/>
      <name val="Calibri"/>
      <family val="2"/>
      <scheme val="minor"/>
    </font>
    <font>
      <sz val="11"/>
      <color rgb="FFFF0000"/>
      <name val="Calibri"/>
      <family val="2"/>
      <scheme val="minor"/>
    </font>
    <font>
      <b/>
      <sz val="10"/>
      <name val="Calibri"/>
      <family val="2"/>
      <scheme val="minor"/>
    </font>
    <font>
      <sz val="10"/>
      <color rgb="FFFF0000"/>
      <name val="Calibri"/>
      <family val="2"/>
      <scheme val="minor"/>
    </font>
    <font>
      <sz val="20"/>
      <color theme="1"/>
      <name val="Calibri"/>
      <family val="2"/>
      <scheme val="minor"/>
    </font>
    <font>
      <b/>
      <sz val="16"/>
      <color theme="1"/>
      <name val="Candara"/>
      <family val="2"/>
    </font>
    <font>
      <b/>
      <sz val="14"/>
      <color theme="1"/>
      <name val="Candara"/>
      <family val="2"/>
    </font>
    <font>
      <sz val="12"/>
      <color theme="1"/>
      <name val="Candara"/>
      <family val="2"/>
    </font>
    <font>
      <b/>
      <sz val="12"/>
      <color theme="1"/>
      <name val="Candara"/>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166"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cellStyleXfs>
  <cellXfs count="861">
    <xf numFmtId="0" fontId="0" fillId="0" borderId="0" xfId="0"/>
    <xf numFmtId="0" fontId="0" fillId="0" borderId="0" xfId="0" applyAlignment="1">
      <alignment horizont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0" fillId="0" borderId="0" xfId="0" applyAlignment="1">
      <alignment wrapText="1"/>
    </xf>
    <xf numFmtId="0" fontId="0" fillId="3" borderId="0" xfId="0" applyFill="1"/>
    <xf numFmtId="0" fontId="0" fillId="3" borderId="0" xfId="0" applyFill="1" applyAlignment="1">
      <alignment horizontal="center" vertical="center"/>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8" fillId="0" borderId="4" xfId="0" applyFont="1" applyFill="1" applyBorder="1" applyAlignment="1">
      <alignment horizontal="center" vertical="center" wrapText="1"/>
    </xf>
    <xf numFmtId="0" fontId="0" fillId="4" borderId="0" xfId="0" applyFill="1"/>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Fill="1"/>
    <xf numFmtId="0" fontId="0" fillId="0" borderId="0" xfId="0" applyFill="1" applyAlignment="1">
      <alignment horizontal="center" vertical="center"/>
    </xf>
    <xf numFmtId="0" fontId="0" fillId="0" borderId="0" xfId="0" applyFill="1" applyAlignment="1">
      <alignment wrapText="1"/>
    </xf>
    <xf numFmtId="0" fontId="8" fillId="0" borderId="4" xfId="0" applyFont="1" applyFill="1" applyBorder="1" applyAlignment="1">
      <alignment horizontal="right" vertical="center" wrapText="1"/>
    </xf>
    <xf numFmtId="0" fontId="0" fillId="0" borderId="4" xfId="0" applyFill="1" applyBorder="1" applyAlignment="1">
      <alignment horizontal="right" vertical="center" wrapText="1"/>
    </xf>
    <xf numFmtId="41" fontId="0" fillId="0" borderId="4" xfId="5" applyFont="1" applyFill="1" applyBorder="1" applyAlignment="1">
      <alignment horizontal="right" vertical="center" wrapText="1"/>
    </xf>
    <xf numFmtId="0" fontId="0" fillId="0" borderId="4" xfId="0" applyFill="1" applyBorder="1" applyAlignment="1">
      <alignment horizontal="right" vertical="center"/>
    </xf>
    <xf numFmtId="0" fontId="0" fillId="0" borderId="5" xfId="0" applyFill="1" applyBorder="1" applyAlignment="1">
      <alignment horizontal="right" vertical="center"/>
    </xf>
    <xf numFmtId="0" fontId="0" fillId="0" borderId="5" xfId="0" applyFill="1" applyBorder="1" applyAlignment="1">
      <alignment horizontal="right" vertical="center" wrapText="1"/>
    </xf>
    <xf numFmtId="0" fontId="0" fillId="0" borderId="0" xfId="0"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xf>
    <xf numFmtId="0" fontId="0" fillId="0" borderId="7" xfId="0" applyBorder="1" applyAlignment="1">
      <alignment horizontal="center" vertical="center" wrapText="1"/>
    </xf>
    <xf numFmtId="41" fontId="0" fillId="0" borderId="4" xfId="5" applyFont="1" applyFill="1" applyBorder="1" applyAlignment="1">
      <alignment horizontal="right" vertical="center" wrapText="1"/>
    </xf>
    <xf numFmtId="0" fontId="3" fillId="3" borderId="4" xfId="0" applyFont="1" applyFill="1" applyBorder="1" applyAlignment="1">
      <alignment horizontal="center" vertical="center" wrapText="1"/>
    </xf>
    <xf numFmtId="41" fontId="0" fillId="0" borderId="12" xfId="5" applyFont="1" applyFill="1" applyBorder="1" applyAlignment="1">
      <alignment horizontal="right" vertical="center" wrapText="1"/>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3" fillId="3" borderId="16" xfId="0" applyFont="1" applyFill="1" applyBorder="1" applyAlignment="1">
      <alignment horizontal="center" vertical="center" wrapText="1"/>
    </xf>
    <xf numFmtId="0" fontId="0" fillId="0" borderId="4" xfId="5" applyNumberFormat="1" applyFont="1" applyBorder="1" applyAlignment="1">
      <alignment horizontal="right" vertical="center" wrapText="1"/>
    </xf>
    <xf numFmtId="0" fontId="0" fillId="0" borderId="13" xfId="5" applyNumberFormat="1" applyFont="1" applyFill="1" applyBorder="1" applyAlignment="1">
      <alignment horizontal="right" vertical="center" wrapText="1"/>
    </xf>
    <xf numFmtId="0" fontId="0" fillId="0" borderId="12" xfId="5" applyNumberFormat="1" applyFont="1" applyFill="1" applyBorder="1" applyAlignment="1">
      <alignment vertical="center" wrapText="1"/>
    </xf>
    <xf numFmtId="9" fontId="0" fillId="0" borderId="4" xfId="2" applyFont="1" applyFill="1" applyBorder="1" applyAlignment="1">
      <alignment horizontal="center" vertical="center" wrapText="1"/>
    </xf>
    <xf numFmtId="0" fontId="0" fillId="0" borderId="12" xfId="5" applyNumberFormat="1" applyFont="1" applyFill="1" applyBorder="1" applyAlignment="1">
      <alignment horizontal="right" vertical="center" wrapText="1"/>
    </xf>
    <xf numFmtId="0" fontId="0" fillId="0" borderId="4" xfId="0" applyBorder="1" applyAlignment="1">
      <alignment horizontal="center" vertical="center"/>
    </xf>
    <xf numFmtId="0" fontId="3" fillId="3" borderId="12" xfId="0" applyFont="1" applyFill="1" applyBorder="1" applyAlignment="1">
      <alignment horizontal="center" vertical="center" wrapText="1"/>
    </xf>
    <xf numFmtId="41" fontId="0" fillId="6" borderId="4" xfId="5" applyFont="1" applyFill="1" applyBorder="1" applyAlignment="1">
      <alignment vertical="center" wrapText="1"/>
    </xf>
    <xf numFmtId="41" fontId="10" fillId="6" borderId="4" xfId="5" applyFont="1" applyFill="1" applyBorder="1" applyAlignment="1">
      <alignment vertical="center" wrapText="1"/>
    </xf>
    <xf numFmtId="41" fontId="10" fillId="6" borderId="4" xfId="5" applyFont="1" applyFill="1" applyBorder="1" applyAlignment="1">
      <alignment horizontal="center" vertical="center"/>
    </xf>
    <xf numFmtId="41" fontId="10" fillId="6" borderId="4" xfId="5" applyFont="1" applyFill="1" applyBorder="1" applyAlignment="1">
      <alignment vertical="center"/>
    </xf>
    <xf numFmtId="41" fontId="0" fillId="6" borderId="6" xfId="5" applyFont="1" applyFill="1" applyBorder="1" applyAlignment="1">
      <alignment vertical="center" wrapText="1"/>
    </xf>
    <xf numFmtId="41" fontId="0" fillId="6" borderId="7" xfId="5" applyFont="1" applyFill="1" applyBorder="1" applyAlignment="1">
      <alignment horizontal="center" vertical="center" wrapText="1"/>
    </xf>
    <xf numFmtId="41" fontId="0" fillId="6" borderId="4" xfId="5" applyFont="1" applyFill="1" applyBorder="1" applyAlignment="1">
      <alignment horizontal="left" vertical="center" wrapText="1"/>
    </xf>
    <xf numFmtId="41" fontId="0" fillId="6" borderId="4" xfId="5" applyFont="1" applyFill="1" applyBorder="1" applyAlignment="1">
      <alignment horizontal="center" vertical="center" wrapText="1"/>
    </xf>
    <xf numFmtId="41" fontId="10" fillId="6" borderId="5" xfId="5" applyFont="1" applyFill="1" applyBorder="1" applyAlignment="1">
      <alignment vertical="center" wrapText="1"/>
    </xf>
    <xf numFmtId="41" fontId="10" fillId="6" borderId="7" xfId="5" applyFont="1" applyFill="1" applyBorder="1" applyAlignment="1">
      <alignment vertical="center" wrapText="1"/>
    </xf>
    <xf numFmtId="41" fontId="0" fillId="6" borderId="5" xfId="5" applyFont="1" applyFill="1" applyBorder="1" applyAlignment="1">
      <alignment vertical="center" wrapText="1"/>
    </xf>
    <xf numFmtId="41" fontId="0" fillId="6" borderId="7" xfId="5" applyFont="1" applyFill="1" applyBorder="1" applyAlignment="1">
      <alignment vertical="center" wrapText="1"/>
    </xf>
    <xf numFmtId="0" fontId="0" fillId="0" borderId="4" xfId="0" applyBorder="1"/>
    <xf numFmtId="41" fontId="0" fillId="0" borderId="4" xfId="5" applyFont="1" applyFill="1" applyBorder="1" applyAlignment="1">
      <alignment horizontal="right" vertical="center" wrapText="1"/>
    </xf>
    <xf numFmtId="41" fontId="0" fillId="0" borderId="12" xfId="5" applyFont="1" applyFill="1" applyBorder="1" applyAlignment="1">
      <alignment horizontal="right" vertical="center" wrapText="1"/>
    </xf>
    <xf numFmtId="0" fontId="0" fillId="0" borderId="13" xfId="5" applyNumberFormat="1" applyFont="1" applyFill="1" applyBorder="1" applyAlignment="1">
      <alignment horizontal="right" vertical="center" wrapText="1"/>
    </xf>
    <xf numFmtId="0" fontId="0" fillId="0" borderId="12" xfId="5" applyNumberFormat="1" applyFont="1" applyFill="1" applyBorder="1" applyAlignment="1">
      <alignment horizontal="right" vertical="center" wrapText="1"/>
    </xf>
    <xf numFmtId="41" fontId="0" fillId="6" borderId="4" xfId="5" applyFont="1" applyFill="1" applyBorder="1" applyAlignment="1">
      <alignment horizontal="right" vertical="center" wrapText="1"/>
    </xf>
    <xf numFmtId="41" fontId="0" fillId="6" borderId="6" xfId="5" applyFont="1" applyFill="1" applyBorder="1" applyAlignment="1">
      <alignment horizontal="right" vertical="center" wrapText="1"/>
    </xf>
    <xf numFmtId="0" fontId="0" fillId="0" borderId="0" xfId="0" applyBorder="1" applyAlignment="1">
      <alignment horizontal="center"/>
    </xf>
    <xf numFmtId="0" fontId="0" fillId="0" borderId="0" xfId="0" applyBorder="1"/>
    <xf numFmtId="0" fontId="0" fillId="0" borderId="0" xfId="0" applyFill="1" applyBorder="1"/>
    <xf numFmtId="0" fontId="2" fillId="3" borderId="5" xfId="0" applyFont="1" applyFill="1" applyBorder="1" applyAlignment="1">
      <alignment horizontal="center" vertical="center" wrapText="1"/>
    </xf>
    <xf numFmtId="0" fontId="0" fillId="0" borderId="4" xfId="5"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41" fontId="0" fillId="7" borderId="4" xfId="5" applyFont="1" applyFill="1" applyBorder="1" applyAlignment="1">
      <alignment horizontal="right" vertical="center" wrapText="1"/>
    </xf>
    <xf numFmtId="41" fontId="0" fillId="0" borderId="0" xfId="5" applyFont="1" applyFill="1"/>
    <xf numFmtId="9" fontId="0" fillId="0" borderId="5" xfId="2" applyFont="1" applyFill="1" applyBorder="1" applyAlignment="1">
      <alignment horizontal="center" vertical="center" wrapText="1"/>
    </xf>
    <xf numFmtId="9" fontId="0" fillId="0" borderId="7" xfId="2" applyFont="1" applyFill="1" applyBorder="1" applyAlignment="1">
      <alignment horizontal="center" vertical="center" wrapText="1"/>
    </xf>
    <xf numFmtId="9" fontId="0" fillId="3" borderId="7" xfId="2" applyFont="1" applyFill="1" applyBorder="1" applyAlignment="1">
      <alignment horizontal="center" vertical="center" wrapText="1"/>
    </xf>
    <xf numFmtId="0" fontId="0" fillId="7" borderId="12" xfId="5" applyNumberFormat="1" applyFont="1" applyFill="1" applyBorder="1" applyAlignment="1">
      <alignment vertical="center" wrapText="1"/>
    </xf>
    <xf numFmtId="9" fontId="0" fillId="7" borderId="4" xfId="2" applyFont="1" applyFill="1" applyBorder="1" applyAlignment="1">
      <alignment horizontal="center" vertical="center" wrapText="1"/>
    </xf>
    <xf numFmtId="0" fontId="0" fillId="7" borderId="13" xfId="5" applyNumberFormat="1" applyFont="1" applyFill="1" applyBorder="1" applyAlignment="1">
      <alignment horizontal="right"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41" fontId="0" fillId="0" borderId="6" xfId="5" applyFont="1" applyFill="1" applyBorder="1" applyAlignment="1">
      <alignment horizontal="right" vertical="center" wrapText="1"/>
    </xf>
    <xf numFmtId="0" fontId="3" fillId="4" borderId="4" xfId="0" applyFont="1" applyFill="1" applyBorder="1" applyAlignment="1">
      <alignment horizontal="center" vertical="center" wrapText="1"/>
    </xf>
    <xf numFmtId="0" fontId="0" fillId="0" borderId="5" xfId="2" applyNumberFormat="1" applyFont="1" applyFill="1" applyBorder="1" applyAlignment="1">
      <alignment horizontal="right" vertical="center" wrapText="1"/>
    </xf>
    <xf numFmtId="9" fontId="0" fillId="0" borderId="7" xfId="2" applyFont="1" applyFill="1" applyBorder="1" applyAlignment="1">
      <alignment horizontal="right" vertical="center" wrapText="1"/>
    </xf>
    <xf numFmtId="9" fontId="0" fillId="0" borderId="4" xfId="2" applyFont="1" applyFill="1" applyBorder="1" applyAlignment="1">
      <alignment horizontal="right" vertical="center" wrapText="1"/>
    </xf>
    <xf numFmtId="9" fontId="0" fillId="0" borderId="6" xfId="2" applyFont="1" applyFill="1" applyBorder="1" applyAlignment="1">
      <alignment vertical="center" wrapText="1"/>
    </xf>
    <xf numFmtId="0" fontId="12" fillId="4"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41" fontId="0" fillId="0" borderId="4" xfId="2" applyNumberFormat="1" applyFont="1" applyFill="1" applyBorder="1" applyAlignment="1">
      <alignment horizontal="center" vertical="center" wrapText="1"/>
    </xf>
    <xf numFmtId="9" fontId="0" fillId="0" borderId="4" xfId="2" applyFont="1" applyFill="1" applyBorder="1" applyAlignment="1">
      <alignment vertical="center" wrapText="1"/>
    </xf>
    <xf numFmtId="0" fontId="0" fillId="0" borderId="4" xfId="0" applyFill="1" applyBorder="1" applyAlignment="1">
      <alignment horizontal="center" vertical="center" wrapText="1"/>
    </xf>
    <xf numFmtId="0" fontId="0" fillId="7" borderId="4" xfId="0" applyFill="1" applyBorder="1" applyAlignment="1">
      <alignment horizontal="center" vertical="center" wrapText="1"/>
    </xf>
    <xf numFmtId="0" fontId="0" fillId="7" borderId="12" xfId="5" applyNumberFormat="1" applyFont="1" applyFill="1" applyBorder="1" applyAlignment="1">
      <alignment horizontal="right" vertical="center" wrapText="1"/>
    </xf>
    <xf numFmtId="0" fontId="0" fillId="7" borderId="4" xfId="0" applyFill="1" applyBorder="1" applyAlignment="1">
      <alignment vertical="center" wrapText="1"/>
    </xf>
    <xf numFmtId="0" fontId="0" fillId="7" borderId="12" xfId="5" applyNumberFormat="1" applyFont="1" applyFill="1" applyBorder="1" applyAlignment="1">
      <alignment horizontal="right" vertical="center" wrapText="1"/>
    </xf>
    <xf numFmtId="0" fontId="0" fillId="7" borderId="4" xfId="5" applyNumberFormat="1" applyFont="1" applyFill="1" applyBorder="1" applyAlignment="1">
      <alignment horizontal="right" vertical="center" wrapText="1"/>
    </xf>
    <xf numFmtId="41" fontId="0" fillId="0" borderId="4" xfId="2" applyNumberFormat="1" applyFont="1" applyFill="1" applyBorder="1" applyAlignment="1">
      <alignment horizontal="right" vertical="center" wrapText="1"/>
    </xf>
    <xf numFmtId="9" fontId="0" fillId="0" borderId="5" xfId="2" applyFont="1" applyFill="1" applyBorder="1" applyAlignment="1">
      <alignment vertical="center" wrapText="1"/>
    </xf>
    <xf numFmtId="9" fontId="0" fillId="0" borderId="6" xfId="2" applyFont="1" applyFill="1" applyBorder="1" applyAlignment="1">
      <alignment vertical="center" wrapText="1"/>
    </xf>
    <xf numFmtId="9" fontId="0" fillId="0" borderId="6" xfId="2" applyFont="1" applyFill="1" applyBorder="1" applyAlignment="1">
      <alignment horizontal="center" vertical="center" wrapText="1"/>
    </xf>
    <xf numFmtId="0" fontId="0" fillId="0" borderId="6" xfId="0" applyNumberFormat="1" applyBorder="1" applyAlignment="1">
      <alignment horizontal="right" vertical="center"/>
    </xf>
    <xf numFmtId="9" fontId="0" fillId="0" borderId="6" xfId="2" applyFont="1" applyFill="1" applyBorder="1" applyAlignment="1">
      <alignment horizontal="right" vertical="center" wrapText="1"/>
    </xf>
    <xf numFmtId="9" fontId="0" fillId="7" borderId="6" xfId="2" applyFont="1" applyFill="1" applyBorder="1" applyAlignment="1">
      <alignment horizontal="center" vertical="center" wrapText="1"/>
    </xf>
    <xf numFmtId="41" fontId="0" fillId="7" borderId="12" xfId="5" applyFont="1" applyFill="1" applyBorder="1" applyAlignment="1">
      <alignment horizontal="right" vertical="center" wrapText="1"/>
    </xf>
    <xf numFmtId="0" fontId="0" fillId="7" borderId="15" xfId="5" applyNumberFormat="1" applyFont="1" applyFill="1" applyBorder="1" applyAlignment="1">
      <alignment horizontal="right" vertical="center" wrapText="1"/>
    </xf>
    <xf numFmtId="0" fontId="0" fillId="7" borderId="6" xfId="5" applyNumberFormat="1" applyFont="1" applyFill="1" applyBorder="1" applyAlignment="1">
      <alignment horizontal="right" vertical="center" wrapText="1"/>
    </xf>
    <xf numFmtId="0" fontId="0" fillId="0" borderId="7" xfId="0" applyBorder="1" applyAlignment="1">
      <alignment horizontal="center" vertical="center" wrapText="1"/>
    </xf>
    <xf numFmtId="41" fontId="0" fillId="0" borderId="6" xfId="5" applyFont="1" applyFill="1" applyBorder="1" applyAlignment="1">
      <alignment horizontal="right" vertical="center"/>
    </xf>
    <xf numFmtId="9" fontId="0" fillId="0" borderId="6" xfId="2" applyFont="1" applyFill="1" applyBorder="1" applyAlignment="1">
      <alignment horizontal="center" vertical="center"/>
    </xf>
    <xf numFmtId="41" fontId="0" fillId="7" borderId="6" xfId="5" applyFont="1" applyFill="1" applyBorder="1" applyAlignment="1">
      <alignment horizontal="center" vertical="center" wrapText="1"/>
    </xf>
    <xf numFmtId="0" fontId="0" fillId="0" borderId="6" xfId="5" applyNumberFormat="1" applyFont="1" applyBorder="1" applyAlignment="1">
      <alignment horizontal="center" vertical="center" wrapText="1"/>
    </xf>
    <xf numFmtId="41" fontId="0" fillId="0" borderId="6" xfId="5" applyFont="1" applyBorder="1" applyAlignment="1">
      <alignment horizontal="center" vertical="center" wrapText="1"/>
    </xf>
    <xf numFmtId="41" fontId="0" fillId="0" borderId="4" xfId="5" applyFont="1" applyBorder="1" applyAlignment="1">
      <alignment horizontal="center" vertical="center" wrapText="1"/>
    </xf>
    <xf numFmtId="41" fontId="4" fillId="0" borderId="7" xfId="5" applyFont="1" applyFill="1" applyBorder="1" applyAlignment="1">
      <alignment horizontal="center" vertical="center" wrapText="1"/>
    </xf>
    <xf numFmtId="0" fontId="0" fillId="0" borderId="6" xfId="2" applyNumberFormat="1" applyFont="1" applyFill="1" applyBorder="1" applyAlignment="1">
      <alignment horizontal="center" vertical="center" wrapText="1"/>
    </xf>
    <xf numFmtId="9" fontId="0" fillId="7" borderId="6" xfId="2" applyFont="1" applyFill="1" applyBorder="1" applyAlignment="1">
      <alignment horizontal="center" vertical="center"/>
    </xf>
    <xf numFmtId="41" fontId="0" fillId="0" borderId="6" xfId="5" applyFont="1" applyFill="1" applyBorder="1" applyAlignment="1">
      <alignment horizontal="center" vertical="center" wrapText="1"/>
    </xf>
    <xf numFmtId="41" fontId="0" fillId="0" borderId="12" xfId="5" applyFont="1" applyFill="1" applyBorder="1" applyAlignment="1">
      <alignment horizontal="right" vertical="center" wrapText="1"/>
    </xf>
    <xf numFmtId="0" fontId="0" fillId="0" borderId="15" xfId="5" applyNumberFormat="1" applyFont="1" applyFill="1" applyBorder="1" applyAlignment="1">
      <alignment horizontal="right" vertical="center" wrapText="1"/>
    </xf>
    <xf numFmtId="0" fontId="0" fillId="0" borderId="6" xfId="5" applyNumberFormat="1" applyFont="1" applyFill="1" applyBorder="1" applyAlignment="1">
      <alignment horizontal="right" vertical="center" wrapText="1"/>
    </xf>
    <xf numFmtId="0" fontId="0" fillId="0" borderId="6" xfId="0" applyNumberFormat="1" applyFill="1" applyBorder="1" applyAlignment="1">
      <alignment horizontal="right" vertical="center"/>
    </xf>
    <xf numFmtId="41" fontId="0" fillId="7" borderId="6" xfId="5" applyFont="1" applyFill="1" applyBorder="1" applyAlignment="1">
      <alignment horizontal="right" vertical="center"/>
    </xf>
    <xf numFmtId="9" fontId="0" fillId="5" borderId="6" xfId="2" applyFont="1" applyFill="1" applyBorder="1" applyAlignment="1">
      <alignment horizontal="center" vertical="center" wrapText="1"/>
    </xf>
    <xf numFmtId="41" fontId="8" fillId="0" borderId="7" xfId="5" applyFont="1" applyBorder="1" applyAlignment="1">
      <alignment horizontal="right" vertical="center" wrapText="1"/>
    </xf>
    <xf numFmtId="3" fontId="5" fillId="0" borderId="6"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7" xfId="0" applyBorder="1" applyAlignment="1">
      <alignment horizontal="right" vertical="center" wrapText="1"/>
    </xf>
    <xf numFmtId="0" fontId="0" fillId="0" borderId="4" xfId="0" applyBorder="1" applyAlignment="1">
      <alignment horizontal="center" vertical="center" wrapText="1"/>
    </xf>
    <xf numFmtId="41" fontId="0" fillId="0" borderId="7" xfId="5" applyFont="1" applyBorder="1" applyAlignment="1">
      <alignment horizontal="right" vertical="center" wrapText="1"/>
    </xf>
    <xf numFmtId="41" fontId="0" fillId="0" borderId="4" xfId="5" applyFont="1" applyBorder="1" applyAlignment="1">
      <alignment horizontal="right" vertical="center" wrapText="1"/>
    </xf>
    <xf numFmtId="41" fontId="0" fillId="7" borderId="15" xfId="5" applyFont="1" applyFill="1" applyBorder="1" applyAlignment="1">
      <alignment horizontal="right" vertical="center"/>
    </xf>
    <xf numFmtId="0" fontId="8" fillId="0"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0" borderId="4" xfId="0" applyFont="1" applyBorder="1" applyAlignment="1">
      <alignment horizontal="right" vertical="center" wrapText="1"/>
    </xf>
    <xf numFmtId="0" fontId="6" fillId="0" borderId="6" xfId="0" applyFont="1" applyFill="1" applyBorder="1" applyAlignment="1">
      <alignment horizontal="center" vertical="center" wrapText="1"/>
    </xf>
    <xf numFmtId="3" fontId="8" fillId="2" borderId="6" xfId="0" applyNumberFormat="1" applyFont="1" applyFill="1" applyBorder="1" applyAlignment="1">
      <alignment horizontal="center" vertical="center"/>
    </xf>
    <xf numFmtId="3" fontId="8" fillId="0" borderId="6"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9" fontId="8" fillId="2" borderId="6" xfId="2"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8" fillId="0" borderId="4" xfId="0" applyFont="1" applyBorder="1" applyAlignment="1">
      <alignment horizontal="center" vertical="center" wrapText="1"/>
    </xf>
    <xf numFmtId="3" fontId="7" fillId="0" borderId="6" xfId="0" applyNumberFormat="1" applyFont="1" applyFill="1" applyBorder="1" applyAlignment="1">
      <alignment horizontal="center" vertical="center" wrapText="1"/>
    </xf>
    <xf numFmtId="167" fontId="8" fillId="2" borderId="6" xfId="1" applyNumberFormat="1" applyFont="1" applyFill="1" applyBorder="1" applyAlignment="1">
      <alignment horizontal="center" vertical="center" wrapText="1"/>
    </xf>
    <xf numFmtId="41" fontId="7" fillId="0" borderId="6" xfId="5" applyFont="1" applyFill="1" applyBorder="1" applyAlignment="1">
      <alignment horizontal="center" vertical="center"/>
    </xf>
    <xf numFmtId="0" fontId="8" fillId="2" borderId="6" xfId="5" applyNumberFormat="1" applyFont="1" applyFill="1" applyBorder="1" applyAlignment="1">
      <alignment horizontal="center" vertical="center"/>
    </xf>
    <xf numFmtId="0" fontId="7" fillId="2" borderId="6" xfId="0" applyFont="1" applyFill="1" applyBorder="1" applyAlignment="1">
      <alignment horizontal="center" vertical="center"/>
    </xf>
    <xf numFmtId="0" fontId="0" fillId="0" borderId="4" xfId="0" applyBorder="1" applyAlignment="1">
      <alignment horizontal="center" vertical="center"/>
    </xf>
    <xf numFmtId="41" fontId="0" fillId="0" borderId="4" xfId="5" applyFont="1" applyFill="1" applyBorder="1" applyAlignment="1">
      <alignment horizontal="right" vertical="center" wrapText="1"/>
    </xf>
    <xf numFmtId="3" fontId="10" fillId="0" borderId="7" xfId="0" applyNumberFormat="1" applyFont="1" applyFill="1" applyBorder="1" applyAlignment="1">
      <alignment horizontal="center" vertical="center"/>
    </xf>
    <xf numFmtId="0" fontId="0" fillId="0" borderId="6" xfId="5" applyNumberFormat="1" applyFont="1" applyBorder="1" applyAlignment="1">
      <alignment horizontal="right" vertical="center" wrapText="1"/>
    </xf>
    <xf numFmtId="9" fontId="0" fillId="3" borderId="6" xfId="2" applyFont="1" applyFill="1" applyBorder="1" applyAlignment="1">
      <alignment horizontal="center" vertical="center" wrapText="1"/>
    </xf>
    <xf numFmtId="0" fontId="0" fillId="0" borderId="4" xfId="0" applyBorder="1" applyAlignment="1">
      <alignment horizontal="center" vertical="center"/>
    </xf>
    <xf numFmtId="0" fontId="0" fillId="0" borderId="7" xfId="2" applyNumberFormat="1" applyFont="1" applyFill="1" applyBorder="1" applyAlignment="1">
      <alignment horizontal="center" vertical="center" wrapText="1"/>
    </xf>
    <xf numFmtId="10" fontId="0" fillId="0" borderId="4" xfId="2" applyNumberFormat="1" applyFont="1" applyFill="1" applyBorder="1" applyAlignment="1">
      <alignment horizontal="right" vertical="center" wrapText="1"/>
    </xf>
    <xf numFmtId="10" fontId="0" fillId="0" borderId="7" xfId="2" applyNumberFormat="1" applyFont="1" applyFill="1" applyBorder="1" applyAlignment="1">
      <alignment vertical="center" wrapText="1"/>
    </xf>
    <xf numFmtId="10" fontId="0" fillId="0" borderId="4" xfId="2" applyNumberFormat="1" applyFont="1" applyFill="1" applyBorder="1" applyAlignment="1">
      <alignment vertical="center" wrapText="1"/>
    </xf>
    <xf numFmtId="0" fontId="0" fillId="0" borderId="15" xfId="5" applyNumberFormat="1" applyFont="1" applyFill="1" applyBorder="1" applyAlignment="1">
      <alignment horizontal="center" vertical="center" wrapText="1"/>
    </xf>
    <xf numFmtId="0" fontId="0" fillId="0" borderId="15" xfId="0" applyNumberFormat="1" applyFill="1" applyBorder="1" applyAlignment="1">
      <alignment horizontal="right" vertical="center"/>
    </xf>
    <xf numFmtId="9" fontId="0" fillId="0" borderId="4" xfId="2" applyFont="1" applyFill="1" applyBorder="1" applyAlignment="1">
      <alignment horizontal="center" vertical="center" wrapText="1"/>
    </xf>
    <xf numFmtId="0" fontId="0" fillId="0" borderId="4" xfId="2" applyNumberFormat="1" applyFont="1" applyFill="1" applyBorder="1" applyAlignment="1">
      <alignment horizontal="center" vertical="center" wrapText="1"/>
    </xf>
    <xf numFmtId="9" fontId="0" fillId="0" borderId="4" xfId="2" applyFont="1" applyFill="1" applyBorder="1" applyAlignment="1">
      <alignment horizontal="center" vertical="center" wrapText="1"/>
    </xf>
    <xf numFmtId="0" fontId="0" fillId="0" borderId="4" xfId="2" applyNumberFormat="1" applyFont="1" applyFill="1" applyBorder="1" applyAlignment="1">
      <alignment horizontal="center" vertical="center" wrapText="1"/>
    </xf>
    <xf numFmtId="0" fontId="0" fillId="0" borderId="7" xfId="2" applyNumberFormat="1" applyFont="1" applyFill="1" applyBorder="1" applyAlignment="1">
      <alignment horizontal="center" vertical="center" wrapText="1"/>
    </xf>
    <xf numFmtId="9" fontId="0" fillId="0" borderId="6" xfId="2" applyFont="1" applyFill="1" applyBorder="1" applyAlignment="1">
      <alignment horizontal="center" vertical="center" wrapText="1"/>
    </xf>
    <xf numFmtId="9" fontId="0" fillId="0" borderId="7" xfId="2" applyFont="1" applyFill="1" applyBorder="1" applyAlignment="1">
      <alignment horizontal="center" vertical="center" wrapText="1"/>
    </xf>
    <xf numFmtId="9" fontId="0" fillId="0" borderId="6" xfId="2" applyFont="1" applyFill="1" applyBorder="1" applyAlignment="1">
      <alignment horizontal="right" vertical="center" wrapText="1"/>
    </xf>
    <xf numFmtId="9" fontId="0" fillId="0" borderId="5" xfId="2" applyFont="1" applyFill="1" applyBorder="1" applyAlignment="1">
      <alignment vertical="center" wrapText="1"/>
    </xf>
    <xf numFmtId="9" fontId="0" fillId="0" borderId="6" xfId="2" applyFont="1" applyFill="1" applyBorder="1" applyAlignment="1">
      <alignment vertical="center" wrapText="1"/>
    </xf>
    <xf numFmtId="10" fontId="0" fillId="0" borderId="7" xfId="2" applyNumberFormat="1" applyFont="1" applyFill="1" applyBorder="1" applyAlignment="1">
      <alignment vertical="center" wrapText="1"/>
    </xf>
    <xf numFmtId="41" fontId="0" fillId="0" borderId="6" xfId="5" applyFont="1" applyFill="1" applyBorder="1" applyAlignment="1">
      <alignment horizontal="right" vertical="center"/>
    </xf>
    <xf numFmtId="41" fontId="0" fillId="0" borderId="4" xfId="5" applyFont="1" applyFill="1" applyBorder="1" applyAlignment="1">
      <alignment horizontal="right" vertical="center" wrapText="1"/>
    </xf>
    <xf numFmtId="10" fontId="0" fillId="7" borderId="4" xfId="2" applyNumberFormat="1" applyFont="1" applyFill="1" applyBorder="1" applyAlignment="1">
      <alignment horizontal="center" vertical="center" wrapText="1"/>
    </xf>
    <xf numFmtId="10" fontId="0" fillId="0" borderId="6" xfId="2" applyNumberFormat="1" applyFont="1" applyFill="1" applyBorder="1" applyAlignment="1">
      <alignment horizontal="center" vertical="center" wrapText="1"/>
    </xf>
    <xf numFmtId="10" fontId="0" fillId="0" borderId="4" xfId="2" applyNumberFormat="1" applyFont="1" applyFill="1" applyBorder="1" applyAlignment="1">
      <alignment horizontal="center" vertical="center" wrapText="1"/>
    </xf>
    <xf numFmtId="0" fontId="0" fillId="0" borderId="12" xfId="5" applyNumberFormat="1" applyFont="1" applyFill="1" applyBorder="1" applyAlignment="1">
      <alignment horizontal="center" vertical="center" wrapText="1"/>
    </xf>
    <xf numFmtId="0" fontId="0" fillId="0" borderId="18" xfId="2" applyNumberFormat="1" applyFont="1" applyFill="1" applyBorder="1" applyAlignment="1">
      <alignment horizontal="center" vertical="center" wrapText="1"/>
    </xf>
    <xf numFmtId="10" fontId="0" fillId="0" borderId="7" xfId="2" applyNumberFormat="1" applyFont="1" applyFill="1" applyBorder="1" applyAlignment="1">
      <alignment horizontal="center" vertical="center" wrapText="1"/>
    </xf>
    <xf numFmtId="9" fontId="0" fillId="0" borderId="4" xfId="2" applyNumberFormat="1"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5" xfId="0" applyFont="1" applyFill="1" applyBorder="1" applyAlignment="1">
      <alignment horizontal="center" vertical="center" wrapText="1"/>
    </xf>
    <xf numFmtId="41" fontId="0" fillId="3" borderId="4" xfId="5" applyFont="1" applyFill="1" applyBorder="1" applyAlignment="1">
      <alignment horizontal="left" vertical="center" wrapText="1"/>
    </xf>
    <xf numFmtId="0" fontId="0" fillId="0" borderId="4" xfId="2" applyNumberFormat="1" applyFont="1" applyFill="1" applyBorder="1" applyAlignment="1">
      <alignment horizontal="center" vertical="center" wrapText="1"/>
    </xf>
    <xf numFmtId="9" fontId="0" fillId="0" borderId="4" xfId="2" applyFont="1" applyFill="1" applyBorder="1" applyAlignment="1">
      <alignment horizontal="center" vertical="center" wrapText="1"/>
    </xf>
    <xf numFmtId="0" fontId="10" fillId="7"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1" fontId="0" fillId="0" borderId="7" xfId="5" applyFont="1" applyBorder="1" applyAlignment="1">
      <alignment horizontal="center" vertical="center" wrapText="1"/>
    </xf>
    <xf numFmtId="0" fontId="0" fillId="0" borderId="7" xfId="0" applyBorder="1" applyAlignment="1">
      <alignment horizontal="center" vertical="center"/>
    </xf>
    <xf numFmtId="9" fontId="8" fillId="2" borderId="6" xfId="2" applyFont="1" applyFill="1" applyBorder="1" applyAlignment="1">
      <alignment horizontal="center" vertical="center" wrapText="1"/>
    </xf>
    <xf numFmtId="0" fontId="6" fillId="0" borderId="6" xfId="0" applyFont="1" applyFill="1" applyBorder="1" applyAlignment="1">
      <alignment horizontal="center" vertical="center" wrapText="1"/>
    </xf>
    <xf numFmtId="41" fontId="0" fillId="3" borderId="7" xfId="5" applyFont="1" applyFill="1" applyBorder="1" applyAlignment="1">
      <alignment horizontal="center" vertical="center" wrapText="1"/>
    </xf>
    <xf numFmtId="41" fontId="0" fillId="3" borderId="15" xfId="5" applyFont="1" applyFill="1" applyBorder="1" applyAlignment="1">
      <alignment horizontal="center" vertical="center" wrapText="1"/>
    </xf>
    <xf numFmtId="9" fontId="0" fillId="3" borderId="6" xfId="2" applyFont="1" applyFill="1" applyBorder="1" applyAlignment="1">
      <alignment horizontal="center" vertical="center" wrapText="1"/>
    </xf>
    <xf numFmtId="9" fontId="0" fillId="3" borderId="7" xfId="2" applyFont="1" applyFill="1" applyBorder="1" applyAlignment="1">
      <alignment horizontal="center" vertical="center" wrapText="1"/>
    </xf>
    <xf numFmtId="14" fontId="0" fillId="0" borderId="6" xfId="0" applyNumberFormat="1" applyBorder="1" applyAlignment="1">
      <alignment horizontal="center" vertical="center" wrapText="1"/>
    </xf>
    <xf numFmtId="168" fontId="0" fillId="0" borderId="6" xfId="3" applyNumberFormat="1" applyFont="1" applyBorder="1" applyAlignment="1">
      <alignment horizontal="center" vertical="center" wrapText="1"/>
    </xf>
    <xf numFmtId="9" fontId="0" fillId="0" borderId="7" xfId="2" applyFont="1" applyBorder="1" applyAlignment="1">
      <alignment horizontal="center" vertical="center" wrapText="1"/>
    </xf>
    <xf numFmtId="9" fontId="0" fillId="0" borderId="6" xfId="2" applyFont="1" applyFill="1" applyBorder="1" applyAlignment="1">
      <alignment horizontal="center" vertical="center"/>
    </xf>
    <xf numFmtId="9" fontId="0" fillId="0" borderId="6" xfId="2" applyFont="1" applyFill="1" applyBorder="1" applyAlignment="1">
      <alignment horizontal="center" vertical="center" wrapText="1"/>
    </xf>
    <xf numFmtId="9" fontId="0" fillId="5" borderId="6" xfId="2" applyFont="1" applyFill="1" applyBorder="1" applyAlignment="1">
      <alignment horizontal="center" vertical="center" wrapText="1"/>
    </xf>
    <xf numFmtId="41" fontId="0" fillId="0" borderId="4" xfId="5" applyFont="1" applyBorder="1" applyAlignment="1">
      <alignment horizontal="center" vertical="center" wrapText="1"/>
    </xf>
    <xf numFmtId="3" fontId="10" fillId="0" borderId="7" xfId="0" applyNumberFormat="1" applyFont="1" applyFill="1" applyBorder="1" applyAlignment="1">
      <alignment horizontal="center" vertical="center"/>
    </xf>
    <xf numFmtId="0" fontId="0" fillId="0" borderId="6" xfId="2" applyNumberFormat="1" applyFont="1" applyFill="1" applyBorder="1" applyAlignment="1">
      <alignment horizontal="center" vertical="center" wrapText="1"/>
    </xf>
    <xf numFmtId="0" fontId="0" fillId="0" borderId="6" xfId="5" applyNumberFormat="1" applyFont="1" applyBorder="1" applyAlignment="1">
      <alignment horizontal="center" vertical="center" wrapText="1"/>
    </xf>
    <xf numFmtId="3" fontId="7" fillId="0" borderId="6" xfId="0" applyNumberFormat="1" applyFont="1" applyFill="1" applyBorder="1" applyAlignment="1">
      <alignment horizontal="center" vertical="center" wrapText="1"/>
    </xf>
    <xf numFmtId="41" fontId="7" fillId="0" borderId="6" xfId="5" applyFont="1" applyFill="1" applyBorder="1" applyAlignment="1">
      <alignment horizontal="center" vertical="center"/>
    </xf>
    <xf numFmtId="0" fontId="8" fillId="2" borderId="6" xfId="5" applyNumberFormat="1" applyFont="1" applyFill="1" applyBorder="1" applyAlignment="1">
      <alignment horizontal="center" vertical="center"/>
    </xf>
    <xf numFmtId="0" fontId="0" fillId="0" borderId="7" xfId="2" applyNumberFormat="1" applyFont="1" applyFill="1" applyBorder="1" applyAlignment="1">
      <alignment horizontal="right" vertical="center" wrapText="1"/>
    </xf>
    <xf numFmtId="41" fontId="0" fillId="7" borderId="15" xfId="5" applyFont="1" applyFill="1" applyBorder="1" applyAlignment="1">
      <alignment horizontal="right" vertical="center"/>
    </xf>
    <xf numFmtId="41" fontId="0" fillId="7" borderId="6" xfId="5" applyFont="1" applyFill="1" applyBorder="1" applyAlignment="1">
      <alignment horizontal="right" vertical="center"/>
    </xf>
    <xf numFmtId="9" fontId="0" fillId="7" borderId="6" xfId="2" applyFont="1" applyFill="1" applyBorder="1" applyAlignment="1">
      <alignment horizontal="center" vertical="center"/>
    </xf>
    <xf numFmtId="0" fontId="10" fillId="0" borderId="6" xfId="0" applyFont="1" applyBorder="1" applyAlignment="1">
      <alignment horizontal="center" vertical="center" wrapText="1"/>
    </xf>
    <xf numFmtId="0" fontId="0" fillId="0" borderId="6" xfId="0" applyNumberFormat="1" applyFill="1" applyBorder="1" applyAlignment="1">
      <alignment horizontal="right" vertical="center"/>
    </xf>
    <xf numFmtId="41" fontId="4" fillId="0" borderId="7" xfId="5" applyFont="1" applyFill="1" applyBorder="1" applyAlignment="1">
      <alignment horizontal="center" vertical="center" wrapText="1"/>
    </xf>
    <xf numFmtId="9" fontId="0" fillId="0" borderId="6" xfId="2" applyFont="1" applyFill="1" applyBorder="1" applyAlignment="1">
      <alignment horizontal="right" vertical="center" wrapText="1"/>
    </xf>
    <xf numFmtId="0" fontId="0" fillId="0" borderId="4" xfId="2" applyNumberFormat="1" applyFont="1" applyFill="1" applyBorder="1" applyAlignment="1">
      <alignment horizontal="right" vertical="center" wrapText="1"/>
    </xf>
    <xf numFmtId="41" fontId="0" fillId="0" borderId="6" xfId="5" applyFont="1" applyFill="1" applyBorder="1" applyAlignment="1">
      <alignment horizontal="right" vertical="center"/>
    </xf>
    <xf numFmtId="164" fontId="0" fillId="8" borderId="7" xfId="4" applyFont="1" applyFill="1" applyBorder="1" applyAlignment="1">
      <alignment horizontal="center" vertical="center" wrapText="1"/>
    </xf>
    <xf numFmtId="164" fontId="0" fillId="8" borderId="15" xfId="4" applyFont="1" applyFill="1" applyBorder="1" applyAlignment="1">
      <alignment horizontal="center" vertical="center" wrapText="1"/>
    </xf>
    <xf numFmtId="9" fontId="0" fillId="8" borderId="7" xfId="2" applyFont="1" applyFill="1" applyBorder="1" applyAlignment="1">
      <alignment horizontal="center" vertical="center" wrapText="1"/>
    </xf>
    <xf numFmtId="0" fontId="0" fillId="0" borderId="6" xfId="0" applyNumberFormat="1" applyBorder="1" applyAlignment="1">
      <alignment horizontal="right" vertical="center"/>
    </xf>
    <xf numFmtId="9" fontId="0" fillId="0" borderId="6" xfId="2" applyNumberFormat="1" applyFont="1" applyFill="1" applyBorder="1" applyAlignment="1">
      <alignment horizontal="center" vertical="center" wrapText="1"/>
    </xf>
    <xf numFmtId="164" fontId="0" fillId="9" borderId="7" xfId="4" applyFont="1" applyFill="1" applyBorder="1" applyAlignment="1">
      <alignment horizontal="center" vertical="center" wrapText="1"/>
    </xf>
    <xf numFmtId="164" fontId="0" fillId="9" borderId="15" xfId="4" applyFont="1" applyFill="1" applyBorder="1" applyAlignment="1">
      <alignment horizontal="center" vertical="center" wrapText="1"/>
    </xf>
    <xf numFmtId="9" fontId="0" fillId="9" borderId="7" xfId="2" applyFont="1" applyFill="1" applyBorder="1" applyAlignment="1">
      <alignment horizontal="center" vertical="center" wrapText="1"/>
    </xf>
    <xf numFmtId="41" fontId="0" fillId="0" borderId="4" xfId="5" applyFont="1" applyFill="1" applyBorder="1" applyAlignment="1">
      <alignment horizontal="right" vertical="center"/>
    </xf>
    <xf numFmtId="9" fontId="0" fillId="0" borderId="0" xfId="0" applyNumberFormat="1" applyFill="1" applyBorder="1" applyAlignment="1">
      <alignment horizontal="center" vertical="center"/>
    </xf>
    <xf numFmtId="1" fontId="0" fillId="0" borderId="4" xfId="2" applyNumberFormat="1" applyFont="1" applyFill="1" applyBorder="1" applyAlignment="1">
      <alignment horizontal="right" vertical="center" wrapText="1"/>
    </xf>
    <xf numFmtId="0" fontId="0" fillId="0" borderId="4" xfId="0" applyBorder="1" applyAlignment="1">
      <alignment horizontal="right" vertical="center"/>
    </xf>
    <xf numFmtId="0" fontId="0" fillId="0" borderId="4" xfId="2" applyNumberFormat="1" applyFont="1" applyFill="1" applyBorder="1" applyAlignment="1">
      <alignment vertical="center" wrapText="1"/>
    </xf>
    <xf numFmtId="41" fontId="0" fillId="0" borderId="4" xfId="5" applyFont="1" applyFill="1" applyBorder="1" applyAlignment="1">
      <alignment vertical="center" wrapText="1"/>
    </xf>
    <xf numFmtId="9" fontId="0" fillId="0" borderId="0" xfId="2" applyFont="1" applyFill="1" applyAlignment="1">
      <alignment horizontal="center" vertical="center"/>
    </xf>
    <xf numFmtId="9" fontId="0" fillId="0" borderId="0" xfId="2"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5" fillId="10" borderId="8" xfId="0" applyFont="1" applyFill="1" applyBorder="1" applyAlignment="1">
      <alignment horizontal="center" vertical="center" wrapText="1"/>
    </xf>
    <xf numFmtId="44" fontId="16" fillId="11" borderId="4" xfId="2" applyNumberFormat="1" applyFont="1" applyFill="1" applyBorder="1" applyAlignment="1">
      <alignment horizontal="center" vertical="center" wrapText="1"/>
    </xf>
    <xf numFmtId="9" fontId="16" fillId="11" borderId="4" xfId="2" applyFont="1" applyFill="1" applyBorder="1" applyAlignment="1">
      <alignment horizontal="center" vertical="center" wrapText="1"/>
    </xf>
    <xf numFmtId="1" fontId="17" fillId="2" borderId="0"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8" fillId="3" borderId="7" xfId="0" applyFont="1" applyFill="1" applyBorder="1" applyAlignment="1">
      <alignment horizontal="center" vertical="center"/>
    </xf>
    <xf numFmtId="0" fontId="14" fillId="0" borderId="0" xfId="0" applyFont="1" applyFill="1" applyAlignment="1">
      <alignment horizontal="center"/>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0" borderId="4" xfId="2" applyNumberFormat="1" applyFont="1" applyFill="1" applyBorder="1" applyAlignment="1">
      <alignment horizontal="right" vertical="center" wrapText="1"/>
    </xf>
    <xf numFmtId="0" fontId="0" fillId="0" borderId="4" xfId="2" applyNumberFormat="1" applyFont="1" applyFill="1" applyBorder="1" applyAlignment="1">
      <alignment horizontal="center" vertical="center" wrapText="1"/>
    </xf>
    <xf numFmtId="9" fontId="0" fillId="0" borderId="4" xfId="2"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0" fillId="0" borderId="5" xfId="2" applyNumberFormat="1" applyFont="1" applyFill="1" applyBorder="1" applyAlignment="1">
      <alignment horizontal="right" vertical="center" wrapText="1"/>
    </xf>
    <xf numFmtId="0" fontId="0" fillId="0" borderId="7" xfId="2" applyNumberFormat="1" applyFont="1" applyFill="1" applyBorder="1" applyAlignment="1">
      <alignment horizontal="right" vertical="center" wrapText="1"/>
    </xf>
    <xf numFmtId="0" fontId="0" fillId="0" borderId="5" xfId="2" applyNumberFormat="1" applyFont="1" applyFill="1" applyBorder="1" applyAlignment="1">
      <alignment horizontal="center" vertical="center" wrapText="1"/>
    </xf>
    <xf numFmtId="0" fontId="0" fillId="0" borderId="7" xfId="2" applyNumberFormat="1" applyFont="1" applyFill="1" applyBorder="1" applyAlignment="1">
      <alignment horizontal="center" vertical="center" wrapText="1"/>
    </xf>
    <xf numFmtId="9" fontId="0" fillId="0" borderId="5" xfId="2" applyFont="1" applyFill="1" applyBorder="1" applyAlignment="1">
      <alignment horizontal="center" vertical="center" wrapText="1"/>
    </xf>
    <xf numFmtId="9" fontId="0" fillId="0" borderId="7" xfId="2" applyFont="1" applyFill="1" applyBorder="1" applyAlignment="1">
      <alignment horizontal="center" vertical="center" wrapText="1"/>
    </xf>
    <xf numFmtId="0" fontId="0" fillId="0" borderId="6" xfId="2" applyNumberFormat="1" applyFont="1" applyFill="1" applyBorder="1" applyAlignment="1">
      <alignment horizontal="center" vertical="center" wrapText="1"/>
    </xf>
    <xf numFmtId="9" fontId="0" fillId="0" borderId="6" xfId="2" applyFont="1" applyFill="1" applyBorder="1" applyAlignment="1">
      <alignment horizontal="center" vertical="center" wrapText="1"/>
    </xf>
    <xf numFmtId="0" fontId="0" fillId="0" borderId="4" xfId="0" applyBorder="1" applyAlignment="1">
      <alignment horizontal="right" vertical="center"/>
    </xf>
    <xf numFmtId="0" fontId="0" fillId="7" borderId="5" xfId="0" applyFill="1" applyBorder="1" applyAlignment="1">
      <alignment horizontal="center" vertical="top" wrapText="1"/>
    </xf>
    <xf numFmtId="0" fontId="0" fillId="7" borderId="7" xfId="0" applyFill="1" applyBorder="1" applyAlignment="1">
      <alignment horizontal="center"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41" fontId="0" fillId="0" borderId="5" xfId="5" applyFont="1" applyBorder="1" applyAlignment="1">
      <alignment horizontal="right" vertical="center" wrapText="1"/>
    </xf>
    <xf numFmtId="41" fontId="0" fillId="0" borderId="6" xfId="5" applyFont="1" applyBorder="1" applyAlignment="1">
      <alignment horizontal="right" vertical="center" wrapText="1"/>
    </xf>
    <xf numFmtId="41" fontId="0" fillId="0" borderId="7" xfId="5" applyFont="1" applyBorder="1" applyAlignment="1">
      <alignment horizontal="right"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0" fillId="7" borderId="4" xfId="0" applyFont="1" applyFill="1" applyBorder="1" applyAlignment="1">
      <alignment horizontal="center" vertical="center" wrapText="1"/>
    </xf>
    <xf numFmtId="1" fontId="0" fillId="0" borderId="5" xfId="2" applyNumberFormat="1" applyFont="1" applyFill="1" applyBorder="1" applyAlignment="1">
      <alignment horizontal="center" vertical="center" wrapText="1"/>
    </xf>
    <xf numFmtId="1" fontId="0" fillId="0" borderId="6" xfId="2" applyNumberFormat="1" applyFont="1" applyFill="1" applyBorder="1" applyAlignment="1">
      <alignment horizontal="center" vertical="center" wrapText="1"/>
    </xf>
    <xf numFmtId="1" fontId="0" fillId="0" borderId="7" xfId="2" applyNumberFormat="1" applyFont="1" applyFill="1" applyBorder="1" applyAlignment="1">
      <alignment horizontal="center" vertical="center" wrapText="1"/>
    </xf>
    <xf numFmtId="3" fontId="0" fillId="0" borderId="4" xfId="2"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 xfId="0" applyFont="1" applyFill="1" applyBorder="1" applyAlignment="1">
      <alignment horizontal="right" vertical="center" wrapText="1"/>
    </xf>
    <xf numFmtId="0" fontId="10" fillId="0" borderId="6" xfId="0" applyFont="1" applyFill="1" applyBorder="1" applyAlignment="1">
      <alignment horizontal="right" vertical="center" wrapText="1"/>
    </xf>
    <xf numFmtId="0" fontId="10" fillId="0" borderId="7" xfId="0" applyFont="1" applyFill="1" applyBorder="1" applyAlignment="1">
      <alignment horizontal="right" vertical="center" wrapText="1"/>
    </xf>
    <xf numFmtId="0" fontId="10"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41" fontId="0" fillId="0" borderId="5" xfId="5" applyFont="1" applyBorder="1" applyAlignment="1">
      <alignment horizontal="center" vertical="center" wrapText="1"/>
    </xf>
    <xf numFmtId="41" fontId="0" fillId="0" borderId="6" xfId="5" applyFont="1" applyBorder="1" applyAlignment="1">
      <alignment horizontal="center" vertical="center" wrapText="1"/>
    </xf>
    <xf numFmtId="41" fontId="0" fillId="0" borderId="7" xfId="5" applyFont="1" applyBorder="1" applyAlignment="1">
      <alignment horizontal="center" vertical="center" wrapText="1"/>
    </xf>
    <xf numFmtId="0" fontId="7" fillId="0" borderId="5" xfId="0" applyFont="1" applyFill="1" applyBorder="1" applyAlignment="1">
      <alignment horizontal="right" vertical="center"/>
    </xf>
    <xf numFmtId="0" fontId="7" fillId="0" borderId="6" xfId="0" applyFont="1" applyFill="1" applyBorder="1" applyAlignment="1">
      <alignment horizontal="right" vertical="center"/>
    </xf>
    <xf numFmtId="0" fontId="7" fillId="0" borderId="7" xfId="0" applyFont="1" applyFill="1" applyBorder="1" applyAlignment="1">
      <alignment horizontal="right" vertical="center"/>
    </xf>
    <xf numFmtId="41" fontId="0" fillId="6" borderId="5" xfId="5" applyFont="1" applyFill="1" applyBorder="1" applyAlignment="1">
      <alignment horizontal="center" vertical="center" wrapText="1"/>
    </xf>
    <xf numFmtId="41" fontId="0" fillId="6" borderId="7" xfId="5"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 fontId="8" fillId="2" borderId="5" xfId="0" applyNumberFormat="1" applyFont="1" applyFill="1" applyBorder="1" applyAlignment="1">
      <alignment horizontal="center" vertical="center" wrapText="1"/>
    </xf>
    <xf numFmtId="3" fontId="8" fillId="2" borderId="6" xfId="0" applyNumberFormat="1"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3" fontId="8" fillId="2" borderId="5"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3" fontId="8" fillId="2" borderId="7" xfId="0" applyNumberFormat="1" applyFont="1" applyFill="1" applyBorder="1" applyAlignment="1">
      <alignment horizontal="center" vertical="center"/>
    </xf>
    <xf numFmtId="9" fontId="8" fillId="2" borderId="5" xfId="2" applyFont="1" applyFill="1" applyBorder="1" applyAlignment="1">
      <alignment horizontal="center" vertical="center" wrapText="1"/>
    </xf>
    <xf numFmtId="9" fontId="8" fillId="2" borderId="6" xfId="2" applyFont="1" applyFill="1" applyBorder="1" applyAlignment="1">
      <alignment horizontal="center" vertical="center" wrapText="1"/>
    </xf>
    <xf numFmtId="9" fontId="8" fillId="2" borderId="7" xfId="2"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41" fontId="10" fillId="0" borderId="5" xfId="5" applyFont="1" applyFill="1" applyBorder="1" applyAlignment="1">
      <alignment horizontal="center" vertical="center" wrapText="1"/>
    </xf>
    <xf numFmtId="41" fontId="10" fillId="0" borderId="6" xfId="5" applyFont="1" applyFill="1" applyBorder="1" applyAlignment="1">
      <alignment horizontal="center" vertical="center" wrapText="1"/>
    </xf>
    <xf numFmtId="41" fontId="10" fillId="0" borderId="7" xfId="5" applyFont="1" applyFill="1" applyBorder="1" applyAlignment="1">
      <alignment horizontal="center" vertical="center" wrapText="1"/>
    </xf>
    <xf numFmtId="41" fontId="0" fillId="0" borderId="5" xfId="5" applyFont="1" applyFill="1" applyBorder="1" applyAlignment="1">
      <alignment horizontal="center" vertical="center" wrapText="1"/>
    </xf>
    <xf numFmtId="41" fontId="0" fillId="0" borderId="6" xfId="5" applyFont="1" applyFill="1" applyBorder="1" applyAlignment="1">
      <alignment horizontal="center" vertical="center" wrapText="1"/>
    </xf>
    <xf numFmtId="41" fontId="0" fillId="0" borderId="7" xfId="5" applyFont="1" applyFill="1" applyBorder="1" applyAlignment="1">
      <alignment horizontal="center" vertical="center" wrapText="1"/>
    </xf>
    <xf numFmtId="0" fontId="8" fillId="0" borderId="4" xfId="0" applyFont="1" applyBorder="1" applyAlignment="1">
      <alignment horizontal="center" vertical="center" wrapText="1"/>
    </xf>
    <xf numFmtId="41" fontId="0" fillId="0" borderId="4" xfId="5" applyFont="1" applyBorder="1" applyAlignment="1">
      <alignment horizontal="right" vertical="center" wrapText="1"/>
    </xf>
    <xf numFmtId="41" fontId="8" fillId="3" borderId="5" xfId="5" applyFont="1" applyFill="1" applyBorder="1" applyAlignment="1">
      <alignment horizontal="right" vertical="center" wrapText="1"/>
    </xf>
    <xf numFmtId="41" fontId="8" fillId="3" borderId="6" xfId="5" applyFont="1" applyFill="1" applyBorder="1" applyAlignment="1">
      <alignment horizontal="right" vertical="center" wrapText="1"/>
    </xf>
    <xf numFmtId="41" fontId="8" fillId="3" borderId="7" xfId="5" applyFont="1" applyFill="1" applyBorder="1" applyAlignment="1">
      <alignment horizontal="right" vertical="center" wrapText="1"/>
    </xf>
    <xf numFmtId="3" fontId="5" fillId="0" borderId="5"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41" fontId="0" fillId="3" borderId="4" xfId="5" applyFont="1" applyFill="1" applyBorder="1" applyAlignment="1">
      <alignment horizontal="center" vertical="center" wrapText="1"/>
    </xf>
    <xf numFmtId="41" fontId="0" fillId="3" borderId="12" xfId="5" applyFont="1" applyFill="1" applyBorder="1" applyAlignment="1">
      <alignment horizontal="center" vertical="center" wrapText="1"/>
    </xf>
    <xf numFmtId="9" fontId="0" fillId="3" borderId="4" xfId="2" applyFont="1" applyFill="1" applyBorder="1" applyAlignment="1">
      <alignment horizontal="center" vertical="center" wrapText="1"/>
    </xf>
    <xf numFmtId="41" fontId="0" fillId="3" borderId="5" xfId="5" applyFont="1" applyFill="1" applyBorder="1" applyAlignment="1">
      <alignment horizontal="center" vertical="center" wrapText="1"/>
    </xf>
    <xf numFmtId="41" fontId="0" fillId="3" borderId="6" xfId="5" applyFont="1" applyFill="1" applyBorder="1" applyAlignment="1">
      <alignment horizontal="center" vertical="center" wrapText="1"/>
    </xf>
    <xf numFmtId="41" fontId="0" fillId="3" borderId="7" xfId="5" applyFont="1" applyFill="1" applyBorder="1" applyAlignment="1">
      <alignment horizontal="center" vertical="center" wrapText="1"/>
    </xf>
    <xf numFmtId="41" fontId="0" fillId="3" borderId="13" xfId="5" applyFont="1" applyFill="1" applyBorder="1" applyAlignment="1">
      <alignment horizontal="center" vertical="center" wrapText="1"/>
    </xf>
    <xf numFmtId="41" fontId="0" fillId="3" borderId="14" xfId="5" applyFont="1" applyFill="1" applyBorder="1" applyAlignment="1">
      <alignment horizontal="center" vertical="center" wrapText="1"/>
    </xf>
    <xf numFmtId="41" fontId="0" fillId="3" borderId="15" xfId="5" applyFont="1" applyFill="1" applyBorder="1" applyAlignment="1">
      <alignment horizontal="center" vertical="center" wrapText="1"/>
    </xf>
    <xf numFmtId="9" fontId="0" fillId="3" borderId="5" xfId="2" applyFont="1" applyFill="1" applyBorder="1" applyAlignment="1">
      <alignment horizontal="center" vertical="center" wrapText="1"/>
    </xf>
    <xf numFmtId="9" fontId="0" fillId="3" borderId="6" xfId="2" applyFont="1" applyFill="1" applyBorder="1" applyAlignment="1">
      <alignment horizontal="center" vertical="center" wrapText="1"/>
    </xf>
    <xf numFmtId="9" fontId="0" fillId="3" borderId="7" xfId="2" applyFont="1" applyFill="1" applyBorder="1" applyAlignment="1">
      <alignment horizontal="center" vertical="center" wrapText="1"/>
    </xf>
    <xf numFmtId="164" fontId="0" fillId="3" borderId="5" xfId="4" applyFont="1" applyFill="1" applyBorder="1" applyAlignment="1">
      <alignment horizontal="center" vertical="center" wrapText="1"/>
    </xf>
    <xf numFmtId="164" fontId="0" fillId="3" borderId="7" xfId="4" applyFont="1" applyFill="1" applyBorder="1" applyAlignment="1">
      <alignment horizontal="center" vertical="center" wrapText="1"/>
    </xf>
    <xf numFmtId="164" fontId="0" fillId="3" borderId="13" xfId="4" applyFont="1" applyFill="1" applyBorder="1" applyAlignment="1">
      <alignment horizontal="center" vertical="center" wrapText="1"/>
    </xf>
    <xf numFmtId="164" fontId="0" fillId="3" borderId="15" xfId="4" applyFont="1" applyFill="1" applyBorder="1" applyAlignment="1">
      <alignment horizontal="center" vertical="center" wrapText="1"/>
    </xf>
    <xf numFmtId="164" fontId="0" fillId="3" borderId="6" xfId="4" applyFont="1" applyFill="1" applyBorder="1" applyAlignment="1">
      <alignment horizontal="center" vertical="center" wrapText="1"/>
    </xf>
    <xf numFmtId="164" fontId="0" fillId="3" borderId="14" xfId="4" applyFont="1" applyFill="1" applyBorder="1" applyAlignment="1">
      <alignment horizontal="center" vertical="center" wrapText="1"/>
    </xf>
    <xf numFmtId="0" fontId="0" fillId="3" borderId="5" xfId="5" applyNumberFormat="1" applyFont="1" applyFill="1" applyBorder="1" applyAlignment="1">
      <alignment horizontal="center" vertical="center" wrapText="1"/>
    </xf>
    <xf numFmtId="0" fontId="0" fillId="3" borderId="6" xfId="5" applyNumberFormat="1" applyFont="1" applyFill="1" applyBorder="1" applyAlignment="1">
      <alignment horizontal="center" vertical="center" wrapText="1"/>
    </xf>
    <xf numFmtId="0" fontId="0" fillId="3" borderId="7" xfId="5" applyNumberFormat="1" applyFont="1" applyFill="1" applyBorder="1" applyAlignment="1">
      <alignment horizontal="center" vertical="center" wrapText="1"/>
    </xf>
    <xf numFmtId="14" fontId="0" fillId="0" borderId="5" xfId="0" applyNumberFormat="1" applyBorder="1" applyAlignment="1">
      <alignment horizontal="center" vertical="center" wrapText="1"/>
    </xf>
    <xf numFmtId="14" fontId="0" fillId="0" borderId="6" xfId="0" applyNumberFormat="1" applyBorder="1" applyAlignment="1">
      <alignment horizontal="center" vertical="center" wrapText="1"/>
    </xf>
    <xf numFmtId="14" fontId="0" fillId="0" borderId="7" xfId="0" applyNumberFormat="1" applyBorder="1" applyAlignment="1">
      <alignment horizontal="center" vertical="center" wrapText="1"/>
    </xf>
    <xf numFmtId="14" fontId="10" fillId="0" borderId="5"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0" fillId="0" borderId="5" xfId="0" applyNumberFormat="1" applyFill="1" applyBorder="1" applyAlignment="1">
      <alignment horizontal="center" vertical="center" wrapText="1"/>
    </xf>
    <xf numFmtId="14" fontId="0" fillId="0" borderId="6" xfId="0" applyNumberFormat="1" applyFill="1" applyBorder="1" applyAlignment="1">
      <alignment horizontal="center" vertical="center" wrapText="1"/>
    </xf>
    <xf numFmtId="14" fontId="0" fillId="0" borderId="7" xfId="0" applyNumberFormat="1" applyFill="1" applyBorder="1" applyAlignment="1">
      <alignment horizontal="center" vertical="center" wrapText="1"/>
    </xf>
    <xf numFmtId="168" fontId="0" fillId="0" borderId="5" xfId="3" applyNumberFormat="1" applyFont="1" applyBorder="1" applyAlignment="1">
      <alignment horizontal="center" vertical="center" wrapText="1"/>
    </xf>
    <xf numFmtId="168" fontId="0" fillId="0" borderId="6" xfId="3" applyNumberFormat="1" applyFont="1" applyBorder="1" applyAlignment="1">
      <alignment horizontal="center" vertical="center" wrapText="1"/>
    </xf>
    <xf numFmtId="168" fontId="0" fillId="0" borderId="7" xfId="3" applyNumberFormat="1" applyFont="1" applyBorder="1" applyAlignment="1">
      <alignment horizontal="center" vertical="center" wrapText="1"/>
    </xf>
    <xf numFmtId="9" fontId="0" fillId="0" borderId="5" xfId="2" applyFont="1" applyBorder="1" applyAlignment="1">
      <alignment horizontal="center" vertical="center" wrapText="1"/>
    </xf>
    <xf numFmtId="9" fontId="0" fillId="0" borderId="6" xfId="2" applyFont="1" applyBorder="1" applyAlignment="1">
      <alignment horizontal="center" vertical="center" wrapText="1"/>
    </xf>
    <xf numFmtId="9" fontId="0" fillId="0" borderId="7" xfId="2" applyFont="1" applyBorder="1" applyAlignment="1">
      <alignment horizontal="center" vertical="center" wrapText="1"/>
    </xf>
    <xf numFmtId="41" fontId="0" fillId="0" borderId="5" xfId="5" applyFont="1" applyBorder="1" applyAlignment="1">
      <alignment horizontal="center" vertical="center"/>
    </xf>
    <xf numFmtId="41" fontId="0" fillId="0" borderId="6" xfId="5" applyFont="1" applyBorder="1" applyAlignment="1">
      <alignment horizontal="center" vertical="center"/>
    </xf>
    <xf numFmtId="41" fontId="0" fillId="0" borderId="7" xfId="5" applyFont="1" applyBorder="1" applyAlignment="1">
      <alignment horizontal="center" vertical="center"/>
    </xf>
    <xf numFmtId="41" fontId="0" fillId="0" borderId="5" xfId="5" applyFont="1" applyFill="1" applyBorder="1" applyAlignment="1">
      <alignment horizontal="center" vertical="center"/>
    </xf>
    <xf numFmtId="41" fontId="0" fillId="0" borderId="6" xfId="5" applyFont="1" applyFill="1" applyBorder="1" applyAlignment="1">
      <alignment horizontal="center" vertical="center"/>
    </xf>
    <xf numFmtId="41" fontId="0" fillId="0" borderId="7" xfId="5" applyFont="1" applyFill="1" applyBorder="1" applyAlignment="1">
      <alignment horizontal="center" vertical="center"/>
    </xf>
    <xf numFmtId="9" fontId="0" fillId="0" borderId="5" xfId="2" applyFont="1" applyFill="1" applyBorder="1" applyAlignment="1">
      <alignment horizontal="center" vertical="center"/>
    </xf>
    <xf numFmtId="9" fontId="0" fillId="0" borderId="6" xfId="2" applyFont="1" applyFill="1" applyBorder="1" applyAlignment="1">
      <alignment horizontal="center" vertical="center"/>
    </xf>
    <xf numFmtId="9" fontId="0" fillId="0" borderId="7" xfId="2" applyFont="1" applyFill="1" applyBorder="1" applyAlignment="1">
      <alignment horizontal="center"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41" fontId="0" fillId="0" borderId="5" xfId="5" applyFont="1" applyBorder="1" applyAlignment="1">
      <alignment horizontal="right" vertical="center"/>
    </xf>
    <xf numFmtId="41" fontId="0" fillId="0" borderId="6" xfId="5" applyFont="1" applyBorder="1" applyAlignment="1">
      <alignment horizontal="right" vertical="center"/>
    </xf>
    <xf numFmtId="41" fontId="0" fillId="0" borderId="7" xfId="5" applyFont="1" applyBorder="1" applyAlignment="1">
      <alignment horizontal="right" vertical="center"/>
    </xf>
    <xf numFmtId="41" fontId="0" fillId="0" borderId="13" xfId="5" applyFont="1" applyFill="1" applyBorder="1" applyAlignment="1">
      <alignment horizontal="right" vertical="center"/>
    </xf>
    <xf numFmtId="41" fontId="0" fillId="0" borderId="14" xfId="5" applyFont="1" applyFill="1" applyBorder="1" applyAlignment="1">
      <alignment horizontal="right" vertical="center"/>
    </xf>
    <xf numFmtId="41" fontId="0" fillId="0" borderId="15" xfId="5" applyFont="1" applyFill="1" applyBorder="1" applyAlignment="1">
      <alignment horizontal="right" vertical="center"/>
    </xf>
    <xf numFmtId="0" fontId="0" fillId="0" borderId="4" xfId="0" applyBorder="1" applyAlignment="1">
      <alignment horizontal="right" vertical="center" wrapText="1"/>
    </xf>
    <xf numFmtId="41" fontId="0" fillId="0" borderId="12" xfId="5" applyFont="1" applyFill="1" applyBorder="1" applyAlignment="1">
      <alignment horizontal="right" vertical="center" wrapText="1"/>
    </xf>
    <xf numFmtId="41" fontId="0" fillId="6" borderId="5" xfId="5" applyFont="1" applyFill="1" applyBorder="1" applyAlignment="1">
      <alignment vertical="center" wrapText="1"/>
    </xf>
    <xf numFmtId="41" fontId="0" fillId="6" borderId="7" xfId="5" applyFont="1" applyFill="1" applyBorder="1" applyAlignment="1">
      <alignment vertical="center" wrapText="1"/>
    </xf>
    <xf numFmtId="41" fontId="10" fillId="6" borderId="5" xfId="5" applyFont="1" applyFill="1" applyBorder="1" applyAlignment="1">
      <alignment horizontal="center" vertical="center" wrapText="1"/>
    </xf>
    <xf numFmtId="41" fontId="10" fillId="6" borderId="7" xfId="5" applyFont="1" applyFill="1" applyBorder="1" applyAlignment="1">
      <alignment horizontal="center" vertical="center" wrapText="1"/>
    </xf>
    <xf numFmtId="164" fontId="0" fillId="0" borderId="5" xfId="4" applyFont="1" applyFill="1" applyBorder="1" applyAlignment="1">
      <alignment horizontal="center" vertical="center" wrapText="1"/>
    </xf>
    <xf numFmtId="164" fontId="0" fillId="0" borderId="7" xfId="4" applyFont="1" applyFill="1" applyBorder="1" applyAlignment="1">
      <alignment horizontal="center" vertical="center" wrapText="1"/>
    </xf>
    <xf numFmtId="164" fontId="0" fillId="0" borderId="6" xfId="4" applyFont="1" applyFill="1" applyBorder="1" applyAlignment="1">
      <alignment horizontal="center" vertical="center" wrapText="1"/>
    </xf>
    <xf numFmtId="9" fontId="0" fillId="0" borderId="4" xfId="2" applyFont="1" applyBorder="1" applyAlignment="1">
      <alignment horizontal="center" vertical="center" wrapText="1"/>
    </xf>
    <xf numFmtId="1" fontId="0" fillId="0" borderId="5" xfId="5" applyNumberFormat="1" applyFont="1" applyBorder="1" applyAlignment="1">
      <alignment horizontal="right" vertical="center" wrapText="1"/>
    </xf>
    <xf numFmtId="1" fontId="0" fillId="0" borderId="7" xfId="5" applyNumberFormat="1" applyFont="1" applyBorder="1" applyAlignment="1">
      <alignment horizontal="right" vertical="center" wrapText="1"/>
    </xf>
    <xf numFmtId="0" fontId="0" fillId="0" borderId="5" xfId="5" applyNumberFormat="1" applyFont="1" applyBorder="1" applyAlignment="1">
      <alignment horizontal="right" vertical="center" wrapText="1"/>
    </xf>
    <xf numFmtId="0" fontId="0" fillId="0" borderId="6" xfId="5" applyNumberFormat="1" applyFont="1" applyBorder="1" applyAlignment="1">
      <alignment horizontal="right" vertical="center" wrapText="1"/>
    </xf>
    <xf numFmtId="0" fontId="0" fillId="0" borderId="7" xfId="5" applyNumberFormat="1" applyFont="1" applyBorder="1" applyAlignment="1">
      <alignment horizontal="right" vertical="center" wrapText="1"/>
    </xf>
    <xf numFmtId="9" fontId="0" fillId="5" borderId="5" xfId="2" applyFont="1" applyFill="1" applyBorder="1" applyAlignment="1">
      <alignment horizontal="center" vertical="center" wrapText="1"/>
    </xf>
    <xf numFmtId="9" fontId="0" fillId="5" borderId="6" xfId="2" applyFont="1" applyFill="1" applyBorder="1" applyAlignment="1">
      <alignment horizontal="center" vertical="center" wrapText="1"/>
    </xf>
    <xf numFmtId="9" fontId="0" fillId="5" borderId="7" xfId="2" applyFont="1" applyFill="1" applyBorder="1" applyAlignment="1">
      <alignment horizontal="center" vertical="center" wrapText="1"/>
    </xf>
    <xf numFmtId="0" fontId="10" fillId="0" borderId="5" xfId="5" applyNumberFormat="1" applyFont="1" applyFill="1" applyBorder="1" applyAlignment="1">
      <alignment horizontal="center" vertical="center" wrapText="1"/>
    </xf>
    <xf numFmtId="0" fontId="10" fillId="0" borderId="6" xfId="5" applyNumberFormat="1" applyFont="1" applyFill="1" applyBorder="1" applyAlignment="1">
      <alignment horizontal="center" vertical="center" wrapText="1"/>
    </xf>
    <xf numFmtId="0" fontId="10" fillId="0" borderId="7" xfId="5" applyNumberFormat="1" applyFont="1" applyFill="1" applyBorder="1" applyAlignment="1">
      <alignment horizontal="center" vertical="center" wrapText="1"/>
    </xf>
    <xf numFmtId="9" fontId="0" fillId="5" borderId="5" xfId="5" applyNumberFormat="1" applyFont="1" applyFill="1" applyBorder="1" applyAlignment="1">
      <alignment horizontal="center" vertical="center" wrapText="1"/>
    </xf>
    <xf numFmtId="9" fontId="0" fillId="5" borderId="6" xfId="5" applyNumberFormat="1" applyFont="1" applyFill="1" applyBorder="1" applyAlignment="1">
      <alignment horizontal="center" vertical="center" wrapText="1"/>
    </xf>
    <xf numFmtId="9" fontId="0" fillId="5" borderId="7" xfId="5" applyNumberFormat="1" applyFont="1" applyFill="1" applyBorder="1" applyAlignment="1">
      <alignment horizontal="center" vertical="center" wrapText="1"/>
    </xf>
    <xf numFmtId="0" fontId="0" fillId="0" borderId="13" xfId="5" applyNumberFormat="1" applyFont="1" applyFill="1" applyBorder="1" applyAlignment="1">
      <alignment horizontal="right" vertical="center" wrapText="1"/>
    </xf>
    <xf numFmtId="0" fontId="0" fillId="0" borderId="15" xfId="5" applyNumberFormat="1" applyFont="1" applyFill="1" applyBorder="1" applyAlignment="1">
      <alignment horizontal="right" vertical="center" wrapText="1"/>
    </xf>
    <xf numFmtId="0" fontId="0" fillId="0" borderId="4" xfId="0" applyBorder="1" applyAlignment="1">
      <alignment horizontal="center" vertical="center" wrapText="1"/>
    </xf>
    <xf numFmtId="41" fontId="0" fillId="0" borderId="4" xfId="5" applyFont="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5" applyNumberFormat="1" applyFont="1" applyFill="1" applyBorder="1" applyAlignment="1">
      <alignment horizontal="right" vertical="center" wrapText="1"/>
    </xf>
    <xf numFmtId="0" fontId="0" fillId="0" borderId="6" xfId="5" applyNumberFormat="1" applyFont="1" applyFill="1" applyBorder="1" applyAlignment="1">
      <alignment horizontal="right" vertical="center" wrapText="1"/>
    </xf>
    <xf numFmtId="0" fontId="0" fillId="0" borderId="7" xfId="5" applyNumberFormat="1" applyFont="1" applyFill="1" applyBorder="1" applyAlignment="1">
      <alignment horizontal="right" vertical="center" wrapText="1"/>
    </xf>
    <xf numFmtId="41" fontId="10" fillId="6" borderId="5" xfId="5" applyFont="1" applyFill="1" applyBorder="1" applyAlignment="1">
      <alignment horizontal="center" vertical="center"/>
    </xf>
    <xf numFmtId="41" fontId="10" fillId="6" borderId="7" xfId="5"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41" fontId="8" fillId="0" borderId="5" xfId="5" applyFont="1" applyFill="1" applyBorder="1" applyAlignment="1">
      <alignment horizontal="right" vertical="center" wrapText="1"/>
    </xf>
    <xf numFmtId="41" fontId="8" fillId="0" borderId="6" xfId="5" applyFont="1" applyFill="1" applyBorder="1" applyAlignment="1">
      <alignment horizontal="right" vertical="center" wrapText="1"/>
    </xf>
    <xf numFmtId="41" fontId="8" fillId="0" borderId="7" xfId="5" applyFont="1" applyFill="1" applyBorder="1" applyAlignment="1">
      <alignment horizontal="right" vertical="center" wrapText="1"/>
    </xf>
    <xf numFmtId="3" fontId="7" fillId="0" borderId="5" xfId="0" applyNumberFormat="1" applyFont="1" applyFill="1" applyBorder="1" applyAlignment="1">
      <alignment horizontal="right" vertical="center"/>
    </xf>
    <xf numFmtId="3" fontId="7" fillId="0" borderId="6" xfId="0"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1" fontId="0" fillId="3" borderId="5" xfId="5" applyNumberFormat="1" applyFont="1" applyFill="1" applyBorder="1" applyAlignment="1">
      <alignment horizontal="center" vertical="center" wrapText="1"/>
    </xf>
    <xf numFmtId="1" fontId="0" fillId="3" borderId="6" xfId="5" applyNumberFormat="1" applyFont="1" applyFill="1" applyBorder="1" applyAlignment="1">
      <alignment horizontal="center" vertical="center" wrapText="1"/>
    </xf>
    <xf numFmtId="1" fontId="0" fillId="3" borderId="7" xfId="5" applyNumberFormat="1" applyFont="1" applyFill="1" applyBorder="1" applyAlignment="1">
      <alignment horizontal="center" vertical="center" wrapText="1"/>
    </xf>
    <xf numFmtId="41" fontId="0" fillId="6" borderId="4" xfId="5" applyFont="1" applyFill="1" applyBorder="1" applyAlignment="1">
      <alignment horizontal="left" vertical="center" wrapText="1"/>
    </xf>
    <xf numFmtId="3" fontId="0" fillId="0" borderId="5" xfId="0" applyNumberFormat="1" applyFont="1" applyFill="1" applyBorder="1" applyAlignment="1">
      <alignment horizontal="center" vertical="center" wrapText="1"/>
    </xf>
    <xf numFmtId="3" fontId="0" fillId="0" borderId="6" xfId="0" applyNumberFormat="1" applyFont="1" applyFill="1" applyBorder="1" applyAlignment="1">
      <alignment horizontal="center" vertical="center" wrapText="1"/>
    </xf>
    <xf numFmtId="3" fontId="0" fillId="0" borderId="7" xfId="0" applyNumberFormat="1" applyFont="1" applyFill="1" applyBorder="1" applyAlignment="1">
      <alignment horizontal="center" vertical="center" wrapText="1"/>
    </xf>
    <xf numFmtId="0" fontId="0" fillId="0" borderId="5" xfId="5" applyNumberFormat="1" applyFont="1" applyBorder="1" applyAlignment="1">
      <alignment horizontal="center" vertical="center" wrapText="1"/>
    </xf>
    <xf numFmtId="0" fontId="0" fillId="0" borderId="6" xfId="5" applyNumberFormat="1" applyFont="1" applyBorder="1" applyAlignment="1">
      <alignment horizontal="center" vertical="center" wrapText="1"/>
    </xf>
    <xf numFmtId="0" fontId="0" fillId="0" borderId="7" xfId="5" applyNumberFormat="1" applyFont="1" applyBorder="1" applyAlignment="1">
      <alignment horizontal="center" vertical="center" wrapText="1"/>
    </xf>
    <xf numFmtId="41" fontId="10" fillId="0" borderId="5" xfId="5" applyFont="1" applyFill="1" applyBorder="1" applyAlignment="1">
      <alignment horizontal="right" vertical="center" wrapText="1"/>
    </xf>
    <xf numFmtId="41" fontId="10" fillId="0" borderId="6" xfId="5" applyFont="1" applyFill="1" applyBorder="1" applyAlignment="1">
      <alignment horizontal="right" vertical="center" wrapText="1"/>
    </xf>
    <xf numFmtId="41" fontId="10" fillId="0" borderId="7" xfId="5" applyFont="1" applyFill="1" applyBorder="1" applyAlignment="1">
      <alignment horizontal="right" vertical="center" wrapText="1"/>
    </xf>
    <xf numFmtId="14" fontId="0" fillId="0" borderId="17" xfId="0" applyNumberFormat="1" applyBorder="1" applyAlignment="1">
      <alignment horizontal="center" vertical="center" wrapText="1"/>
    </xf>
    <xf numFmtId="0" fontId="10" fillId="0" borderId="4" xfId="0" applyFont="1" applyFill="1" applyBorder="1" applyAlignment="1">
      <alignment horizontal="right" vertical="center" wrapText="1"/>
    </xf>
    <xf numFmtId="41" fontId="10" fillId="0" borderId="4" xfId="5" applyFont="1" applyFill="1" applyBorder="1" applyAlignment="1">
      <alignment horizontal="right" vertical="center" wrapText="1"/>
    </xf>
    <xf numFmtId="3" fontId="0" fillId="0" borderId="5" xfId="2" applyNumberFormat="1" applyFont="1" applyFill="1" applyBorder="1" applyAlignment="1">
      <alignment horizontal="center" vertical="center" wrapText="1"/>
    </xf>
    <xf numFmtId="3" fontId="0" fillId="0" borderId="6" xfId="2" applyNumberFormat="1" applyFont="1" applyFill="1" applyBorder="1" applyAlignment="1">
      <alignment horizontal="center" vertical="center" wrapText="1"/>
    </xf>
    <xf numFmtId="3" fontId="0" fillId="0" borderId="7" xfId="2" applyNumberFormat="1" applyFont="1" applyFill="1" applyBorder="1" applyAlignment="1">
      <alignment horizontal="center" vertical="center" wrapText="1"/>
    </xf>
    <xf numFmtId="1" fontId="0" fillId="0" borderId="12" xfId="5" applyNumberFormat="1" applyFont="1" applyFill="1" applyBorder="1" applyAlignment="1">
      <alignment horizontal="right" vertical="center" wrapText="1"/>
    </xf>
    <xf numFmtId="3" fontId="10" fillId="0" borderId="5" xfId="0" applyNumberFormat="1"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3" fontId="10" fillId="0" borderId="7" xfId="0" applyNumberFormat="1" applyFont="1" applyFill="1" applyBorder="1" applyAlignment="1">
      <alignment horizontal="center" vertical="center" wrapText="1"/>
    </xf>
    <xf numFmtId="3" fontId="10" fillId="7" borderId="5" xfId="0" applyNumberFormat="1" applyFont="1" applyFill="1" applyBorder="1" applyAlignment="1">
      <alignment horizontal="center" vertical="center" wrapText="1"/>
    </xf>
    <xf numFmtId="3" fontId="10" fillId="7" borderId="6" xfId="0" applyNumberFormat="1" applyFont="1" applyFill="1" applyBorder="1" applyAlignment="1">
      <alignment horizontal="center" vertical="center" wrapText="1"/>
    </xf>
    <xf numFmtId="3" fontId="10" fillId="7" borderId="7"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7" borderId="13" xfId="5" applyNumberFormat="1" applyFont="1" applyFill="1" applyBorder="1" applyAlignment="1">
      <alignment horizontal="right" vertical="center" wrapText="1"/>
    </xf>
    <xf numFmtId="0" fontId="10" fillId="7" borderId="14" xfId="5" applyNumberFormat="1" applyFont="1" applyFill="1" applyBorder="1" applyAlignment="1">
      <alignment horizontal="right" vertical="center" wrapText="1"/>
    </xf>
    <xf numFmtId="0" fontId="10" fillId="7" borderId="15" xfId="5" applyNumberFormat="1" applyFont="1" applyFill="1" applyBorder="1" applyAlignment="1">
      <alignment horizontal="righ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41" fontId="0" fillId="0" borderId="5" xfId="5" applyFont="1" applyFill="1" applyBorder="1" applyAlignment="1">
      <alignment horizontal="right" vertical="center"/>
    </xf>
    <xf numFmtId="41" fontId="0" fillId="0" borderId="6" xfId="5" applyFont="1" applyFill="1" applyBorder="1" applyAlignment="1">
      <alignment horizontal="right" vertical="center"/>
    </xf>
    <xf numFmtId="41" fontId="0" fillId="0" borderId="7" xfId="5" applyFont="1" applyFill="1" applyBorder="1" applyAlignment="1">
      <alignment horizontal="right" vertical="center"/>
    </xf>
    <xf numFmtId="0" fontId="0" fillId="0" borderId="6" xfId="2" applyNumberFormat="1" applyFont="1" applyFill="1" applyBorder="1" applyAlignment="1">
      <alignment horizontal="right" vertical="center" wrapText="1"/>
    </xf>
    <xf numFmtId="41" fontId="0" fillId="0" borderId="5" xfId="2" applyNumberFormat="1" applyFont="1" applyFill="1" applyBorder="1" applyAlignment="1">
      <alignment horizontal="right" vertical="center" wrapText="1"/>
    </xf>
    <xf numFmtId="9" fontId="0" fillId="0" borderId="6" xfId="2" applyFont="1" applyFill="1" applyBorder="1" applyAlignment="1">
      <alignment horizontal="right" vertical="center" wrapText="1"/>
    </xf>
    <xf numFmtId="9" fontId="0" fillId="0" borderId="7" xfId="2" applyFont="1" applyFill="1" applyBorder="1" applyAlignment="1">
      <alignment horizontal="right" vertical="center" wrapText="1"/>
    </xf>
    <xf numFmtId="41" fontId="8" fillId="0" borderId="5" xfId="5" applyFont="1" applyFill="1" applyBorder="1" applyAlignment="1">
      <alignment horizontal="center" vertical="center" wrapText="1"/>
    </xf>
    <xf numFmtId="41" fontId="8" fillId="0" borderId="6" xfId="5" applyFont="1" applyFill="1" applyBorder="1" applyAlignment="1">
      <alignment horizontal="center" vertical="center" wrapText="1"/>
    </xf>
    <xf numFmtId="41" fontId="8" fillId="0" borderId="7" xfId="5" applyFont="1" applyFill="1" applyBorder="1" applyAlignment="1">
      <alignment horizontal="center" vertical="center" wrapText="1"/>
    </xf>
    <xf numFmtId="0" fontId="8" fillId="0" borderId="4" xfId="0" applyFont="1" applyBorder="1" applyAlignment="1">
      <alignment horizontal="right" vertical="center" wrapText="1"/>
    </xf>
    <xf numFmtId="41" fontId="8" fillId="0" borderId="4" xfId="5" applyFont="1" applyBorder="1" applyAlignment="1">
      <alignment horizontal="right" vertical="center" wrapText="1"/>
    </xf>
    <xf numFmtId="41" fontId="8" fillId="0" borderId="4" xfId="5" applyFont="1" applyFill="1" applyBorder="1" applyAlignment="1">
      <alignment horizontal="right" vertical="center" wrapText="1"/>
    </xf>
    <xf numFmtId="0" fontId="0" fillId="0" borderId="4" xfId="0" applyFill="1" applyBorder="1" applyAlignment="1">
      <alignment horizontal="center" vertical="center" wrapText="1"/>
    </xf>
    <xf numFmtId="41" fontId="0" fillId="0" borderId="4" xfId="5"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7" xfId="0" applyFont="1" applyFill="1" applyBorder="1" applyAlignment="1">
      <alignment horizontal="right" vertical="center" wrapText="1"/>
    </xf>
    <xf numFmtId="0" fontId="8" fillId="0" borderId="4" xfId="0" applyFont="1" applyFill="1" applyBorder="1" applyAlignment="1">
      <alignment horizontal="right" vertical="center" wrapText="1"/>
    </xf>
    <xf numFmtId="41" fontId="8" fillId="0" borderId="5" xfId="5" applyFont="1" applyBorder="1" applyAlignment="1">
      <alignment horizontal="right" vertical="center"/>
    </xf>
    <xf numFmtId="41" fontId="8" fillId="0" borderId="6" xfId="5" applyFont="1" applyBorder="1" applyAlignment="1">
      <alignment horizontal="right" vertical="center"/>
    </xf>
    <xf numFmtId="41" fontId="8" fillId="0" borderId="7" xfId="5" applyFont="1" applyBorder="1" applyAlignment="1">
      <alignment horizontal="right"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7" fillId="0" borderId="6" xfId="0" applyFont="1" applyFill="1" applyBorder="1" applyAlignment="1">
      <alignment horizontal="right" vertical="center" wrapText="1"/>
    </xf>
    <xf numFmtId="0" fontId="7" fillId="0" borderId="7" xfId="0" applyFont="1" applyFill="1" applyBorder="1" applyAlignment="1">
      <alignment horizontal="right" vertical="center" wrapText="1"/>
    </xf>
    <xf numFmtId="9" fontId="10" fillId="0" borderId="5" xfId="2" applyFont="1" applyFill="1" applyBorder="1" applyAlignment="1">
      <alignment horizontal="center" vertical="center" wrapText="1"/>
    </xf>
    <xf numFmtId="9" fontId="10" fillId="0" borderId="6" xfId="2" applyFont="1" applyFill="1" applyBorder="1" applyAlignment="1">
      <alignment horizontal="center" vertical="center" wrapText="1"/>
    </xf>
    <xf numFmtId="9" fontId="10" fillId="0" borderId="7" xfId="2" applyFont="1" applyFill="1" applyBorder="1" applyAlignment="1">
      <alignment horizontal="center" vertical="center" wrapText="1"/>
    </xf>
    <xf numFmtId="41" fontId="0" fillId="7" borderId="12" xfId="5" applyFont="1" applyFill="1" applyBorder="1" applyAlignment="1">
      <alignment horizontal="right" vertical="center" wrapText="1"/>
    </xf>
    <xf numFmtId="9" fontId="0" fillId="7" borderId="5" xfId="2" applyFont="1" applyFill="1" applyBorder="1" applyAlignment="1">
      <alignment horizontal="center" vertical="center" wrapText="1"/>
    </xf>
    <xf numFmtId="9" fontId="0" fillId="7" borderId="6" xfId="2" applyFont="1" applyFill="1" applyBorder="1" applyAlignment="1">
      <alignment horizontal="center" vertical="center" wrapText="1"/>
    </xf>
    <xf numFmtId="9" fontId="0" fillId="7" borderId="7" xfId="2"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10" fillId="0" borderId="7" xfId="1" applyNumberFormat="1" applyFont="1" applyFill="1" applyBorder="1" applyAlignment="1">
      <alignment horizontal="center" vertical="center" wrapText="1"/>
    </xf>
    <xf numFmtId="0" fontId="0" fillId="0" borderId="5" xfId="0" applyNumberFormat="1" applyFill="1" applyBorder="1" applyAlignment="1">
      <alignment horizontal="center" vertical="center" wrapText="1"/>
    </xf>
    <xf numFmtId="0" fontId="0" fillId="0" borderId="6" xfId="0" applyNumberFormat="1" applyFill="1" applyBorder="1" applyAlignment="1">
      <alignment horizontal="center" vertical="center" wrapText="1"/>
    </xf>
    <xf numFmtId="0" fontId="0" fillId="0" borderId="7" xfId="0" applyNumberForma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41" fontId="0" fillId="0" borderId="4" xfId="5" applyFont="1" applyFill="1" applyBorder="1" applyAlignment="1">
      <alignment horizontal="right" vertical="center" wrapText="1"/>
    </xf>
    <xf numFmtId="0" fontId="0" fillId="0" borderId="4" xfId="0" applyBorder="1" applyAlignment="1">
      <alignment horizontal="center" vertical="center"/>
    </xf>
    <xf numFmtId="3" fontId="6"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67" fontId="5" fillId="0" borderId="4" xfId="1"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167" fontId="5" fillId="0" borderId="5" xfId="1" applyNumberFormat="1" applyFont="1" applyFill="1" applyBorder="1" applyAlignment="1">
      <alignment horizontal="center" vertical="center" wrapText="1"/>
    </xf>
    <xf numFmtId="167" fontId="5" fillId="0" borderId="6" xfId="1" applyNumberFormat="1" applyFont="1" applyFill="1" applyBorder="1" applyAlignment="1">
      <alignment horizontal="center" vertical="center" wrapText="1"/>
    </xf>
    <xf numFmtId="167" fontId="5" fillId="0" borderId="7" xfId="1" applyNumberFormat="1"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9" fontId="8" fillId="0" borderId="5" xfId="2" applyFont="1" applyFill="1" applyBorder="1" applyAlignment="1">
      <alignment horizontal="center" vertical="center" wrapText="1"/>
    </xf>
    <xf numFmtId="9" fontId="8" fillId="0" borderId="6" xfId="2" applyFont="1" applyFill="1" applyBorder="1" applyAlignment="1">
      <alignment horizontal="center" vertical="center" wrapText="1"/>
    </xf>
    <xf numFmtId="9" fontId="8" fillId="0" borderId="7" xfId="2"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167" fontId="8" fillId="2" borderId="5" xfId="1" applyNumberFormat="1" applyFont="1" applyFill="1" applyBorder="1" applyAlignment="1">
      <alignment horizontal="center" vertical="center" wrapText="1"/>
    </xf>
    <xf numFmtId="167" fontId="8" fillId="2" borderId="6" xfId="1" applyNumberFormat="1" applyFont="1" applyFill="1" applyBorder="1" applyAlignment="1">
      <alignment horizontal="center" vertical="center" wrapText="1"/>
    </xf>
    <xf numFmtId="167" fontId="8" fillId="2" borderId="7" xfId="1" applyNumberFormat="1" applyFont="1" applyFill="1" applyBorder="1" applyAlignment="1">
      <alignment horizontal="center" vertical="center" wrapText="1"/>
    </xf>
    <xf numFmtId="0" fontId="8" fillId="2" borderId="5"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4" xfId="0" applyFont="1" applyFill="1" applyBorder="1" applyAlignment="1">
      <alignment horizontal="right" vertical="center"/>
    </xf>
    <xf numFmtId="3" fontId="7" fillId="0" borderId="4" xfId="0" applyNumberFormat="1" applyFont="1" applyFill="1" applyBorder="1" applyAlignment="1">
      <alignment horizontal="right" vertical="center" wrapText="1"/>
    </xf>
    <xf numFmtId="0" fontId="7" fillId="0" borderId="4" xfId="0" applyFont="1" applyFill="1" applyBorder="1" applyAlignment="1">
      <alignment horizontal="right" vertical="center"/>
    </xf>
    <xf numFmtId="3" fontId="8" fillId="2" borderId="4" xfId="0" applyNumberFormat="1" applyFont="1" applyFill="1" applyBorder="1" applyAlignment="1">
      <alignment horizontal="center" vertical="center"/>
    </xf>
    <xf numFmtId="3" fontId="7" fillId="0" borderId="6"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9" fontId="8" fillId="2" borderId="4" xfId="2" applyFont="1" applyFill="1" applyBorder="1" applyAlignment="1">
      <alignment horizontal="center" vertical="center" wrapText="1"/>
    </xf>
    <xf numFmtId="41" fontId="7" fillId="0" borderId="5" xfId="5" applyFont="1" applyFill="1" applyBorder="1" applyAlignment="1">
      <alignment horizontal="center" vertical="center"/>
    </xf>
    <xf numFmtId="41" fontId="7" fillId="0" borderId="6" xfId="5" applyFont="1" applyFill="1" applyBorder="1" applyAlignment="1">
      <alignment horizontal="center" vertical="center"/>
    </xf>
    <xf numFmtId="41" fontId="7" fillId="0" borderId="7" xfId="5" applyFont="1" applyFill="1" applyBorder="1" applyAlignment="1">
      <alignment horizontal="center" vertical="center"/>
    </xf>
    <xf numFmtId="3" fontId="7" fillId="0" borderId="5" xfId="0" applyNumberFormat="1" applyFont="1" applyFill="1" applyBorder="1" applyAlignment="1">
      <alignment horizontal="right" vertical="center" wrapText="1"/>
    </xf>
    <xf numFmtId="3" fontId="7" fillId="0" borderId="6" xfId="0" applyNumberFormat="1" applyFont="1" applyFill="1" applyBorder="1" applyAlignment="1">
      <alignment horizontal="right" vertical="center" wrapText="1"/>
    </xf>
    <xf numFmtId="3" fontId="7" fillId="0" borderId="7" xfId="0" applyNumberFormat="1" applyFont="1" applyFill="1" applyBorder="1" applyAlignment="1">
      <alignment horizontal="right" vertical="center" wrapText="1"/>
    </xf>
    <xf numFmtId="0" fontId="8" fillId="2" borderId="5" xfId="5" applyNumberFormat="1" applyFont="1" applyFill="1" applyBorder="1" applyAlignment="1">
      <alignment horizontal="center" vertical="center"/>
    </xf>
    <xf numFmtId="0" fontId="8" fillId="2" borderId="6" xfId="5" applyNumberFormat="1" applyFont="1" applyFill="1" applyBorder="1" applyAlignment="1">
      <alignment horizontal="center" vertical="center"/>
    </xf>
    <xf numFmtId="0" fontId="8" fillId="2" borderId="7" xfId="5" applyNumberFormat="1" applyFont="1" applyFill="1" applyBorder="1" applyAlignment="1">
      <alignment horizontal="center" vertical="center"/>
    </xf>
    <xf numFmtId="167" fontId="8" fillId="2" borderId="5" xfId="1" applyNumberFormat="1" applyFont="1" applyFill="1" applyBorder="1" applyAlignment="1">
      <alignment horizontal="center" vertical="center"/>
    </xf>
    <xf numFmtId="167" fontId="8" fillId="2" borderId="6" xfId="1" applyNumberFormat="1" applyFont="1" applyFill="1" applyBorder="1" applyAlignment="1">
      <alignment horizontal="center" vertical="center"/>
    </xf>
    <xf numFmtId="167" fontId="8" fillId="2" borderId="7" xfId="1" applyNumberFormat="1" applyFont="1" applyFill="1" applyBorder="1" applyAlignment="1">
      <alignment horizontal="center" vertical="center"/>
    </xf>
    <xf numFmtId="3" fontId="8" fillId="0" borderId="5"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167" fontId="8" fillId="0" borderId="8" xfId="1" applyNumberFormat="1" applyFont="1" applyFill="1" applyBorder="1" applyAlignment="1">
      <alignment horizontal="center" vertical="center"/>
    </xf>
    <xf numFmtId="167" fontId="8" fillId="0" borderId="6" xfId="1" applyNumberFormat="1" applyFont="1" applyFill="1" applyBorder="1" applyAlignment="1">
      <alignment horizontal="center" vertical="center"/>
    </xf>
    <xf numFmtId="167" fontId="8" fillId="0" borderId="7" xfId="1" applyNumberFormat="1" applyFont="1" applyFill="1" applyBorder="1" applyAlignment="1">
      <alignment horizontal="center" vertical="center"/>
    </xf>
    <xf numFmtId="0" fontId="8" fillId="2" borderId="4" xfId="0" applyFont="1" applyFill="1" applyBorder="1" applyAlignment="1">
      <alignment horizontal="center"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7" fillId="0" borderId="5" xfId="0" applyFont="1" applyFill="1" applyBorder="1" applyAlignment="1">
      <alignment horizontal="center" vertical="center" wrapText="1"/>
    </xf>
    <xf numFmtId="9" fontId="7" fillId="2" borderId="5" xfId="2" applyFont="1" applyFill="1" applyBorder="1" applyAlignment="1">
      <alignment horizontal="center" vertical="center" wrapText="1"/>
    </xf>
    <xf numFmtId="9" fontId="7" fillId="2" borderId="6" xfId="2" applyFont="1" applyFill="1" applyBorder="1" applyAlignment="1">
      <alignment horizontal="center" vertical="center" wrapText="1"/>
    </xf>
    <xf numFmtId="9" fontId="7" fillId="2" borderId="7" xfId="2"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168" fontId="0" fillId="0" borderId="5" xfId="3" applyNumberFormat="1" applyFont="1" applyFill="1" applyBorder="1" applyAlignment="1">
      <alignment horizontal="center" vertical="center" wrapText="1"/>
    </xf>
    <xf numFmtId="168" fontId="0" fillId="0" borderId="6" xfId="3" applyNumberFormat="1" applyFont="1" applyFill="1" applyBorder="1" applyAlignment="1">
      <alignment horizontal="center" vertical="center" wrapText="1"/>
    </xf>
    <xf numFmtId="168" fontId="0" fillId="0" borderId="7" xfId="3" applyNumberFormat="1" applyFont="1" applyFill="1" applyBorder="1" applyAlignment="1">
      <alignment horizontal="center" vertical="center" wrapText="1"/>
    </xf>
    <xf numFmtId="14" fontId="0" fillId="0" borderId="5" xfId="0" applyNumberFormat="1" applyBorder="1" applyAlignment="1">
      <alignment horizontal="right" vertical="center"/>
    </xf>
    <xf numFmtId="14" fontId="0" fillId="0" borderId="6" xfId="0" applyNumberFormat="1" applyBorder="1" applyAlignment="1">
      <alignment horizontal="right" vertical="center"/>
    </xf>
    <xf numFmtId="14" fontId="0" fillId="0" borderId="7" xfId="0" applyNumberFormat="1" applyBorder="1" applyAlignment="1">
      <alignment horizontal="right" vertical="center"/>
    </xf>
    <xf numFmtId="0" fontId="0" fillId="0" borderId="12" xfId="5" applyNumberFormat="1" applyFont="1" applyFill="1" applyBorder="1" applyAlignment="1">
      <alignment horizontal="right" vertical="center" wrapText="1"/>
    </xf>
    <xf numFmtId="0" fontId="10" fillId="0" borderId="12" xfId="5" applyNumberFormat="1" applyFont="1" applyFill="1" applyBorder="1" applyAlignment="1">
      <alignment horizontal="right" vertical="center" wrapText="1"/>
    </xf>
    <xf numFmtId="0" fontId="10" fillId="0" borderId="13" xfId="5" applyNumberFormat="1" applyFont="1" applyFill="1" applyBorder="1" applyAlignment="1">
      <alignment horizontal="right" vertical="center" wrapText="1"/>
    </xf>
    <xf numFmtId="0" fontId="10" fillId="0" borderId="14" xfId="5" applyNumberFormat="1" applyFont="1" applyFill="1" applyBorder="1" applyAlignment="1">
      <alignment horizontal="right" vertical="center" wrapText="1"/>
    </xf>
    <xf numFmtId="0" fontId="10" fillId="0" borderId="15" xfId="5" applyNumberFormat="1" applyFont="1" applyFill="1" applyBorder="1" applyAlignment="1">
      <alignment horizontal="right" vertical="center" wrapText="1"/>
    </xf>
    <xf numFmtId="0" fontId="8"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167" fontId="8" fillId="2" borderId="4" xfId="1" applyNumberFormat="1" applyFont="1" applyFill="1" applyBorder="1" applyAlignment="1">
      <alignment horizontal="center" vertical="center" wrapText="1"/>
    </xf>
    <xf numFmtId="167" fontId="8" fillId="0" borderId="5" xfId="1" applyNumberFormat="1" applyFont="1" applyFill="1" applyBorder="1" applyAlignment="1">
      <alignment horizontal="center" vertical="center" wrapText="1"/>
    </xf>
    <xf numFmtId="167" fontId="8" fillId="0" borderId="6" xfId="1" applyNumberFormat="1" applyFont="1" applyFill="1" applyBorder="1" applyAlignment="1">
      <alignment horizontal="center" vertical="center" wrapText="1"/>
    </xf>
    <xf numFmtId="167" fontId="8" fillId="0" borderId="7" xfId="1" applyNumberFormat="1" applyFont="1" applyFill="1" applyBorder="1" applyAlignment="1">
      <alignment horizontal="center" vertical="center" wrapText="1"/>
    </xf>
    <xf numFmtId="14" fontId="0" fillId="0" borderId="5" xfId="0" applyNumberFormat="1" applyBorder="1" applyAlignment="1">
      <alignment horizontal="center" vertical="center"/>
    </xf>
    <xf numFmtId="14" fontId="0" fillId="0" borderId="7" xfId="0" applyNumberFormat="1" applyBorder="1" applyAlignment="1">
      <alignment horizontal="center" vertical="center"/>
    </xf>
    <xf numFmtId="0" fontId="8" fillId="0" borderId="5"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3" fontId="8" fillId="0" borderId="6" xfId="0" applyNumberFormat="1" applyFont="1" applyFill="1" applyBorder="1" applyAlignment="1">
      <alignment horizontal="center" vertical="center"/>
    </xf>
    <xf numFmtId="3" fontId="8" fillId="0" borderId="7"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3" borderId="6" xfId="0" applyFont="1" applyFill="1" applyBorder="1" applyAlignment="1">
      <alignment horizontal="center" vertical="center"/>
    </xf>
    <xf numFmtId="9" fontId="0" fillId="0" borderId="5" xfId="5" applyNumberFormat="1" applyFont="1" applyFill="1" applyBorder="1" applyAlignment="1">
      <alignment horizontal="center" vertical="center" wrapText="1"/>
    </xf>
    <xf numFmtId="9" fontId="0" fillId="0" borderId="6" xfId="5" applyNumberFormat="1" applyFont="1" applyFill="1" applyBorder="1" applyAlignment="1">
      <alignment horizontal="center" vertical="center" wrapText="1"/>
    </xf>
    <xf numFmtId="9" fontId="0" fillId="0" borderId="7" xfId="5" applyNumberFormat="1" applyFont="1" applyFill="1" applyBorder="1" applyAlignment="1">
      <alignment horizontal="center" vertical="center" wrapText="1"/>
    </xf>
    <xf numFmtId="3" fontId="8" fillId="0" borderId="4" xfId="0" applyNumberFormat="1" applyFont="1" applyBorder="1" applyAlignment="1">
      <alignment horizontal="right" vertical="center" wrapText="1"/>
    </xf>
    <xf numFmtId="3" fontId="8" fillId="0" borderId="5" xfId="0" applyNumberFormat="1" applyFont="1" applyBorder="1" applyAlignment="1">
      <alignment horizontal="right" vertical="center" wrapText="1"/>
    </xf>
    <xf numFmtId="3" fontId="8" fillId="0" borderId="6" xfId="0" applyNumberFormat="1" applyFont="1" applyBorder="1" applyAlignment="1">
      <alignment horizontal="right" vertical="center" wrapText="1"/>
    </xf>
    <xf numFmtId="3" fontId="8" fillId="0" borderId="7" xfId="0" applyNumberFormat="1" applyFont="1" applyBorder="1" applyAlignment="1">
      <alignment horizontal="right" vertical="center" wrapText="1"/>
    </xf>
    <xf numFmtId="41" fontId="8" fillId="0" borderId="5" xfId="5" applyFont="1" applyBorder="1" applyAlignment="1">
      <alignment horizontal="right" vertical="center" wrapText="1"/>
    </xf>
    <xf numFmtId="41" fontId="8" fillId="0" borderId="6" xfId="5" applyFont="1" applyBorder="1" applyAlignment="1">
      <alignment horizontal="right" vertical="center" wrapText="1"/>
    </xf>
    <xf numFmtId="41" fontId="8" fillId="0" borderId="7" xfId="5" applyFont="1" applyBorder="1" applyAlignment="1">
      <alignment horizontal="right"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0" fillId="0" borderId="4" xfId="0" applyFill="1" applyBorder="1" applyAlignment="1">
      <alignment horizontal="right" vertical="center" wrapText="1"/>
    </xf>
    <xf numFmtId="0" fontId="0" fillId="0" borderId="5" xfId="5" applyNumberFormat="1" applyFont="1" applyFill="1" applyBorder="1" applyAlignment="1">
      <alignment horizontal="center" vertical="center" wrapText="1"/>
    </xf>
    <xf numFmtId="0" fontId="0" fillId="0" borderId="6" xfId="5" applyNumberFormat="1" applyFont="1" applyFill="1" applyBorder="1" applyAlignment="1">
      <alignment horizontal="center" vertical="center" wrapText="1"/>
    </xf>
    <xf numFmtId="0" fontId="0" fillId="0" borderId="7" xfId="5" applyNumberFormat="1" applyFont="1" applyFill="1" applyBorder="1" applyAlignment="1">
      <alignment horizontal="center" vertical="center" wrapText="1"/>
    </xf>
    <xf numFmtId="1" fontId="0" fillId="7" borderId="5" xfId="5" applyNumberFormat="1" applyFont="1" applyFill="1" applyBorder="1" applyAlignment="1">
      <alignment horizontal="right" vertical="center" wrapText="1"/>
    </xf>
    <xf numFmtId="1" fontId="0" fillId="7" borderId="6" xfId="5" applyNumberFormat="1" applyFont="1" applyFill="1" applyBorder="1" applyAlignment="1">
      <alignment horizontal="right" vertical="center" wrapText="1"/>
    </xf>
    <xf numFmtId="1" fontId="0" fillId="7" borderId="7" xfId="5" applyNumberFormat="1" applyFont="1" applyFill="1" applyBorder="1" applyAlignment="1">
      <alignment horizontal="right" vertical="center" wrapText="1"/>
    </xf>
    <xf numFmtId="41" fontId="0" fillId="7" borderId="13" xfId="5" applyFont="1" applyFill="1" applyBorder="1" applyAlignment="1">
      <alignment horizontal="right" vertical="center"/>
    </xf>
    <xf numFmtId="41" fontId="0" fillId="7" borderId="14" xfId="5" applyFont="1" applyFill="1" applyBorder="1" applyAlignment="1">
      <alignment horizontal="right" vertical="center"/>
    </xf>
    <xf numFmtId="41" fontId="0" fillId="7" borderId="15" xfId="5" applyFont="1" applyFill="1" applyBorder="1" applyAlignment="1">
      <alignment horizontal="right" vertical="center"/>
    </xf>
    <xf numFmtId="41" fontId="0" fillId="7" borderId="5" xfId="5" applyFont="1" applyFill="1" applyBorder="1" applyAlignment="1">
      <alignment horizontal="center" vertical="center" wrapText="1"/>
    </xf>
    <xf numFmtId="41" fontId="0" fillId="7" borderId="6" xfId="5" applyFont="1" applyFill="1" applyBorder="1" applyAlignment="1">
      <alignment horizontal="center" vertical="center" wrapText="1"/>
    </xf>
    <xf numFmtId="41" fontId="0" fillId="7" borderId="7" xfId="5" applyFont="1" applyFill="1" applyBorder="1" applyAlignment="1">
      <alignment horizontal="center" vertical="center" wrapText="1"/>
    </xf>
    <xf numFmtId="9" fontId="10" fillId="7" borderId="5" xfId="2" applyFont="1" applyFill="1" applyBorder="1" applyAlignment="1">
      <alignment horizontal="center" vertical="center" wrapText="1"/>
    </xf>
    <xf numFmtId="9" fontId="10" fillId="7" borderId="6" xfId="2" applyFont="1" applyFill="1" applyBorder="1" applyAlignment="1">
      <alignment horizontal="center" vertical="center" wrapText="1"/>
    </xf>
    <xf numFmtId="9" fontId="10" fillId="7" borderId="7" xfId="2" applyFont="1" applyFill="1" applyBorder="1" applyAlignment="1">
      <alignment horizontal="center" vertical="center" wrapText="1"/>
    </xf>
    <xf numFmtId="0" fontId="10" fillId="7" borderId="5" xfId="5" applyNumberFormat="1" applyFont="1" applyFill="1" applyBorder="1" applyAlignment="1">
      <alignment horizontal="right" vertical="center" wrapText="1"/>
    </xf>
    <xf numFmtId="0" fontId="10" fillId="7" borderId="6" xfId="5" applyNumberFormat="1" applyFont="1" applyFill="1" applyBorder="1" applyAlignment="1">
      <alignment horizontal="right" vertical="center" wrapText="1"/>
    </xf>
    <xf numFmtId="0" fontId="10" fillId="7" borderId="7" xfId="5" applyNumberFormat="1" applyFont="1" applyFill="1" applyBorder="1" applyAlignment="1">
      <alignment horizontal="right" vertical="center" wrapText="1"/>
    </xf>
    <xf numFmtId="0" fontId="0" fillId="0" borderId="14" xfId="5" applyNumberFormat="1" applyFont="1" applyFill="1" applyBorder="1" applyAlignment="1">
      <alignment horizontal="right" vertical="center" wrapText="1"/>
    </xf>
    <xf numFmtId="3" fontId="0" fillId="0" borderId="5" xfId="0" applyNumberFormat="1" applyBorder="1" applyAlignment="1">
      <alignment horizontal="center" vertical="center" wrapText="1"/>
    </xf>
    <xf numFmtId="3" fontId="0" fillId="0" borderId="6" xfId="0" applyNumberFormat="1" applyBorder="1" applyAlignment="1">
      <alignment horizontal="center" vertical="center" wrapText="1"/>
    </xf>
    <xf numFmtId="3" fontId="0" fillId="0" borderId="7" xfId="0" applyNumberFormat="1" applyBorder="1" applyAlignment="1">
      <alignment horizontal="center" vertical="center" wrapText="1"/>
    </xf>
    <xf numFmtId="1" fontId="0" fillId="0" borderId="5" xfId="5" applyNumberFormat="1" applyFont="1" applyFill="1" applyBorder="1" applyAlignment="1">
      <alignment horizontal="center" vertical="center" wrapText="1"/>
    </xf>
    <xf numFmtId="1" fontId="0" fillId="0" borderId="6" xfId="5" applyNumberFormat="1" applyFont="1" applyFill="1" applyBorder="1" applyAlignment="1">
      <alignment horizontal="center" vertical="center" wrapText="1"/>
    </xf>
    <xf numFmtId="1" fontId="0" fillId="0" borderId="7" xfId="5" applyNumberFormat="1" applyFont="1" applyFill="1" applyBorder="1" applyAlignment="1">
      <alignment horizontal="center" vertical="center" wrapText="1"/>
    </xf>
    <xf numFmtId="0" fontId="0" fillId="7" borderId="12" xfId="5" applyNumberFormat="1" applyFont="1" applyFill="1" applyBorder="1" applyAlignment="1">
      <alignment horizontal="right" vertical="center" wrapText="1"/>
    </xf>
    <xf numFmtId="41" fontId="10" fillId="7" borderId="5" xfId="5" applyFont="1" applyFill="1" applyBorder="1" applyAlignment="1">
      <alignment horizontal="right" vertical="center" wrapText="1"/>
    </xf>
    <xf numFmtId="41" fontId="10" fillId="7" borderId="6" xfId="5" applyFont="1" applyFill="1" applyBorder="1" applyAlignment="1">
      <alignment horizontal="right" vertical="center" wrapText="1"/>
    </xf>
    <xf numFmtId="41" fontId="10" fillId="7" borderId="7" xfId="5" applyFont="1" applyFill="1" applyBorder="1" applyAlignment="1">
      <alignment horizontal="right" vertical="center" wrapText="1"/>
    </xf>
    <xf numFmtId="9" fontId="0" fillId="0" borderId="5" xfId="2" applyFont="1" applyFill="1" applyBorder="1" applyAlignment="1">
      <alignment vertical="center" wrapText="1"/>
    </xf>
    <xf numFmtId="9" fontId="0" fillId="0" borderId="6" xfId="2" applyFont="1" applyFill="1" applyBorder="1" applyAlignment="1">
      <alignment vertical="center" wrapText="1"/>
    </xf>
    <xf numFmtId="9" fontId="0" fillId="0" borderId="7" xfId="2" applyFont="1" applyFill="1" applyBorder="1" applyAlignment="1">
      <alignment vertical="center" wrapText="1"/>
    </xf>
    <xf numFmtId="1" fontId="0" fillId="7" borderId="12" xfId="5" applyNumberFormat="1" applyFont="1" applyFill="1" applyBorder="1" applyAlignment="1">
      <alignment horizontal="right" vertical="center" wrapText="1"/>
    </xf>
    <xf numFmtId="0" fontId="0" fillId="7" borderId="5" xfId="5" applyNumberFormat="1" applyFont="1" applyFill="1" applyBorder="1" applyAlignment="1">
      <alignment horizontal="right" vertical="center" wrapText="1"/>
    </xf>
    <xf numFmtId="0" fontId="0" fillId="7" borderId="6" xfId="5" applyNumberFormat="1" applyFont="1" applyFill="1" applyBorder="1" applyAlignment="1">
      <alignment horizontal="right" vertical="center" wrapText="1"/>
    </xf>
    <xf numFmtId="0" fontId="0" fillId="7" borderId="7" xfId="5" applyNumberFormat="1" applyFont="1" applyFill="1" applyBorder="1" applyAlignment="1">
      <alignment horizontal="right" vertical="center" wrapText="1"/>
    </xf>
    <xf numFmtId="9" fontId="0" fillId="0" borderId="5" xfId="2" applyFont="1" applyFill="1" applyBorder="1" applyAlignment="1">
      <alignment horizontal="right" vertical="center" wrapText="1"/>
    </xf>
    <xf numFmtId="41" fontId="0" fillId="7" borderId="4" xfId="5" applyFont="1" applyFill="1" applyBorder="1" applyAlignment="1">
      <alignment horizontal="center" vertical="center" wrapText="1"/>
    </xf>
    <xf numFmtId="41" fontId="0" fillId="6" borderId="6" xfId="5" applyFont="1" applyFill="1" applyBorder="1" applyAlignment="1">
      <alignment horizontal="center" vertical="center" wrapText="1"/>
    </xf>
    <xf numFmtId="0" fontId="10" fillId="7" borderId="12" xfId="5" applyNumberFormat="1" applyFont="1" applyFill="1" applyBorder="1" applyAlignment="1">
      <alignment horizontal="right" vertical="center" wrapText="1"/>
    </xf>
    <xf numFmtId="9" fontId="0" fillId="0" borderId="5" xfId="2" applyFont="1" applyBorder="1" applyAlignment="1">
      <alignment vertical="center"/>
    </xf>
    <xf numFmtId="9" fontId="0" fillId="0" borderId="6" xfId="2" applyFont="1" applyBorder="1" applyAlignment="1">
      <alignment vertical="center"/>
    </xf>
    <xf numFmtId="9" fontId="0" fillId="0" borderId="7" xfId="2" applyFont="1" applyBorder="1" applyAlignment="1">
      <alignment vertical="center"/>
    </xf>
    <xf numFmtId="9" fontId="0" fillId="0" borderId="5" xfId="2" applyNumberFormat="1" applyFont="1" applyFill="1" applyBorder="1" applyAlignment="1">
      <alignment horizontal="center" vertical="center" wrapText="1"/>
    </xf>
    <xf numFmtId="9" fontId="0" fillId="0" borderId="6" xfId="2" applyNumberFormat="1" applyFont="1" applyFill="1" applyBorder="1" applyAlignment="1">
      <alignment horizontal="center" vertical="center" wrapText="1"/>
    </xf>
    <xf numFmtId="9" fontId="0" fillId="0" borderId="7" xfId="2" applyNumberFormat="1" applyFont="1" applyFill="1" applyBorder="1" applyAlignment="1">
      <alignment horizontal="center" vertical="center" wrapText="1"/>
    </xf>
    <xf numFmtId="0" fontId="0" fillId="0" borderId="5" xfId="5" applyNumberFormat="1" applyFont="1" applyFill="1" applyBorder="1" applyAlignment="1">
      <alignment horizontal="right" vertical="center"/>
    </xf>
    <xf numFmtId="0" fontId="0" fillId="0" borderId="6" xfId="5" applyNumberFormat="1" applyFont="1" applyFill="1" applyBorder="1" applyAlignment="1">
      <alignment horizontal="right" vertical="center"/>
    </xf>
    <xf numFmtId="0" fontId="0" fillId="0" borderId="7" xfId="5" applyNumberFormat="1" applyFont="1" applyFill="1" applyBorder="1" applyAlignment="1">
      <alignment horizontal="right" vertical="center"/>
    </xf>
    <xf numFmtId="9" fontId="0" fillId="0" borderId="12" xfId="5" applyNumberFormat="1" applyFont="1" applyFill="1" applyBorder="1" applyAlignment="1">
      <alignment horizontal="right" vertical="center" wrapText="1"/>
    </xf>
    <xf numFmtId="0" fontId="10" fillId="0" borderId="5" xfId="5" applyNumberFormat="1" applyFont="1" applyFill="1" applyBorder="1" applyAlignment="1">
      <alignment horizontal="right" vertical="center" wrapText="1"/>
    </xf>
    <xf numFmtId="0" fontId="10" fillId="0" borderId="6" xfId="5" applyNumberFormat="1" applyFont="1" applyFill="1" applyBorder="1" applyAlignment="1">
      <alignment horizontal="right" vertical="center" wrapText="1"/>
    </xf>
    <xf numFmtId="0" fontId="10" fillId="0" borderId="7" xfId="5" applyNumberFormat="1" applyFont="1" applyFill="1" applyBorder="1" applyAlignment="1">
      <alignment horizontal="right" vertical="center" wrapText="1"/>
    </xf>
    <xf numFmtId="0" fontId="0" fillId="0" borderId="5" xfId="0" applyNumberFormat="1" applyFill="1" applyBorder="1" applyAlignment="1">
      <alignment horizontal="right" vertical="center"/>
    </xf>
    <xf numFmtId="0" fontId="0" fillId="0" borderId="6" xfId="0" applyNumberFormat="1" applyFill="1" applyBorder="1" applyAlignment="1">
      <alignment horizontal="right" vertical="center"/>
    </xf>
    <xf numFmtId="0" fontId="0" fillId="0" borderId="7" xfId="0" applyNumberFormat="1" applyFill="1" applyBorder="1" applyAlignment="1">
      <alignment horizontal="right" vertical="center"/>
    </xf>
    <xf numFmtId="9" fontId="0" fillId="0" borderId="5" xfId="2" applyFont="1" applyBorder="1" applyAlignment="1">
      <alignment horizontal="center" vertical="center"/>
    </xf>
    <xf numFmtId="9" fontId="0" fillId="0" borderId="6" xfId="2" applyFont="1" applyBorder="1" applyAlignment="1">
      <alignment horizontal="center" vertical="center"/>
    </xf>
    <xf numFmtId="9" fontId="0" fillId="0" borderId="7" xfId="2" applyFont="1" applyBorder="1" applyAlignment="1">
      <alignment horizontal="center" vertical="center"/>
    </xf>
    <xf numFmtId="1" fontId="0" fillId="0" borderId="5" xfId="5" applyNumberFormat="1" applyFont="1" applyFill="1" applyBorder="1" applyAlignment="1">
      <alignment horizontal="right" vertical="center" wrapText="1"/>
    </xf>
    <xf numFmtId="1" fontId="0" fillId="0" borderId="7" xfId="5" applyNumberFormat="1" applyFont="1" applyFill="1" applyBorder="1" applyAlignment="1">
      <alignment horizontal="right" vertical="center" wrapText="1"/>
    </xf>
    <xf numFmtId="0" fontId="0" fillId="7" borderId="13" xfId="5" applyNumberFormat="1" applyFont="1" applyFill="1" applyBorder="1" applyAlignment="1">
      <alignment horizontal="right" vertical="center" wrapText="1"/>
    </xf>
    <xf numFmtId="0" fontId="0" fillId="7" borderId="15" xfId="5" applyNumberFormat="1" applyFont="1" applyFill="1" applyBorder="1" applyAlignment="1">
      <alignment horizontal="right" vertical="center" wrapText="1"/>
    </xf>
    <xf numFmtId="0" fontId="0" fillId="7" borderId="14" xfId="5" applyNumberFormat="1" applyFont="1" applyFill="1" applyBorder="1" applyAlignment="1">
      <alignment horizontal="right" vertical="center" wrapText="1"/>
    </xf>
    <xf numFmtId="41" fontId="0" fillId="7" borderId="5" xfId="5" applyFont="1" applyFill="1" applyBorder="1" applyAlignment="1">
      <alignment horizontal="right" vertical="center" wrapText="1"/>
    </xf>
    <xf numFmtId="41" fontId="0" fillId="7" borderId="6" xfId="5" applyFont="1" applyFill="1" applyBorder="1" applyAlignment="1">
      <alignment horizontal="right" vertical="center" wrapText="1"/>
    </xf>
    <xf numFmtId="41" fontId="0" fillId="7" borderId="7" xfId="5" applyFont="1" applyFill="1" applyBorder="1" applyAlignment="1">
      <alignment horizontal="right" vertical="center" wrapText="1"/>
    </xf>
    <xf numFmtId="9" fontId="0" fillId="3" borderId="5" xfId="2" applyNumberFormat="1" applyFont="1" applyFill="1" applyBorder="1" applyAlignment="1">
      <alignment horizontal="center" vertical="center" wrapText="1"/>
    </xf>
    <xf numFmtId="9" fontId="0" fillId="3" borderId="6" xfId="2" applyNumberFormat="1" applyFont="1" applyFill="1" applyBorder="1" applyAlignment="1">
      <alignment horizontal="center" vertical="center" wrapText="1"/>
    </xf>
    <xf numFmtId="9" fontId="0" fillId="3" borderId="7" xfId="2" applyNumberFormat="1" applyFont="1" applyFill="1" applyBorder="1" applyAlignment="1">
      <alignment horizontal="center" vertical="center" wrapText="1"/>
    </xf>
    <xf numFmtId="41" fontId="0" fillId="0" borderId="6" xfId="2" applyNumberFormat="1" applyFont="1" applyFill="1" applyBorder="1" applyAlignment="1">
      <alignment horizontal="right" vertical="center"/>
    </xf>
    <xf numFmtId="9" fontId="0" fillId="0" borderId="6" xfId="2" applyFont="1" applyFill="1" applyBorder="1" applyAlignment="1">
      <alignment horizontal="right" vertical="center"/>
    </xf>
    <xf numFmtId="9" fontId="0" fillId="0" borderId="7" xfId="2" applyFont="1" applyFill="1" applyBorder="1" applyAlignment="1">
      <alignment horizontal="right" vertical="center"/>
    </xf>
    <xf numFmtId="41" fontId="0" fillId="0" borderId="5" xfId="2" applyNumberFormat="1" applyFont="1" applyFill="1" applyBorder="1" applyAlignment="1">
      <alignment horizontal="right" vertical="center"/>
    </xf>
    <xf numFmtId="0" fontId="0" fillId="7" borderId="4" xfId="5" applyNumberFormat="1" applyFont="1" applyFill="1" applyBorder="1" applyAlignment="1">
      <alignment horizontal="right" vertical="center" wrapText="1"/>
    </xf>
    <xf numFmtId="41" fontId="4" fillId="0" borderId="5" xfId="5" applyFont="1" applyFill="1" applyBorder="1" applyAlignment="1">
      <alignment horizontal="center" vertical="center" wrapText="1"/>
    </xf>
    <xf numFmtId="41" fontId="4" fillId="0" borderId="6" xfId="5" applyFont="1" applyFill="1" applyBorder="1" applyAlignment="1">
      <alignment horizontal="center" vertical="center" wrapText="1"/>
    </xf>
    <xf numFmtId="41" fontId="4" fillId="0" borderId="7" xfId="5" applyFont="1" applyFill="1" applyBorder="1" applyAlignment="1">
      <alignment horizontal="center" vertical="center" wrapText="1"/>
    </xf>
    <xf numFmtId="0" fontId="0" fillId="0" borderId="5" xfId="0" applyBorder="1" applyAlignment="1">
      <alignment horizontal="center" vertical="top" wrapText="1"/>
    </xf>
    <xf numFmtId="0" fontId="0" fillId="0" borderId="7" xfId="0" applyBorder="1" applyAlignment="1">
      <alignment horizontal="center" vertical="top" wrapText="1"/>
    </xf>
    <xf numFmtId="41" fontId="0" fillId="0" borderId="5" xfId="2" applyNumberFormat="1" applyFont="1" applyFill="1" applyBorder="1" applyAlignment="1">
      <alignment horizontal="center" vertical="center" wrapText="1"/>
    </xf>
    <xf numFmtId="41" fontId="0" fillId="0" borderId="5" xfId="2" applyNumberFormat="1" applyFont="1" applyFill="1" applyBorder="1" applyAlignment="1">
      <alignment horizontal="center" vertical="center"/>
    </xf>
    <xf numFmtId="1" fontId="0" fillId="0" borderId="5" xfId="2" applyNumberFormat="1" applyFont="1" applyFill="1" applyBorder="1" applyAlignment="1">
      <alignment horizontal="right" vertical="center" wrapText="1"/>
    </xf>
    <xf numFmtId="9" fontId="4" fillId="7" borderId="4" xfId="2"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5" xfId="0" applyFill="1" applyBorder="1" applyAlignment="1">
      <alignment horizontal="center" vertical="center" wrapText="1" readingOrder="1"/>
    </xf>
    <xf numFmtId="0" fontId="0" fillId="0" borderId="6" xfId="0" applyFont="1" applyFill="1" applyBorder="1" applyAlignment="1">
      <alignment horizontal="center" vertical="center" wrapText="1" readingOrder="1"/>
    </xf>
    <xf numFmtId="0" fontId="0" fillId="0" borderId="7" xfId="0" applyFont="1" applyFill="1" applyBorder="1" applyAlignment="1">
      <alignment horizontal="center" vertical="center" wrapText="1" readingOrder="1"/>
    </xf>
    <xf numFmtId="0" fontId="0" fillId="0" borderId="5" xfId="0" applyFont="1" applyFill="1" applyBorder="1" applyAlignment="1">
      <alignment horizontal="center" vertical="center" wrapText="1" readingOrder="1"/>
    </xf>
    <xf numFmtId="41" fontId="0" fillId="7" borderId="4" xfId="5" applyFont="1" applyFill="1" applyBorder="1" applyAlignment="1">
      <alignment horizontal="right" vertical="center" wrapText="1"/>
    </xf>
    <xf numFmtId="41" fontId="0" fillId="7" borderId="5" xfId="5" applyFont="1" applyFill="1" applyBorder="1" applyAlignment="1">
      <alignment horizontal="center" vertical="center"/>
    </xf>
    <xf numFmtId="41" fontId="0" fillId="7" borderId="6" xfId="5" applyFont="1" applyFill="1" applyBorder="1" applyAlignment="1">
      <alignment horizontal="center" vertical="center"/>
    </xf>
    <xf numFmtId="41" fontId="0" fillId="7" borderId="7" xfId="5" applyFont="1" applyFill="1" applyBorder="1" applyAlignment="1">
      <alignment horizontal="center" vertical="center"/>
    </xf>
    <xf numFmtId="0" fontId="0" fillId="7" borderId="4" xfId="5" applyNumberFormat="1" applyFont="1" applyFill="1" applyBorder="1" applyAlignment="1">
      <alignment horizontal="right" vertical="center"/>
    </xf>
    <xf numFmtId="9" fontId="0" fillId="7" borderId="4" xfId="2" applyFont="1" applyFill="1" applyBorder="1" applyAlignment="1">
      <alignment horizontal="center" vertical="center"/>
    </xf>
    <xf numFmtId="9" fontId="0" fillId="7" borderId="5" xfId="2" applyFont="1" applyFill="1" applyBorder="1" applyAlignment="1">
      <alignment horizontal="center" vertical="center"/>
    </xf>
    <xf numFmtId="9" fontId="0" fillId="7" borderId="6" xfId="2" applyFont="1" applyFill="1" applyBorder="1" applyAlignment="1">
      <alignment horizontal="center" vertical="center"/>
    </xf>
    <xf numFmtId="9" fontId="0" fillId="7" borderId="7" xfId="2" applyFont="1" applyFill="1" applyBorder="1" applyAlignment="1">
      <alignment horizontal="center" vertical="center"/>
    </xf>
    <xf numFmtId="10" fontId="0" fillId="7" borderId="5" xfId="2" applyNumberFormat="1" applyFont="1" applyFill="1" applyBorder="1" applyAlignment="1">
      <alignment horizontal="center" vertical="center" wrapText="1"/>
    </xf>
    <xf numFmtId="10" fontId="0" fillId="7" borderId="7" xfId="2" applyNumberFormat="1" applyFont="1" applyFill="1" applyBorder="1" applyAlignment="1">
      <alignment horizontal="center" vertical="center" wrapText="1"/>
    </xf>
    <xf numFmtId="10" fontId="0" fillId="0" borderId="5" xfId="2" applyNumberFormat="1" applyFont="1" applyFill="1" applyBorder="1" applyAlignment="1">
      <alignment horizontal="right" vertical="center" wrapText="1"/>
    </xf>
    <xf numFmtId="10" fontId="0" fillId="0" borderId="7" xfId="2" applyNumberFormat="1" applyFont="1" applyFill="1" applyBorder="1" applyAlignment="1">
      <alignment horizontal="right" vertical="center" wrapText="1"/>
    </xf>
    <xf numFmtId="3" fontId="0" fillId="0" borderId="5" xfId="2" applyNumberFormat="1" applyFont="1" applyFill="1" applyBorder="1" applyAlignment="1">
      <alignment horizontal="right" vertical="center" wrapText="1"/>
    </xf>
    <xf numFmtId="0" fontId="10" fillId="0" borderId="5" xfId="2" applyNumberFormat="1" applyFont="1" applyFill="1" applyBorder="1" applyAlignment="1">
      <alignment horizontal="right" vertical="center" wrapText="1"/>
    </xf>
    <xf numFmtId="0" fontId="10" fillId="0" borderId="6" xfId="2" applyNumberFormat="1" applyFont="1" applyFill="1" applyBorder="1" applyAlignment="1">
      <alignment horizontal="right" vertical="center" wrapText="1"/>
    </xf>
    <xf numFmtId="0" fontId="10" fillId="0" borderId="7" xfId="2" applyNumberFormat="1" applyFont="1" applyFill="1" applyBorder="1" applyAlignment="1">
      <alignment horizontal="right" vertical="center" wrapText="1"/>
    </xf>
    <xf numFmtId="41" fontId="0" fillId="0" borderId="5" xfId="5" applyFont="1" applyFill="1" applyBorder="1" applyAlignment="1">
      <alignment horizontal="right" vertical="center" wrapText="1"/>
    </xf>
    <xf numFmtId="41" fontId="0" fillId="0" borderId="6" xfId="5" applyFont="1" applyFill="1" applyBorder="1" applyAlignment="1">
      <alignment horizontal="right" vertical="center" wrapText="1"/>
    </xf>
    <xf numFmtId="41" fontId="0" fillId="0" borderId="7" xfId="5" applyFont="1" applyFill="1" applyBorder="1" applyAlignment="1">
      <alignment horizontal="right" vertical="center" wrapText="1"/>
    </xf>
    <xf numFmtId="41" fontId="0" fillId="0" borderId="5" xfId="5" applyNumberFormat="1" applyFont="1" applyFill="1" applyBorder="1" applyAlignment="1">
      <alignment horizontal="center" vertical="center" wrapText="1"/>
    </xf>
    <xf numFmtId="164" fontId="0" fillId="8" borderId="4" xfId="4" applyFont="1" applyFill="1" applyBorder="1" applyAlignment="1">
      <alignment horizontal="center" vertical="center" wrapText="1"/>
    </xf>
    <xf numFmtId="164" fontId="0" fillId="8" borderId="12" xfId="4" applyFont="1" applyFill="1" applyBorder="1" applyAlignment="1">
      <alignment horizontal="center" vertical="center" wrapText="1"/>
    </xf>
    <xf numFmtId="9" fontId="0" fillId="8" borderId="4" xfId="2" applyFont="1" applyFill="1" applyBorder="1" applyAlignment="1">
      <alignment horizontal="center" vertical="center" wrapText="1"/>
    </xf>
    <xf numFmtId="164" fontId="0" fillId="8" borderId="5" xfId="4" applyFont="1" applyFill="1" applyBorder="1" applyAlignment="1">
      <alignment horizontal="center" vertical="center" wrapText="1"/>
    </xf>
    <xf numFmtId="164" fontId="0" fillId="8" borderId="6" xfId="4" applyFont="1" applyFill="1" applyBorder="1" applyAlignment="1">
      <alignment horizontal="center" vertical="center" wrapText="1"/>
    </xf>
    <xf numFmtId="164" fontId="0" fillId="8" borderId="7" xfId="4" applyFont="1" applyFill="1" applyBorder="1" applyAlignment="1">
      <alignment horizontal="center" vertical="center" wrapText="1"/>
    </xf>
    <xf numFmtId="164" fontId="0" fillId="8" borderId="13" xfId="4" applyFont="1" applyFill="1" applyBorder="1" applyAlignment="1">
      <alignment horizontal="center" vertical="center" wrapText="1"/>
    </xf>
    <xf numFmtId="164" fontId="0" fillId="8" borderId="14" xfId="4" applyFont="1" applyFill="1" applyBorder="1" applyAlignment="1">
      <alignment horizontal="center" vertical="center" wrapText="1"/>
    </xf>
    <xf numFmtId="164" fontId="0" fillId="8" borderId="15" xfId="4" applyFont="1" applyFill="1" applyBorder="1" applyAlignment="1">
      <alignment horizontal="center" vertical="center" wrapText="1"/>
    </xf>
    <xf numFmtId="9" fontId="0" fillId="8" borderId="5" xfId="2" applyFont="1" applyFill="1" applyBorder="1" applyAlignment="1">
      <alignment horizontal="center" vertical="center" wrapText="1"/>
    </xf>
    <xf numFmtId="9" fontId="0" fillId="8" borderId="6" xfId="2" applyFont="1" applyFill="1" applyBorder="1" applyAlignment="1">
      <alignment horizontal="center" vertical="center" wrapText="1"/>
    </xf>
    <xf numFmtId="9" fontId="0" fillId="8" borderId="7" xfId="2" applyFont="1" applyFill="1" applyBorder="1" applyAlignment="1">
      <alignment horizontal="center" vertical="center" wrapText="1"/>
    </xf>
    <xf numFmtId="164" fontId="0" fillId="7" borderId="5" xfId="4" applyFont="1" applyFill="1" applyBorder="1" applyAlignment="1">
      <alignment horizontal="center" vertical="center" wrapText="1"/>
    </xf>
    <xf numFmtId="164" fontId="0" fillId="7" borderId="7" xfId="4" applyFont="1" applyFill="1" applyBorder="1" applyAlignment="1">
      <alignment horizontal="center" vertical="center" wrapText="1"/>
    </xf>
    <xf numFmtId="164" fontId="0" fillId="7" borderId="13" xfId="4" applyFont="1" applyFill="1" applyBorder="1" applyAlignment="1">
      <alignment horizontal="center" vertical="center" wrapText="1"/>
    </xf>
    <xf numFmtId="164" fontId="0" fillId="7" borderId="15" xfId="4" applyFont="1" applyFill="1" applyBorder="1" applyAlignment="1">
      <alignment horizontal="center" vertical="center" wrapText="1"/>
    </xf>
    <xf numFmtId="0" fontId="0" fillId="8" borderId="5" xfId="4" applyNumberFormat="1" applyFont="1" applyFill="1" applyBorder="1" applyAlignment="1">
      <alignment horizontal="center" vertical="center" wrapText="1"/>
    </xf>
    <xf numFmtId="0" fontId="0" fillId="8" borderId="6" xfId="4" applyNumberFormat="1" applyFont="1" applyFill="1" applyBorder="1" applyAlignment="1">
      <alignment horizontal="center" vertical="center" wrapText="1"/>
    </xf>
    <xf numFmtId="0" fontId="0" fillId="8" borderId="7" xfId="4" applyNumberFormat="1" applyFont="1" applyFill="1" applyBorder="1" applyAlignment="1">
      <alignment horizontal="center" vertical="center" wrapText="1"/>
    </xf>
    <xf numFmtId="10" fontId="0" fillId="0" borderId="5" xfId="2" applyNumberFormat="1" applyFont="1" applyFill="1" applyBorder="1" applyAlignment="1">
      <alignment vertical="center" wrapText="1"/>
    </xf>
    <xf numFmtId="10" fontId="0" fillId="0" borderId="7" xfId="2" applyNumberFormat="1" applyFont="1" applyFill="1" applyBorder="1" applyAlignment="1">
      <alignment vertical="center" wrapText="1"/>
    </xf>
    <xf numFmtId="164" fontId="0" fillId="7" borderId="6" xfId="4" applyFont="1" applyFill="1" applyBorder="1" applyAlignment="1">
      <alignment horizontal="center" vertical="center" wrapText="1"/>
    </xf>
    <xf numFmtId="164" fontId="0" fillId="7" borderId="14" xfId="4" applyFont="1" applyFill="1" applyBorder="1" applyAlignment="1">
      <alignment horizontal="center" vertical="center" wrapText="1"/>
    </xf>
    <xf numFmtId="41" fontId="0" fillId="0" borderId="6" xfId="2" applyNumberFormat="1" applyFont="1" applyFill="1" applyBorder="1" applyAlignment="1">
      <alignment horizontal="right" vertical="center" wrapText="1"/>
    </xf>
    <xf numFmtId="41" fontId="0" fillId="0" borderId="7" xfId="2" applyNumberFormat="1" applyFont="1" applyFill="1" applyBorder="1" applyAlignment="1">
      <alignment horizontal="right" vertical="center" wrapText="1"/>
    </xf>
    <xf numFmtId="0" fontId="0" fillId="3" borderId="5" xfId="2" applyNumberFormat="1" applyFont="1" applyFill="1" applyBorder="1" applyAlignment="1">
      <alignment horizontal="right" vertical="center" wrapText="1"/>
    </xf>
    <xf numFmtId="0" fontId="0" fillId="3" borderId="6" xfId="2" applyNumberFormat="1" applyFont="1" applyFill="1" applyBorder="1" applyAlignment="1">
      <alignment horizontal="right" vertical="center" wrapText="1"/>
    </xf>
    <xf numFmtId="0" fontId="0" fillId="3" borderId="7" xfId="2" applyNumberFormat="1" applyFont="1" applyFill="1" applyBorder="1" applyAlignment="1">
      <alignment horizontal="right" vertical="center" wrapText="1"/>
    </xf>
    <xf numFmtId="0" fontId="0" fillId="0" borderId="5" xfId="0" applyNumberFormat="1" applyBorder="1" applyAlignment="1">
      <alignment horizontal="right" vertical="center"/>
    </xf>
    <xf numFmtId="0" fontId="0" fillId="0" borderId="6" xfId="0" applyNumberFormat="1" applyBorder="1" applyAlignment="1">
      <alignment horizontal="right" vertical="center"/>
    </xf>
    <xf numFmtId="0" fontId="0" fillId="0" borderId="7" xfId="0" applyNumberFormat="1" applyBorder="1" applyAlignment="1">
      <alignment horizontal="right" vertical="center"/>
    </xf>
    <xf numFmtId="41" fontId="0" fillId="7" borderId="5" xfId="5" applyFont="1" applyFill="1" applyBorder="1" applyAlignment="1">
      <alignment horizontal="right" vertical="center"/>
    </xf>
    <xf numFmtId="41" fontId="0" fillId="7" borderId="6" xfId="5" applyFont="1" applyFill="1" applyBorder="1" applyAlignment="1">
      <alignment horizontal="right" vertical="center"/>
    </xf>
    <xf numFmtId="41" fontId="0" fillId="7" borderId="7" xfId="5" applyFont="1" applyFill="1" applyBorder="1" applyAlignment="1">
      <alignment horizontal="right" vertical="center"/>
    </xf>
    <xf numFmtId="9" fontId="0" fillId="7" borderId="4" xfId="2" applyFont="1" applyFill="1" applyBorder="1" applyAlignment="1">
      <alignment horizontal="center" vertical="center" wrapText="1"/>
    </xf>
    <xf numFmtId="9" fontId="0" fillId="7" borderId="5" xfId="5" applyNumberFormat="1" applyFont="1" applyFill="1" applyBorder="1" applyAlignment="1">
      <alignment horizontal="center" vertical="center" wrapText="1"/>
    </xf>
    <xf numFmtId="9" fontId="0" fillId="7" borderId="6" xfId="5" applyNumberFormat="1" applyFont="1" applyFill="1" applyBorder="1" applyAlignment="1">
      <alignment horizontal="center" vertical="center" wrapText="1"/>
    </xf>
    <xf numFmtId="9" fontId="0" fillId="7" borderId="7" xfId="5" applyNumberFormat="1"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15" xfId="0" applyFont="1" applyFill="1" applyBorder="1" applyAlignment="1">
      <alignment horizontal="center" vertical="center" wrapText="1"/>
    </xf>
    <xf numFmtId="3" fontId="0" fillId="3" borderId="5" xfId="0" applyNumberFormat="1" applyFill="1" applyBorder="1" applyAlignment="1">
      <alignment horizontal="center" vertical="center" wrapText="1"/>
    </xf>
    <xf numFmtId="3" fontId="0" fillId="3" borderId="6" xfId="0" applyNumberFormat="1" applyFill="1" applyBorder="1" applyAlignment="1">
      <alignment horizontal="center" vertical="center" wrapText="1"/>
    </xf>
    <xf numFmtId="3" fontId="0" fillId="3" borderId="7" xfId="0" applyNumberFormat="1" applyFill="1" applyBorder="1" applyAlignment="1">
      <alignment horizontal="center" vertical="center" wrapText="1"/>
    </xf>
    <xf numFmtId="3" fontId="10" fillId="3" borderId="4" xfId="0" applyNumberFormat="1" applyFont="1" applyFill="1" applyBorder="1" applyAlignment="1">
      <alignment horizontal="center" vertical="center" wrapText="1"/>
    </xf>
    <xf numFmtId="3" fontId="0" fillId="7" borderId="5" xfId="0" applyNumberFormat="1" applyFill="1" applyBorder="1" applyAlignment="1">
      <alignment horizontal="center" vertical="center" wrapText="1"/>
    </xf>
    <xf numFmtId="3" fontId="0" fillId="7" borderId="6" xfId="0" applyNumberFormat="1" applyFill="1" applyBorder="1" applyAlignment="1">
      <alignment horizontal="center" vertical="center" wrapText="1"/>
    </xf>
    <xf numFmtId="3" fontId="0" fillId="7" borderId="7" xfId="0" applyNumberFormat="1" applyFill="1" applyBorder="1" applyAlignment="1">
      <alignment horizontal="center" vertical="center" wrapText="1"/>
    </xf>
    <xf numFmtId="3" fontId="0" fillId="0" borderId="5" xfId="0" applyNumberFormat="1" applyFill="1" applyBorder="1" applyAlignment="1">
      <alignment horizontal="center" vertical="center" wrapText="1"/>
    </xf>
    <xf numFmtId="3" fontId="0" fillId="0" borderId="6" xfId="0" applyNumberFormat="1" applyFill="1" applyBorder="1" applyAlignment="1">
      <alignment horizontal="center" vertical="center" wrapText="1"/>
    </xf>
    <xf numFmtId="3" fontId="0" fillId="0" borderId="7" xfId="0" applyNumberFormat="1" applyFill="1" applyBorder="1" applyAlignment="1">
      <alignment horizontal="center" vertical="center" wrapText="1"/>
    </xf>
    <xf numFmtId="0" fontId="10" fillId="7" borderId="5" xfId="1" applyNumberFormat="1" applyFont="1" applyFill="1" applyBorder="1" applyAlignment="1">
      <alignment horizontal="center" vertical="center" wrapText="1"/>
    </xf>
    <xf numFmtId="0" fontId="10" fillId="7" borderId="6" xfId="1" applyNumberFormat="1" applyFont="1" applyFill="1" applyBorder="1" applyAlignment="1">
      <alignment horizontal="center" vertical="center" wrapText="1"/>
    </xf>
    <xf numFmtId="0" fontId="10" fillId="7" borderId="7" xfId="1" applyNumberFormat="1" applyFont="1" applyFill="1" applyBorder="1" applyAlignment="1">
      <alignment horizontal="center" vertical="center" wrapText="1"/>
    </xf>
    <xf numFmtId="0" fontId="0" fillId="7" borderId="5" xfId="0" applyFill="1" applyBorder="1" applyAlignment="1">
      <alignment horizontal="center" vertical="center" wrapText="1" readingOrder="1"/>
    </xf>
    <xf numFmtId="0" fontId="0" fillId="7" borderId="6" xfId="0" applyFont="1" applyFill="1" applyBorder="1" applyAlignment="1">
      <alignment horizontal="center" vertical="center" wrapText="1" readingOrder="1"/>
    </xf>
    <xf numFmtId="0" fontId="0" fillId="7" borderId="7" xfId="0" applyFont="1" applyFill="1" applyBorder="1" applyAlignment="1">
      <alignment horizontal="center" vertical="center" wrapText="1" readingOrder="1"/>
    </xf>
    <xf numFmtId="3" fontId="0" fillId="7" borderId="6" xfId="0" applyNumberFormat="1" applyFont="1" applyFill="1" applyBorder="1" applyAlignment="1">
      <alignment horizontal="center" vertical="center" wrapText="1"/>
    </xf>
    <xf numFmtId="3" fontId="0" fillId="7" borderId="7" xfId="0" applyNumberFormat="1" applyFont="1" applyFill="1" applyBorder="1" applyAlignment="1">
      <alignment horizontal="center" vertical="center" wrapText="1"/>
    </xf>
    <xf numFmtId="9" fontId="0" fillId="0" borderId="5" xfId="2" applyNumberFormat="1" applyFont="1" applyFill="1" applyBorder="1" applyAlignment="1">
      <alignment horizontal="right" vertical="center" wrapText="1"/>
    </xf>
    <xf numFmtId="9" fontId="0" fillId="0" borderId="6" xfId="2" applyNumberFormat="1" applyFont="1" applyFill="1" applyBorder="1" applyAlignment="1">
      <alignment horizontal="right" vertical="center" wrapText="1"/>
    </xf>
    <xf numFmtId="9" fontId="0" fillId="0" borderId="7" xfId="2" applyNumberFormat="1" applyFont="1" applyFill="1" applyBorder="1" applyAlignment="1">
      <alignment horizontal="right" vertical="center" wrapText="1"/>
    </xf>
    <xf numFmtId="164" fontId="0" fillId="9" borderId="5" xfId="4" applyFont="1" applyFill="1" applyBorder="1" applyAlignment="1">
      <alignment horizontal="center" vertical="center" wrapText="1"/>
    </xf>
    <xf numFmtId="164" fontId="0" fillId="9" borderId="6" xfId="4" applyFont="1" applyFill="1" applyBorder="1" applyAlignment="1">
      <alignment horizontal="center" vertical="center" wrapText="1"/>
    </xf>
    <xf numFmtId="164" fontId="0" fillId="9" borderId="7" xfId="4" applyFont="1" applyFill="1" applyBorder="1" applyAlignment="1">
      <alignment horizontal="center" vertical="center" wrapText="1"/>
    </xf>
    <xf numFmtId="164" fontId="0" fillId="9" borderId="13" xfId="4" applyFont="1" applyFill="1" applyBorder="1" applyAlignment="1">
      <alignment horizontal="center" vertical="center" wrapText="1"/>
    </xf>
    <xf numFmtId="164" fontId="0" fillId="9" borderId="14" xfId="4" applyFont="1" applyFill="1" applyBorder="1" applyAlignment="1">
      <alignment horizontal="center" vertical="center" wrapText="1"/>
    </xf>
    <xf numFmtId="164" fontId="0" fillId="9" borderId="15" xfId="4" applyFont="1" applyFill="1" applyBorder="1" applyAlignment="1">
      <alignment horizontal="center" vertical="center" wrapText="1"/>
    </xf>
    <xf numFmtId="10" fontId="0" fillId="9" borderId="5" xfId="2" applyNumberFormat="1" applyFont="1" applyFill="1" applyBorder="1" applyAlignment="1">
      <alignment horizontal="center" vertical="center" wrapText="1"/>
    </xf>
    <xf numFmtId="10" fontId="0" fillId="9" borderId="6" xfId="2" applyNumberFormat="1" applyFont="1" applyFill="1" applyBorder="1" applyAlignment="1">
      <alignment horizontal="center" vertical="center" wrapText="1"/>
    </xf>
    <xf numFmtId="10" fontId="0" fillId="9" borderId="7" xfId="2" applyNumberFormat="1" applyFont="1" applyFill="1" applyBorder="1" applyAlignment="1">
      <alignment horizontal="center" vertical="center" wrapText="1"/>
    </xf>
    <xf numFmtId="9" fontId="0" fillId="9" borderId="5" xfId="2" applyFont="1" applyFill="1" applyBorder="1" applyAlignment="1">
      <alignment horizontal="center" vertical="center" wrapText="1"/>
    </xf>
    <xf numFmtId="9" fontId="0" fillId="9" borderId="6" xfId="2" applyFont="1" applyFill="1" applyBorder="1" applyAlignment="1">
      <alignment horizontal="center" vertical="center" wrapText="1"/>
    </xf>
    <xf numFmtId="9" fontId="0" fillId="9" borderId="7" xfId="2" applyFont="1" applyFill="1" applyBorder="1" applyAlignment="1">
      <alignment horizontal="center" vertical="center" wrapText="1"/>
    </xf>
    <xf numFmtId="164" fontId="0" fillId="9" borderId="4" xfId="4" applyFont="1" applyFill="1" applyBorder="1" applyAlignment="1">
      <alignment horizontal="center" vertical="center" wrapText="1"/>
    </xf>
    <xf numFmtId="164" fontId="0" fillId="9" borderId="12" xfId="4" applyFont="1" applyFill="1" applyBorder="1" applyAlignment="1">
      <alignment horizontal="center" vertical="center" wrapText="1"/>
    </xf>
    <xf numFmtId="10" fontId="0" fillId="9" borderId="4" xfId="2" applyNumberFormat="1" applyFont="1" applyFill="1" applyBorder="1" applyAlignment="1">
      <alignment horizontal="center" vertical="center" wrapText="1"/>
    </xf>
    <xf numFmtId="0" fontId="0" fillId="9" borderId="5" xfId="4" applyNumberFormat="1" applyFont="1" applyFill="1" applyBorder="1" applyAlignment="1">
      <alignment horizontal="center" vertical="center" wrapText="1"/>
    </xf>
    <xf numFmtId="0" fontId="0" fillId="9" borderId="6" xfId="4" applyNumberFormat="1" applyFont="1" applyFill="1" applyBorder="1" applyAlignment="1">
      <alignment horizontal="center" vertical="center" wrapText="1"/>
    </xf>
    <xf numFmtId="0" fontId="0" fillId="9" borderId="7" xfId="4" applyNumberFormat="1" applyFont="1" applyFill="1" applyBorder="1" applyAlignment="1">
      <alignment horizontal="center" vertical="center" wrapText="1"/>
    </xf>
    <xf numFmtId="168" fontId="0" fillId="0" borderId="4" xfId="3" applyNumberFormat="1" applyFont="1" applyBorder="1" applyAlignment="1">
      <alignment horizontal="center" vertical="center"/>
    </xf>
    <xf numFmtId="10" fontId="0" fillId="0" borderId="4" xfId="2" applyNumberFormat="1" applyFont="1" applyBorder="1" applyAlignment="1">
      <alignment horizontal="center" vertical="center"/>
    </xf>
    <xf numFmtId="1" fontId="18" fillId="3" borderId="4" xfId="0" applyNumberFormat="1" applyFont="1" applyFill="1" applyBorder="1" applyAlignment="1">
      <alignment horizontal="center" vertical="center" wrapText="1"/>
    </xf>
    <xf numFmtId="164" fontId="0" fillId="2" borderId="5" xfId="4" applyFont="1" applyFill="1" applyBorder="1" applyAlignment="1">
      <alignment horizontal="center" vertical="center" wrapText="1"/>
    </xf>
    <xf numFmtId="164" fontId="0" fillId="2" borderId="6" xfId="4" applyFont="1" applyFill="1" applyBorder="1" applyAlignment="1">
      <alignment horizontal="center" vertical="center" wrapText="1"/>
    </xf>
    <xf numFmtId="164" fontId="0" fillId="2" borderId="7" xfId="4" applyFont="1" applyFill="1" applyBorder="1" applyAlignment="1">
      <alignment horizontal="center" vertical="center" wrapText="1"/>
    </xf>
  </cellXfs>
  <cellStyles count="6">
    <cellStyle name="Millares" xfId="1" builtinId="3"/>
    <cellStyle name="Millares [0]" xfId="5" builtinId="6"/>
    <cellStyle name="Moneda" xfId="3" builtinId="4"/>
    <cellStyle name="Moneda [0]" xfId="4"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29"/>
  <sheetViews>
    <sheetView tabSelected="1" zoomScale="70" zoomScaleNormal="70" workbookViewId="0">
      <pane ySplit="1" topLeftCell="A126" activePane="bottomLeft" state="frozen"/>
      <selection activeCell="N1" sqref="N1"/>
      <selection pane="bottomLeft" activeCell="O145" sqref="O145:O162"/>
    </sheetView>
  </sheetViews>
  <sheetFormatPr baseColWidth="10" defaultRowHeight="15" x14ac:dyDescent="0.25"/>
  <cols>
    <col min="1" max="1" width="9.42578125" customWidth="1"/>
    <col min="2" max="2" width="9.28515625" customWidth="1"/>
    <col min="3" max="3" width="9.5703125" customWidth="1"/>
    <col min="4" max="4" width="14.85546875" customWidth="1"/>
    <col min="5" max="5" width="16.42578125" customWidth="1"/>
    <col min="6" max="6" width="16.7109375" customWidth="1"/>
    <col min="7" max="7" width="10.140625" customWidth="1"/>
    <col min="8" max="8" width="11" customWidth="1"/>
    <col min="9" max="9" width="15.28515625" customWidth="1"/>
    <col min="10" max="10" width="9.85546875" customWidth="1"/>
    <col min="11" max="11" width="9.5703125" customWidth="1"/>
    <col min="12" max="12" width="10.7109375" style="22" customWidth="1"/>
    <col min="13" max="13" width="10.7109375" customWidth="1"/>
    <col min="14" max="14" width="17" style="15" customWidth="1"/>
    <col min="15" max="15" width="16" customWidth="1"/>
    <col min="16" max="16" width="58.85546875" style="16" customWidth="1"/>
    <col min="17" max="17" width="22.42578125" customWidth="1"/>
    <col min="18" max="18" width="15.5703125" style="34" customWidth="1"/>
    <col min="19" max="20" width="11.42578125" style="34"/>
    <col min="21" max="21" width="15.42578125" style="34" customWidth="1"/>
    <col min="22" max="22" width="18.28515625" style="34" customWidth="1"/>
    <col min="23" max="23" width="14.85546875" style="34" customWidth="1"/>
    <col min="24" max="24" width="10.85546875" style="34" customWidth="1"/>
    <col min="25" max="25" width="26.28515625" style="34" customWidth="1"/>
    <col min="26" max="26" width="19.7109375" style="34" customWidth="1"/>
    <col min="27" max="27" width="17.42578125" style="36" customWidth="1"/>
    <col min="28" max="28" width="18.140625" style="34" customWidth="1"/>
    <col min="29" max="29" width="15" style="34" customWidth="1"/>
    <col min="30" max="30" width="11.5703125" style="34" customWidth="1"/>
    <col min="31" max="32" width="28.85546875" style="34" customWidth="1"/>
    <col min="33" max="33" width="21.7109375" style="34" customWidth="1"/>
    <col min="34" max="34" width="15.85546875" style="50" customWidth="1"/>
    <col min="35" max="35" width="17" style="34" customWidth="1"/>
    <col min="36" max="36" width="20.7109375" style="34" customWidth="1"/>
    <col min="37" max="37" width="21" style="34" customWidth="1"/>
    <col min="38" max="38" width="25.140625" style="34" customWidth="1"/>
    <col min="39" max="39" width="21.7109375" style="34" customWidth="1"/>
    <col min="40" max="40" width="19.28515625" style="78" customWidth="1"/>
    <col min="41" max="41" width="21.7109375" style="34" customWidth="1"/>
    <col min="42" max="49" width="21" style="34" customWidth="1"/>
    <col min="50" max="50" width="63.7109375" customWidth="1"/>
    <col min="51" max="51" width="78.28515625" customWidth="1"/>
    <col min="52" max="53" width="123.28515625" customWidth="1"/>
    <col min="54" max="54" width="15.7109375" customWidth="1"/>
    <col min="55" max="55" width="13.42578125" customWidth="1"/>
    <col min="56" max="56" width="17.140625" style="14" customWidth="1"/>
    <col min="57" max="57" width="17.5703125" customWidth="1"/>
    <col min="58" max="58" width="24.28515625" customWidth="1"/>
    <col min="59" max="59" width="18" customWidth="1"/>
    <col min="60" max="60" width="19.85546875" customWidth="1"/>
    <col min="61" max="61" width="17.42578125" customWidth="1"/>
    <col min="62" max="62" width="12.42578125" customWidth="1"/>
    <col min="63" max="63" width="26.85546875" bestFit="1" customWidth="1"/>
    <col min="64" max="64" width="22.5703125" customWidth="1"/>
    <col min="65" max="65" width="15.5703125" customWidth="1"/>
    <col min="66" max="66" width="21.85546875" customWidth="1"/>
    <col min="67" max="67" width="28.7109375" customWidth="1"/>
    <col min="68" max="68" width="15.5703125" customWidth="1"/>
    <col min="69" max="69" width="21.85546875" customWidth="1"/>
    <col min="70" max="70" width="28.7109375" customWidth="1"/>
    <col min="71" max="71" width="15.5703125" customWidth="1"/>
    <col min="72" max="72" width="24.28515625" style="72" customWidth="1"/>
    <col min="73" max="73" width="23.42578125" style="72" customWidth="1"/>
    <col min="74" max="74" width="22" style="72" customWidth="1"/>
    <col min="75" max="77" width="11.42578125" style="72"/>
  </cols>
  <sheetData>
    <row r="1" spans="1:77" s="1" customFormat="1" ht="116.25" customHeight="1" thickBot="1" x14ac:dyDescent="0.3">
      <c r="A1" s="2" t="s">
        <v>0</v>
      </c>
      <c r="B1" s="3" t="s">
        <v>1</v>
      </c>
      <c r="C1" s="4" t="s">
        <v>2</v>
      </c>
      <c r="D1" s="3" t="s">
        <v>3</v>
      </c>
      <c r="E1" s="4" t="s">
        <v>4</v>
      </c>
      <c r="F1" s="5" t="s">
        <v>14</v>
      </c>
      <c r="G1" s="4" t="s">
        <v>15</v>
      </c>
      <c r="H1" s="3" t="s">
        <v>5</v>
      </c>
      <c r="I1" s="6" t="s">
        <v>18</v>
      </c>
      <c r="J1" s="7" t="s">
        <v>16</v>
      </c>
      <c r="K1" s="6" t="s">
        <v>17</v>
      </c>
      <c r="L1" s="7" t="s">
        <v>431</v>
      </c>
      <c r="M1" s="8" t="s">
        <v>6</v>
      </c>
      <c r="N1" s="9" t="s">
        <v>7</v>
      </c>
      <c r="O1" s="10" t="s">
        <v>19</v>
      </c>
      <c r="P1" s="5" t="s">
        <v>20</v>
      </c>
      <c r="Q1" s="11" t="s">
        <v>21</v>
      </c>
      <c r="R1" s="5" t="s">
        <v>9</v>
      </c>
      <c r="S1" s="5" t="s">
        <v>8</v>
      </c>
      <c r="T1" s="12" t="s">
        <v>10</v>
      </c>
      <c r="U1" s="44" t="s">
        <v>25</v>
      </c>
      <c r="V1" s="39" t="s">
        <v>252</v>
      </c>
      <c r="W1" s="39" t="s">
        <v>240</v>
      </c>
      <c r="X1" s="12" t="s">
        <v>240</v>
      </c>
      <c r="Y1" s="39" t="s">
        <v>242</v>
      </c>
      <c r="Z1" s="39" t="s">
        <v>243</v>
      </c>
      <c r="AA1" s="39" t="s">
        <v>244</v>
      </c>
      <c r="AB1" s="51" t="s">
        <v>245</v>
      </c>
      <c r="AC1" s="39" t="s">
        <v>265</v>
      </c>
      <c r="AD1" s="12" t="s">
        <v>266</v>
      </c>
      <c r="AE1" s="39" t="s">
        <v>267</v>
      </c>
      <c r="AF1" s="91" t="s">
        <v>323</v>
      </c>
      <c r="AG1" s="91" t="s">
        <v>324</v>
      </c>
      <c r="AH1" s="91" t="s">
        <v>325</v>
      </c>
      <c r="AI1" s="91" t="s">
        <v>326</v>
      </c>
      <c r="AJ1" s="97" t="s">
        <v>300</v>
      </c>
      <c r="AK1" s="98" t="s">
        <v>301</v>
      </c>
      <c r="AL1" s="97" t="s">
        <v>302</v>
      </c>
      <c r="AM1" s="96" t="s">
        <v>341</v>
      </c>
      <c r="AN1" s="96" t="s">
        <v>342</v>
      </c>
      <c r="AO1" s="96" t="s">
        <v>343</v>
      </c>
      <c r="AP1" s="96" t="s">
        <v>344</v>
      </c>
      <c r="AQ1" s="97" t="s">
        <v>351</v>
      </c>
      <c r="AR1" s="98" t="s">
        <v>352</v>
      </c>
      <c r="AS1" s="97" t="s">
        <v>353</v>
      </c>
      <c r="AT1" s="96" t="s">
        <v>386</v>
      </c>
      <c r="AU1" s="96" t="s">
        <v>387</v>
      </c>
      <c r="AV1" s="96" t="s">
        <v>388</v>
      </c>
      <c r="AW1" s="96" t="s">
        <v>389</v>
      </c>
      <c r="AX1" s="13" t="s">
        <v>249</v>
      </c>
      <c r="AY1" s="13" t="s">
        <v>254</v>
      </c>
      <c r="AZ1" s="13" t="s">
        <v>303</v>
      </c>
      <c r="BA1" s="13" t="s">
        <v>354</v>
      </c>
      <c r="BB1" s="11" t="s">
        <v>23</v>
      </c>
      <c r="BC1" s="5" t="s">
        <v>24</v>
      </c>
      <c r="BD1" s="11" t="s">
        <v>11</v>
      </c>
      <c r="BE1" s="5" t="s">
        <v>22</v>
      </c>
      <c r="BF1" s="11" t="s">
        <v>12</v>
      </c>
      <c r="BG1" s="5" t="s">
        <v>13</v>
      </c>
      <c r="BH1" s="13" t="s">
        <v>239</v>
      </c>
      <c r="BI1" s="13" t="s">
        <v>240</v>
      </c>
      <c r="BJ1" s="13" t="s">
        <v>241</v>
      </c>
      <c r="BK1" s="13" t="s">
        <v>269</v>
      </c>
      <c r="BL1" s="11" t="s">
        <v>270</v>
      </c>
      <c r="BM1" s="74" t="s">
        <v>271</v>
      </c>
      <c r="BN1" s="87" t="s">
        <v>320</v>
      </c>
      <c r="BO1" s="88" t="s">
        <v>321</v>
      </c>
      <c r="BP1" s="89" t="s">
        <v>322</v>
      </c>
      <c r="BQ1" s="195" t="s">
        <v>390</v>
      </c>
      <c r="BR1" s="196" t="s">
        <v>391</v>
      </c>
      <c r="BS1" s="197" t="s">
        <v>392</v>
      </c>
      <c r="BT1" s="256" t="s">
        <v>421</v>
      </c>
      <c r="BU1" s="257" t="s">
        <v>422</v>
      </c>
      <c r="BV1" s="258" t="s">
        <v>423</v>
      </c>
      <c r="BW1" s="71"/>
      <c r="BX1" s="71"/>
      <c r="BY1" s="71"/>
    </row>
    <row r="2" spans="1:77" ht="15" customHeight="1" x14ac:dyDescent="0.25">
      <c r="A2" s="632" t="s">
        <v>26</v>
      </c>
      <c r="B2" s="631" t="s">
        <v>86</v>
      </c>
      <c r="C2" s="630" t="s">
        <v>27</v>
      </c>
      <c r="D2" s="321" t="s">
        <v>28</v>
      </c>
      <c r="E2" s="298" t="s">
        <v>29</v>
      </c>
      <c r="F2" s="325" t="s">
        <v>89</v>
      </c>
      <c r="G2" s="349">
        <v>0.09</v>
      </c>
      <c r="H2" s="298" t="s">
        <v>28</v>
      </c>
      <c r="I2" s="295" t="s">
        <v>30</v>
      </c>
      <c r="J2" s="636">
        <v>27714</v>
      </c>
      <c r="K2" s="590">
        <v>18476</v>
      </c>
      <c r="L2" s="596">
        <v>9878</v>
      </c>
      <c r="M2" s="590">
        <v>2310</v>
      </c>
      <c r="N2" s="558" t="s">
        <v>148</v>
      </c>
      <c r="O2" s="547" t="s">
        <v>99</v>
      </c>
      <c r="P2" s="550" t="s">
        <v>31</v>
      </c>
      <c r="Q2" s="325" t="s">
        <v>125</v>
      </c>
      <c r="R2" s="512">
        <v>3</v>
      </c>
      <c r="S2" s="286" t="s">
        <v>112</v>
      </c>
      <c r="T2" s="423">
        <v>480</v>
      </c>
      <c r="U2" s="362">
        <v>160</v>
      </c>
      <c r="V2" s="425">
        <v>120</v>
      </c>
      <c r="W2" s="328">
        <f>X2+X12</f>
        <v>2070</v>
      </c>
      <c r="X2" s="424">
        <v>240</v>
      </c>
      <c r="Y2" s="279">
        <f>X2/T2</f>
        <v>0.5</v>
      </c>
      <c r="Z2" s="438">
        <f>(Y2+Y12)/2</f>
        <v>0.75</v>
      </c>
      <c r="AA2" s="438">
        <f>(Y2+Y12)/2</f>
        <v>0.75</v>
      </c>
      <c r="AB2" s="438">
        <f>(AA2+AA15+AA24+AA74+AA84+AA132+AA145)/7</f>
        <v>0.3508247241208976</v>
      </c>
      <c r="AC2" s="358">
        <f>AD2+AD12</f>
        <v>120</v>
      </c>
      <c r="AD2" s="424">
        <v>120</v>
      </c>
      <c r="AE2" s="279">
        <f>AD2/T2</f>
        <v>0.25</v>
      </c>
      <c r="AF2" s="506">
        <f>X2+AD2</f>
        <v>360</v>
      </c>
      <c r="AG2" s="279">
        <f>AF2/T2</f>
        <v>0.75</v>
      </c>
      <c r="AH2" s="706">
        <f>(AG2+AG12)/2</f>
        <v>0.875</v>
      </c>
      <c r="AI2" s="730">
        <f>(AH2+AH15+AH24+AH74+AH84+AH132+AH145)/7</f>
        <v>0.61458602222514502</v>
      </c>
      <c r="AJ2" s="700">
        <f>AK2+AK12</f>
        <v>706</v>
      </c>
      <c r="AK2" s="754">
        <v>706</v>
      </c>
      <c r="AL2" s="746">
        <v>1</v>
      </c>
      <c r="AM2" s="743">
        <f>AK2+AF2</f>
        <v>1066</v>
      </c>
      <c r="AN2" s="692">
        <v>1</v>
      </c>
      <c r="AO2" s="279">
        <f>(AN2+AN12)/2</f>
        <v>1</v>
      </c>
      <c r="AP2" s="279">
        <f>(AO2+AO15+AO73+AO74+AO130+AO144+AO145)/7</f>
        <v>0.73620957209013793</v>
      </c>
      <c r="AQ2" s="275">
        <f>AR2+AR12</f>
        <v>25</v>
      </c>
      <c r="AR2" s="270">
        <v>25</v>
      </c>
      <c r="AS2" s="271">
        <f>AR2/T2</f>
        <v>5.2083333333333336E-2</v>
      </c>
      <c r="AT2" s="743">
        <f>AR2+AM2</f>
        <v>1091</v>
      </c>
      <c r="AU2" s="692">
        <v>1</v>
      </c>
      <c r="AV2" s="279">
        <f>(AU2+AU12)/2</f>
        <v>1</v>
      </c>
      <c r="AW2" s="706">
        <f>(AV2+AV15+AV73+AV74+AV131+AV144+AV145)/7</f>
        <v>0.77046198812896349</v>
      </c>
      <c r="AX2" s="538" t="s">
        <v>234</v>
      </c>
      <c r="AY2" s="538" t="s">
        <v>279</v>
      </c>
      <c r="AZ2" s="826" t="s">
        <v>355</v>
      </c>
      <c r="BA2" s="826" t="s">
        <v>356</v>
      </c>
      <c r="BB2" s="390">
        <v>43500</v>
      </c>
      <c r="BC2" s="396">
        <v>43798</v>
      </c>
      <c r="BD2" s="286" t="s">
        <v>119</v>
      </c>
      <c r="BE2" s="399">
        <v>2400568494</v>
      </c>
      <c r="BF2" s="286" t="s">
        <v>405</v>
      </c>
      <c r="BG2" s="286" t="s">
        <v>133</v>
      </c>
      <c r="BH2" s="328">
        <v>2400568494</v>
      </c>
      <c r="BI2" s="328">
        <v>1404586600</v>
      </c>
      <c r="BJ2" s="402">
        <f>BI2/BH2</f>
        <v>0.58510582118803733</v>
      </c>
      <c r="BK2" s="372">
        <v>2935705034</v>
      </c>
      <c r="BL2" s="375">
        <v>2647224053</v>
      </c>
      <c r="BM2" s="378">
        <f>BL2/BK2</f>
        <v>0.90173366272873312</v>
      </c>
      <c r="BN2" s="778">
        <v>3486574892</v>
      </c>
      <c r="BO2" s="781">
        <v>3440601207</v>
      </c>
      <c r="BP2" s="784">
        <f>BO2/BN2</f>
        <v>0.98681408361383904</v>
      </c>
      <c r="BQ2" s="837">
        <v>3486574892</v>
      </c>
      <c r="BR2" s="840">
        <v>3395486611</v>
      </c>
      <c r="BS2" s="843">
        <f>BR2/BQ2</f>
        <v>0.97387456635192216</v>
      </c>
      <c r="BT2" s="855">
        <v>4888904263</v>
      </c>
      <c r="BU2" s="855">
        <v>3308758372</v>
      </c>
      <c r="BV2" s="856">
        <f>BU2/BT2</f>
        <v>0.67678935687925124</v>
      </c>
    </row>
    <row r="3" spans="1:77" ht="15" customHeight="1" x14ac:dyDescent="0.25">
      <c r="A3" s="633"/>
      <c r="B3" s="326"/>
      <c r="C3" s="296"/>
      <c r="D3" s="322"/>
      <c r="E3" s="299"/>
      <c r="F3" s="326"/>
      <c r="G3" s="350"/>
      <c r="H3" s="299"/>
      <c r="I3" s="296"/>
      <c r="J3" s="637"/>
      <c r="K3" s="591"/>
      <c r="L3" s="597"/>
      <c r="M3" s="591"/>
      <c r="N3" s="559"/>
      <c r="O3" s="547"/>
      <c r="P3" s="550"/>
      <c r="Q3" s="326"/>
      <c r="R3" s="512"/>
      <c r="S3" s="287"/>
      <c r="T3" s="423"/>
      <c r="U3" s="362"/>
      <c r="V3" s="426"/>
      <c r="W3" s="329"/>
      <c r="X3" s="424"/>
      <c r="Y3" s="282"/>
      <c r="Z3" s="439"/>
      <c r="AA3" s="439"/>
      <c r="AB3" s="439"/>
      <c r="AC3" s="359"/>
      <c r="AD3" s="424"/>
      <c r="AE3" s="282"/>
      <c r="AF3" s="507"/>
      <c r="AG3" s="282"/>
      <c r="AH3" s="707"/>
      <c r="AI3" s="731"/>
      <c r="AJ3" s="700"/>
      <c r="AK3" s="754"/>
      <c r="AL3" s="746"/>
      <c r="AM3" s="282"/>
      <c r="AN3" s="693"/>
      <c r="AO3" s="282"/>
      <c r="AP3" s="282"/>
      <c r="AQ3" s="505"/>
      <c r="AR3" s="270"/>
      <c r="AS3" s="271"/>
      <c r="AT3" s="282"/>
      <c r="AU3" s="693"/>
      <c r="AV3" s="282"/>
      <c r="AW3" s="707"/>
      <c r="AX3" s="539"/>
      <c r="AY3" s="539"/>
      <c r="AZ3" s="827"/>
      <c r="BA3" s="827"/>
      <c r="BB3" s="391"/>
      <c r="BC3" s="397"/>
      <c r="BD3" s="287"/>
      <c r="BE3" s="400"/>
      <c r="BF3" s="287"/>
      <c r="BG3" s="287"/>
      <c r="BH3" s="329"/>
      <c r="BI3" s="329"/>
      <c r="BJ3" s="403"/>
      <c r="BK3" s="373"/>
      <c r="BL3" s="376"/>
      <c r="BM3" s="379"/>
      <c r="BN3" s="779"/>
      <c r="BO3" s="782"/>
      <c r="BP3" s="785"/>
      <c r="BQ3" s="838"/>
      <c r="BR3" s="841"/>
      <c r="BS3" s="844"/>
      <c r="BT3" s="855"/>
      <c r="BU3" s="855"/>
      <c r="BV3" s="856"/>
    </row>
    <row r="4" spans="1:77" ht="15" customHeight="1" x14ac:dyDescent="0.25">
      <c r="A4" s="633"/>
      <c r="B4" s="326"/>
      <c r="C4" s="296"/>
      <c r="D4" s="322"/>
      <c r="E4" s="299"/>
      <c r="F4" s="326"/>
      <c r="G4" s="350"/>
      <c r="H4" s="299"/>
      <c r="I4" s="296"/>
      <c r="J4" s="637"/>
      <c r="K4" s="591"/>
      <c r="L4" s="597"/>
      <c r="M4" s="591"/>
      <c r="N4" s="559"/>
      <c r="O4" s="547"/>
      <c r="P4" s="550"/>
      <c r="Q4" s="326"/>
      <c r="R4" s="512"/>
      <c r="S4" s="287"/>
      <c r="T4" s="423"/>
      <c r="U4" s="362"/>
      <c r="V4" s="425">
        <v>120</v>
      </c>
      <c r="W4" s="329"/>
      <c r="X4" s="424"/>
      <c r="Y4" s="282"/>
      <c r="Z4" s="439"/>
      <c r="AA4" s="439"/>
      <c r="AB4" s="439"/>
      <c r="AC4" s="359"/>
      <c r="AD4" s="424"/>
      <c r="AE4" s="282"/>
      <c r="AF4" s="507"/>
      <c r="AG4" s="282"/>
      <c r="AH4" s="707"/>
      <c r="AI4" s="731"/>
      <c r="AJ4" s="700"/>
      <c r="AK4" s="754"/>
      <c r="AL4" s="746"/>
      <c r="AM4" s="282"/>
      <c r="AN4" s="693"/>
      <c r="AO4" s="282"/>
      <c r="AP4" s="282"/>
      <c r="AQ4" s="505"/>
      <c r="AR4" s="270"/>
      <c r="AS4" s="271"/>
      <c r="AT4" s="282"/>
      <c r="AU4" s="693"/>
      <c r="AV4" s="282"/>
      <c r="AW4" s="707"/>
      <c r="AX4" s="539"/>
      <c r="AY4" s="539"/>
      <c r="AZ4" s="827"/>
      <c r="BA4" s="827"/>
      <c r="BB4" s="391"/>
      <c r="BC4" s="397"/>
      <c r="BD4" s="287"/>
      <c r="BE4" s="400"/>
      <c r="BF4" s="287"/>
      <c r="BG4" s="287"/>
      <c r="BH4" s="329"/>
      <c r="BI4" s="329"/>
      <c r="BJ4" s="403"/>
      <c r="BK4" s="373"/>
      <c r="BL4" s="376"/>
      <c r="BM4" s="379"/>
      <c r="BN4" s="779"/>
      <c r="BO4" s="782"/>
      <c r="BP4" s="785"/>
      <c r="BQ4" s="838"/>
      <c r="BR4" s="841"/>
      <c r="BS4" s="844"/>
      <c r="BT4" s="855"/>
      <c r="BU4" s="855"/>
      <c r="BV4" s="856"/>
    </row>
    <row r="5" spans="1:77" ht="15" customHeight="1" x14ac:dyDescent="0.25">
      <c r="A5" s="633"/>
      <c r="B5" s="326"/>
      <c r="C5" s="296"/>
      <c r="D5" s="322"/>
      <c r="E5" s="299"/>
      <c r="F5" s="326"/>
      <c r="G5" s="350"/>
      <c r="H5" s="299"/>
      <c r="I5" s="296"/>
      <c r="J5" s="637"/>
      <c r="K5" s="591"/>
      <c r="L5" s="597"/>
      <c r="M5" s="591"/>
      <c r="N5" s="559"/>
      <c r="O5" s="547"/>
      <c r="P5" s="550"/>
      <c r="Q5" s="326"/>
      <c r="R5" s="512"/>
      <c r="S5" s="287"/>
      <c r="T5" s="423"/>
      <c r="U5" s="362"/>
      <c r="V5" s="426"/>
      <c r="W5" s="329"/>
      <c r="X5" s="424"/>
      <c r="Y5" s="282"/>
      <c r="Z5" s="439"/>
      <c r="AA5" s="439"/>
      <c r="AB5" s="439"/>
      <c r="AC5" s="359"/>
      <c r="AD5" s="424"/>
      <c r="AE5" s="282"/>
      <c r="AF5" s="507"/>
      <c r="AG5" s="282"/>
      <c r="AH5" s="707"/>
      <c r="AI5" s="731"/>
      <c r="AJ5" s="700"/>
      <c r="AK5" s="754"/>
      <c r="AL5" s="746"/>
      <c r="AM5" s="282"/>
      <c r="AN5" s="693"/>
      <c r="AO5" s="282"/>
      <c r="AP5" s="282"/>
      <c r="AQ5" s="505"/>
      <c r="AR5" s="270"/>
      <c r="AS5" s="271"/>
      <c r="AT5" s="282"/>
      <c r="AU5" s="693"/>
      <c r="AV5" s="282"/>
      <c r="AW5" s="707"/>
      <c r="AX5" s="539"/>
      <c r="AY5" s="539"/>
      <c r="AZ5" s="827"/>
      <c r="BA5" s="827"/>
      <c r="BB5" s="391"/>
      <c r="BC5" s="397"/>
      <c r="BD5" s="287"/>
      <c r="BE5" s="400"/>
      <c r="BF5" s="287"/>
      <c r="BG5" s="287"/>
      <c r="BH5" s="329"/>
      <c r="BI5" s="329"/>
      <c r="BJ5" s="403"/>
      <c r="BK5" s="373"/>
      <c r="BL5" s="376"/>
      <c r="BM5" s="379"/>
      <c r="BN5" s="779"/>
      <c r="BO5" s="782"/>
      <c r="BP5" s="785"/>
      <c r="BQ5" s="838"/>
      <c r="BR5" s="841"/>
      <c r="BS5" s="844"/>
      <c r="BT5" s="855"/>
      <c r="BU5" s="855"/>
      <c r="BV5" s="856"/>
    </row>
    <row r="6" spans="1:77" ht="15" customHeight="1" x14ac:dyDescent="0.25">
      <c r="A6" s="633"/>
      <c r="B6" s="326"/>
      <c r="C6" s="296"/>
      <c r="D6" s="322"/>
      <c r="E6" s="299"/>
      <c r="F6" s="326"/>
      <c r="G6" s="350"/>
      <c r="H6" s="299"/>
      <c r="I6" s="296"/>
      <c r="J6" s="637"/>
      <c r="K6" s="591"/>
      <c r="L6" s="597"/>
      <c r="M6" s="591"/>
      <c r="N6" s="559"/>
      <c r="O6" s="547"/>
      <c r="P6" s="550"/>
      <c r="Q6" s="326"/>
      <c r="R6" s="512"/>
      <c r="S6" s="287"/>
      <c r="T6" s="423"/>
      <c r="U6" s="362"/>
      <c r="V6" s="425">
        <v>0</v>
      </c>
      <c r="W6" s="329"/>
      <c r="X6" s="424"/>
      <c r="Y6" s="282"/>
      <c r="Z6" s="439"/>
      <c r="AA6" s="439"/>
      <c r="AB6" s="439"/>
      <c r="AC6" s="359"/>
      <c r="AD6" s="424"/>
      <c r="AE6" s="282"/>
      <c r="AF6" s="507"/>
      <c r="AG6" s="282"/>
      <c r="AH6" s="707"/>
      <c r="AI6" s="731"/>
      <c r="AJ6" s="700"/>
      <c r="AK6" s="754"/>
      <c r="AL6" s="746"/>
      <c r="AM6" s="282"/>
      <c r="AN6" s="693"/>
      <c r="AO6" s="282"/>
      <c r="AP6" s="282"/>
      <c r="AQ6" s="505"/>
      <c r="AR6" s="270"/>
      <c r="AS6" s="271"/>
      <c r="AT6" s="282"/>
      <c r="AU6" s="693"/>
      <c r="AV6" s="282"/>
      <c r="AW6" s="707"/>
      <c r="AX6" s="539"/>
      <c r="AY6" s="539"/>
      <c r="AZ6" s="827"/>
      <c r="BA6" s="827"/>
      <c r="BB6" s="391"/>
      <c r="BC6" s="397"/>
      <c r="BD6" s="287"/>
      <c r="BE6" s="400"/>
      <c r="BF6" s="287"/>
      <c r="BG6" s="287"/>
      <c r="BH6" s="329"/>
      <c r="BI6" s="329"/>
      <c r="BJ6" s="403"/>
      <c r="BK6" s="373"/>
      <c r="BL6" s="376"/>
      <c r="BM6" s="379"/>
      <c r="BN6" s="779"/>
      <c r="BO6" s="782"/>
      <c r="BP6" s="785"/>
      <c r="BQ6" s="838"/>
      <c r="BR6" s="841"/>
      <c r="BS6" s="844"/>
      <c r="BT6" s="855"/>
      <c r="BU6" s="855"/>
      <c r="BV6" s="856"/>
    </row>
    <row r="7" spans="1:77" ht="13.5" customHeight="1" x14ac:dyDescent="0.25">
      <c r="A7" s="633"/>
      <c r="B7" s="326"/>
      <c r="C7" s="296"/>
      <c r="D7" s="322"/>
      <c r="E7" s="299"/>
      <c r="F7" s="326"/>
      <c r="G7" s="350"/>
      <c r="H7" s="299"/>
      <c r="I7" s="296"/>
      <c r="J7" s="637"/>
      <c r="K7" s="591"/>
      <c r="L7" s="597"/>
      <c r="M7" s="591"/>
      <c r="N7" s="559"/>
      <c r="O7" s="547"/>
      <c r="P7" s="550"/>
      <c r="Q7" s="326"/>
      <c r="R7" s="512"/>
      <c r="S7" s="287"/>
      <c r="T7" s="423"/>
      <c r="U7" s="362"/>
      <c r="V7" s="426"/>
      <c r="W7" s="329"/>
      <c r="X7" s="424"/>
      <c r="Y7" s="280"/>
      <c r="Z7" s="439"/>
      <c r="AA7" s="439"/>
      <c r="AB7" s="439"/>
      <c r="AC7" s="359"/>
      <c r="AD7" s="424"/>
      <c r="AE7" s="280"/>
      <c r="AF7" s="508"/>
      <c r="AG7" s="280"/>
      <c r="AH7" s="707"/>
      <c r="AI7" s="731"/>
      <c r="AJ7" s="700"/>
      <c r="AK7" s="754"/>
      <c r="AL7" s="746"/>
      <c r="AM7" s="280"/>
      <c r="AN7" s="694"/>
      <c r="AO7" s="282"/>
      <c r="AP7" s="282"/>
      <c r="AQ7" s="505"/>
      <c r="AR7" s="270"/>
      <c r="AS7" s="271"/>
      <c r="AT7" s="280"/>
      <c r="AU7" s="694"/>
      <c r="AV7" s="282"/>
      <c r="AW7" s="707"/>
      <c r="AX7" s="539"/>
      <c r="AY7" s="539"/>
      <c r="AZ7" s="827"/>
      <c r="BA7" s="827"/>
      <c r="BB7" s="391"/>
      <c r="BC7" s="397"/>
      <c r="BD7" s="287"/>
      <c r="BE7" s="400"/>
      <c r="BF7" s="287"/>
      <c r="BG7" s="287"/>
      <c r="BH7" s="329"/>
      <c r="BI7" s="329"/>
      <c r="BJ7" s="403"/>
      <c r="BK7" s="373"/>
      <c r="BL7" s="376"/>
      <c r="BM7" s="379"/>
      <c r="BN7" s="779"/>
      <c r="BO7" s="782"/>
      <c r="BP7" s="785"/>
      <c r="BQ7" s="838"/>
      <c r="BR7" s="841"/>
      <c r="BS7" s="844"/>
      <c r="BT7" s="855"/>
      <c r="BU7" s="855"/>
      <c r="BV7" s="856"/>
    </row>
    <row r="8" spans="1:77" ht="9.75" hidden="1" customHeight="1" x14ac:dyDescent="0.25">
      <c r="A8" s="633"/>
      <c r="B8" s="326"/>
      <c r="C8" s="296"/>
      <c r="D8" s="322"/>
      <c r="E8" s="299"/>
      <c r="F8" s="326"/>
      <c r="G8" s="350"/>
      <c r="H8" s="299"/>
      <c r="I8" s="296"/>
      <c r="J8" s="637"/>
      <c r="K8" s="591"/>
      <c r="L8" s="597"/>
      <c r="M8" s="591"/>
      <c r="N8" s="559"/>
      <c r="O8" s="547"/>
      <c r="P8" s="550"/>
      <c r="Q8" s="326"/>
      <c r="R8" s="512"/>
      <c r="S8" s="287"/>
      <c r="T8" s="423"/>
      <c r="U8" s="362"/>
      <c r="V8" s="52"/>
      <c r="W8" s="329"/>
      <c r="X8" s="424"/>
      <c r="Y8" s="38"/>
      <c r="Z8" s="439"/>
      <c r="AA8" s="439"/>
      <c r="AB8" s="439"/>
      <c r="AC8" s="359"/>
      <c r="AD8" s="424"/>
      <c r="AE8" s="65"/>
      <c r="AF8" s="90"/>
      <c r="AG8" s="95"/>
      <c r="AH8" s="707"/>
      <c r="AI8" s="731"/>
      <c r="AJ8" s="700"/>
      <c r="AK8" s="754"/>
      <c r="AL8" s="79"/>
      <c r="AM8" s="164"/>
      <c r="AN8" s="109"/>
      <c r="AO8" s="282"/>
      <c r="AP8" s="282"/>
      <c r="AQ8" s="505"/>
      <c r="AR8" s="110"/>
      <c r="AS8" s="110"/>
      <c r="AT8" s="187"/>
      <c r="AU8" s="184"/>
      <c r="AV8" s="282"/>
      <c r="AW8" s="707"/>
      <c r="AX8" s="539"/>
      <c r="AY8" s="539"/>
      <c r="AZ8" s="827"/>
      <c r="BA8" s="827"/>
      <c r="BB8" s="391"/>
      <c r="BC8" s="397"/>
      <c r="BD8" s="287"/>
      <c r="BE8" s="400"/>
      <c r="BF8" s="287"/>
      <c r="BG8" s="287"/>
      <c r="BH8" s="329"/>
      <c r="BI8" s="329"/>
      <c r="BJ8" s="403"/>
      <c r="BK8" s="373"/>
      <c r="BL8" s="376"/>
      <c r="BM8" s="379"/>
      <c r="BN8" s="779"/>
      <c r="BO8" s="782"/>
      <c r="BP8" s="785"/>
      <c r="BQ8" s="838"/>
      <c r="BR8" s="841"/>
      <c r="BS8" s="844"/>
      <c r="BT8" s="855"/>
      <c r="BU8" s="855"/>
      <c r="BV8" s="856"/>
    </row>
    <row r="9" spans="1:77" ht="15" hidden="1" customHeight="1" x14ac:dyDescent="0.25">
      <c r="A9" s="633"/>
      <c r="B9" s="326"/>
      <c r="C9" s="296"/>
      <c r="D9" s="322"/>
      <c r="E9" s="299"/>
      <c r="F9" s="326"/>
      <c r="G9" s="350"/>
      <c r="H9" s="299"/>
      <c r="I9" s="296"/>
      <c r="J9" s="637"/>
      <c r="K9" s="591"/>
      <c r="L9" s="597"/>
      <c r="M9" s="591"/>
      <c r="N9" s="559"/>
      <c r="O9" s="547"/>
      <c r="P9" s="550"/>
      <c r="Q9" s="326"/>
      <c r="R9" s="512"/>
      <c r="S9" s="287"/>
      <c r="T9" s="423"/>
      <c r="U9" s="362"/>
      <c r="V9" s="52"/>
      <c r="W9" s="329"/>
      <c r="X9" s="424"/>
      <c r="Y9" s="38"/>
      <c r="Z9" s="439"/>
      <c r="AA9" s="439"/>
      <c r="AB9" s="439"/>
      <c r="AC9" s="359"/>
      <c r="AD9" s="424"/>
      <c r="AE9" s="65"/>
      <c r="AF9" s="90"/>
      <c r="AG9" s="95"/>
      <c r="AH9" s="707"/>
      <c r="AI9" s="731"/>
      <c r="AJ9" s="700"/>
      <c r="AK9" s="754"/>
      <c r="AL9" s="79"/>
      <c r="AM9" s="164"/>
      <c r="AN9" s="109"/>
      <c r="AO9" s="282"/>
      <c r="AP9" s="282"/>
      <c r="AQ9" s="505"/>
      <c r="AR9" s="110"/>
      <c r="AS9" s="110"/>
      <c r="AT9" s="187"/>
      <c r="AU9" s="184"/>
      <c r="AV9" s="282"/>
      <c r="AW9" s="707"/>
      <c r="AX9" s="539"/>
      <c r="AY9" s="539"/>
      <c r="AZ9" s="827"/>
      <c r="BA9" s="827"/>
      <c r="BB9" s="391"/>
      <c r="BC9" s="397"/>
      <c r="BD9" s="287"/>
      <c r="BE9" s="400"/>
      <c r="BF9" s="287"/>
      <c r="BG9" s="287"/>
      <c r="BH9" s="329"/>
      <c r="BI9" s="329"/>
      <c r="BJ9" s="403"/>
      <c r="BK9" s="373"/>
      <c r="BL9" s="376"/>
      <c r="BM9" s="379"/>
      <c r="BN9" s="779"/>
      <c r="BO9" s="782"/>
      <c r="BP9" s="785"/>
      <c r="BQ9" s="838"/>
      <c r="BR9" s="841"/>
      <c r="BS9" s="844"/>
      <c r="BT9" s="855"/>
      <c r="BU9" s="855"/>
      <c r="BV9" s="856"/>
    </row>
    <row r="10" spans="1:77" ht="15" hidden="1" customHeight="1" x14ac:dyDescent="0.25">
      <c r="A10" s="633"/>
      <c r="B10" s="326"/>
      <c r="C10" s="296"/>
      <c r="D10" s="322"/>
      <c r="E10" s="299"/>
      <c r="F10" s="326"/>
      <c r="G10" s="350"/>
      <c r="H10" s="299"/>
      <c r="I10" s="296"/>
      <c r="J10" s="637"/>
      <c r="K10" s="591"/>
      <c r="L10" s="597"/>
      <c r="M10" s="591"/>
      <c r="N10" s="559"/>
      <c r="O10" s="547"/>
      <c r="P10" s="550"/>
      <c r="Q10" s="326"/>
      <c r="R10" s="512"/>
      <c r="S10" s="287"/>
      <c r="T10" s="423"/>
      <c r="U10" s="362"/>
      <c r="V10" s="52"/>
      <c r="W10" s="329"/>
      <c r="X10" s="424"/>
      <c r="Y10" s="38"/>
      <c r="Z10" s="439"/>
      <c r="AA10" s="439"/>
      <c r="AB10" s="439"/>
      <c r="AC10" s="359"/>
      <c r="AD10" s="424"/>
      <c r="AE10" s="65"/>
      <c r="AF10" s="90"/>
      <c r="AG10" s="95"/>
      <c r="AH10" s="707"/>
      <c r="AI10" s="731"/>
      <c r="AJ10" s="700"/>
      <c r="AK10" s="754"/>
      <c r="AL10" s="79"/>
      <c r="AM10" s="164"/>
      <c r="AN10" s="109"/>
      <c r="AO10" s="282"/>
      <c r="AP10" s="282"/>
      <c r="AQ10" s="505"/>
      <c r="AR10" s="110"/>
      <c r="AS10" s="110"/>
      <c r="AT10" s="187"/>
      <c r="AU10" s="184"/>
      <c r="AV10" s="282"/>
      <c r="AW10" s="707"/>
      <c r="AX10" s="539"/>
      <c r="AY10" s="539"/>
      <c r="AZ10" s="827"/>
      <c r="BA10" s="827"/>
      <c r="BB10" s="391"/>
      <c r="BC10" s="397"/>
      <c r="BD10" s="287"/>
      <c r="BE10" s="400"/>
      <c r="BF10" s="287"/>
      <c r="BG10" s="287"/>
      <c r="BH10" s="329"/>
      <c r="BI10" s="329"/>
      <c r="BJ10" s="403"/>
      <c r="BK10" s="373"/>
      <c r="BL10" s="376"/>
      <c r="BM10" s="379"/>
      <c r="BN10" s="779"/>
      <c r="BO10" s="782"/>
      <c r="BP10" s="785"/>
      <c r="BQ10" s="838"/>
      <c r="BR10" s="841"/>
      <c r="BS10" s="844"/>
      <c r="BT10" s="855"/>
      <c r="BU10" s="855"/>
      <c r="BV10" s="856"/>
    </row>
    <row r="11" spans="1:77" ht="15" hidden="1" customHeight="1" x14ac:dyDescent="0.25">
      <c r="A11" s="633"/>
      <c r="B11" s="326"/>
      <c r="C11" s="296"/>
      <c r="D11" s="322"/>
      <c r="E11" s="299"/>
      <c r="F11" s="326"/>
      <c r="G11" s="350"/>
      <c r="H11" s="299"/>
      <c r="I11" s="296"/>
      <c r="J11" s="637"/>
      <c r="K11" s="591"/>
      <c r="L11" s="597"/>
      <c r="M11" s="591"/>
      <c r="N11" s="559"/>
      <c r="O11" s="547"/>
      <c r="P11" s="550"/>
      <c r="Q11" s="327"/>
      <c r="R11" s="512"/>
      <c r="S11" s="287"/>
      <c r="T11" s="423"/>
      <c r="U11" s="362"/>
      <c r="V11" s="52"/>
      <c r="W11" s="329"/>
      <c r="X11" s="424"/>
      <c r="Y11" s="38"/>
      <c r="Z11" s="439"/>
      <c r="AA11" s="439"/>
      <c r="AB11" s="439"/>
      <c r="AC11" s="359"/>
      <c r="AD11" s="424"/>
      <c r="AE11" s="65"/>
      <c r="AF11" s="90"/>
      <c r="AG11" s="95"/>
      <c r="AH11" s="707"/>
      <c r="AI11" s="731"/>
      <c r="AJ11" s="700"/>
      <c r="AK11" s="754"/>
      <c r="AL11" s="79"/>
      <c r="AM11" s="164"/>
      <c r="AN11" s="109"/>
      <c r="AO11" s="282"/>
      <c r="AP11" s="282"/>
      <c r="AQ11" s="505"/>
      <c r="AR11" s="110"/>
      <c r="AS11" s="110"/>
      <c r="AT11" s="187"/>
      <c r="AU11" s="184"/>
      <c r="AV11" s="282"/>
      <c r="AW11" s="707"/>
      <c r="AX11" s="539"/>
      <c r="AY11" s="539"/>
      <c r="AZ11" s="827"/>
      <c r="BA11" s="827"/>
      <c r="BB11" s="391"/>
      <c r="BC11" s="397"/>
      <c r="BD11" s="287"/>
      <c r="BE11" s="400"/>
      <c r="BF11" s="287"/>
      <c r="BG11" s="287"/>
      <c r="BH11" s="329"/>
      <c r="BI11" s="329"/>
      <c r="BJ11" s="403"/>
      <c r="BK11" s="373"/>
      <c r="BL11" s="376"/>
      <c r="BM11" s="379"/>
      <c r="BN11" s="779"/>
      <c r="BO11" s="782"/>
      <c r="BP11" s="785"/>
      <c r="BQ11" s="838"/>
      <c r="BR11" s="841"/>
      <c r="BS11" s="844"/>
      <c r="BT11" s="855"/>
      <c r="BU11" s="855"/>
      <c r="BV11" s="856"/>
    </row>
    <row r="12" spans="1:77" ht="45" customHeight="1" x14ac:dyDescent="0.25">
      <c r="A12" s="633"/>
      <c r="B12" s="326"/>
      <c r="C12" s="296"/>
      <c r="D12" s="322"/>
      <c r="E12" s="299"/>
      <c r="F12" s="326"/>
      <c r="G12" s="350"/>
      <c r="H12" s="299"/>
      <c r="I12" s="296"/>
      <c r="J12" s="637"/>
      <c r="K12" s="591"/>
      <c r="L12" s="597"/>
      <c r="M12" s="591"/>
      <c r="N12" s="559"/>
      <c r="O12" s="547"/>
      <c r="P12" s="552" t="s">
        <v>195</v>
      </c>
      <c r="Q12" s="298" t="s">
        <v>107</v>
      </c>
      <c r="R12" s="518">
        <v>47</v>
      </c>
      <c r="S12" s="287"/>
      <c r="T12" s="405">
        <v>1830</v>
      </c>
      <c r="U12" s="405">
        <v>609</v>
      </c>
      <c r="V12" s="53">
        <v>600</v>
      </c>
      <c r="W12" s="329"/>
      <c r="X12" s="408">
        <v>1830</v>
      </c>
      <c r="Y12" s="411">
        <f>X12/T12</f>
        <v>1</v>
      </c>
      <c r="Z12" s="439"/>
      <c r="AA12" s="439"/>
      <c r="AB12" s="439"/>
      <c r="AC12" s="359"/>
      <c r="AD12" s="709">
        <v>0</v>
      </c>
      <c r="AE12" s="411">
        <f>AD12/T12</f>
        <v>0</v>
      </c>
      <c r="AF12" s="733">
        <f>X12+AD12</f>
        <v>1830</v>
      </c>
      <c r="AG12" s="282">
        <f>AF12/T12</f>
        <v>1</v>
      </c>
      <c r="AH12" s="707"/>
      <c r="AI12" s="731"/>
      <c r="AJ12" s="700"/>
      <c r="AK12" s="758">
        <v>0</v>
      </c>
      <c r="AL12" s="759">
        <f>AK12/T12</f>
        <v>0</v>
      </c>
      <c r="AM12" s="744">
        <f>AF12+AK12</f>
        <v>1830</v>
      </c>
      <c r="AN12" s="693">
        <f>AM12/T12</f>
        <v>1</v>
      </c>
      <c r="AO12" s="282"/>
      <c r="AP12" s="282"/>
      <c r="AQ12" s="505"/>
      <c r="AR12" s="277">
        <v>0</v>
      </c>
      <c r="AS12" s="271">
        <v>0</v>
      </c>
      <c r="AT12" s="744">
        <f>AM12+AR12</f>
        <v>1830</v>
      </c>
      <c r="AU12" s="693">
        <f>AT12/T12</f>
        <v>1</v>
      </c>
      <c r="AV12" s="282"/>
      <c r="AW12" s="707"/>
      <c r="AX12" s="539"/>
      <c r="AY12" s="539"/>
      <c r="AZ12" s="827"/>
      <c r="BA12" s="827"/>
      <c r="BB12" s="391"/>
      <c r="BC12" s="397"/>
      <c r="BD12" s="287"/>
      <c r="BE12" s="400"/>
      <c r="BF12" s="287"/>
      <c r="BG12" s="287"/>
      <c r="BH12" s="329"/>
      <c r="BI12" s="329"/>
      <c r="BJ12" s="403"/>
      <c r="BK12" s="373"/>
      <c r="BL12" s="376"/>
      <c r="BM12" s="379"/>
      <c r="BN12" s="779"/>
      <c r="BO12" s="782"/>
      <c r="BP12" s="785"/>
      <c r="BQ12" s="838"/>
      <c r="BR12" s="841"/>
      <c r="BS12" s="844"/>
      <c r="BT12" s="855"/>
      <c r="BU12" s="855"/>
      <c r="BV12" s="856"/>
    </row>
    <row r="13" spans="1:77" ht="45.75" customHeight="1" x14ac:dyDescent="0.25">
      <c r="A13" s="633"/>
      <c r="B13" s="326"/>
      <c r="C13" s="296"/>
      <c r="D13" s="322"/>
      <c r="E13" s="299"/>
      <c r="F13" s="326"/>
      <c r="G13" s="350"/>
      <c r="H13" s="299"/>
      <c r="I13" s="296"/>
      <c r="J13" s="637"/>
      <c r="K13" s="591"/>
      <c r="L13" s="597"/>
      <c r="M13" s="591"/>
      <c r="N13" s="559"/>
      <c r="O13" s="547"/>
      <c r="P13" s="553"/>
      <c r="Q13" s="299"/>
      <c r="R13" s="519"/>
      <c r="S13" s="287"/>
      <c r="T13" s="406"/>
      <c r="U13" s="406"/>
      <c r="V13" s="53">
        <v>650</v>
      </c>
      <c r="W13" s="329"/>
      <c r="X13" s="409"/>
      <c r="Y13" s="412"/>
      <c r="Z13" s="439"/>
      <c r="AA13" s="439"/>
      <c r="AB13" s="439"/>
      <c r="AC13" s="359"/>
      <c r="AD13" s="710"/>
      <c r="AE13" s="412"/>
      <c r="AF13" s="734"/>
      <c r="AG13" s="282"/>
      <c r="AH13" s="707"/>
      <c r="AI13" s="731"/>
      <c r="AJ13" s="700"/>
      <c r="AK13" s="758"/>
      <c r="AL13" s="759"/>
      <c r="AM13" s="412"/>
      <c r="AN13" s="693"/>
      <c r="AO13" s="282"/>
      <c r="AP13" s="282"/>
      <c r="AQ13" s="505"/>
      <c r="AR13" s="281"/>
      <c r="AS13" s="271"/>
      <c r="AT13" s="412"/>
      <c r="AU13" s="693"/>
      <c r="AV13" s="282"/>
      <c r="AW13" s="707"/>
      <c r="AX13" s="539"/>
      <c r="AY13" s="539"/>
      <c r="AZ13" s="827"/>
      <c r="BA13" s="827"/>
      <c r="BB13" s="391"/>
      <c r="BC13" s="397"/>
      <c r="BD13" s="287"/>
      <c r="BE13" s="400"/>
      <c r="BF13" s="287"/>
      <c r="BG13" s="287"/>
      <c r="BH13" s="329"/>
      <c r="BI13" s="329"/>
      <c r="BJ13" s="403"/>
      <c r="BK13" s="373"/>
      <c r="BL13" s="376"/>
      <c r="BM13" s="379"/>
      <c r="BN13" s="779"/>
      <c r="BO13" s="782"/>
      <c r="BP13" s="785"/>
      <c r="BQ13" s="838"/>
      <c r="BR13" s="841"/>
      <c r="BS13" s="844"/>
      <c r="BT13" s="855"/>
      <c r="BU13" s="855"/>
      <c r="BV13" s="856"/>
    </row>
    <row r="14" spans="1:77" ht="48" customHeight="1" x14ac:dyDescent="0.25">
      <c r="A14" s="633"/>
      <c r="B14" s="326"/>
      <c r="C14" s="296"/>
      <c r="D14" s="323"/>
      <c r="E14" s="300"/>
      <c r="F14" s="327"/>
      <c r="G14" s="351"/>
      <c r="H14" s="300"/>
      <c r="I14" s="297"/>
      <c r="J14" s="638"/>
      <c r="K14" s="592"/>
      <c r="L14" s="598"/>
      <c r="M14" s="592"/>
      <c r="N14" s="560"/>
      <c r="O14" s="547"/>
      <c r="P14" s="554"/>
      <c r="Q14" s="300"/>
      <c r="R14" s="520"/>
      <c r="S14" s="288"/>
      <c r="T14" s="407"/>
      <c r="U14" s="407"/>
      <c r="V14" s="54">
        <v>570</v>
      </c>
      <c r="W14" s="330"/>
      <c r="X14" s="410"/>
      <c r="Y14" s="413"/>
      <c r="Z14" s="440"/>
      <c r="AA14" s="440"/>
      <c r="AB14" s="439"/>
      <c r="AC14" s="360"/>
      <c r="AD14" s="711"/>
      <c r="AE14" s="413"/>
      <c r="AF14" s="735"/>
      <c r="AG14" s="280"/>
      <c r="AH14" s="708"/>
      <c r="AI14" s="731"/>
      <c r="AJ14" s="700"/>
      <c r="AK14" s="758"/>
      <c r="AL14" s="759"/>
      <c r="AM14" s="413"/>
      <c r="AN14" s="694"/>
      <c r="AO14" s="280"/>
      <c r="AP14" s="282"/>
      <c r="AQ14" s="276"/>
      <c r="AR14" s="278"/>
      <c r="AS14" s="271"/>
      <c r="AT14" s="413"/>
      <c r="AU14" s="694"/>
      <c r="AV14" s="280"/>
      <c r="AW14" s="707"/>
      <c r="AX14" s="540"/>
      <c r="AY14" s="540"/>
      <c r="AZ14" s="828"/>
      <c r="BA14" s="828"/>
      <c r="BB14" s="392"/>
      <c r="BC14" s="398"/>
      <c r="BD14" s="288"/>
      <c r="BE14" s="401"/>
      <c r="BF14" s="288"/>
      <c r="BG14" s="288"/>
      <c r="BH14" s="330"/>
      <c r="BI14" s="330"/>
      <c r="BJ14" s="404"/>
      <c r="BK14" s="374"/>
      <c r="BL14" s="377"/>
      <c r="BM14" s="380"/>
      <c r="BN14" s="780"/>
      <c r="BO14" s="783"/>
      <c r="BP14" s="786"/>
      <c r="BQ14" s="839"/>
      <c r="BR14" s="842"/>
      <c r="BS14" s="845"/>
      <c r="BT14" s="855"/>
      <c r="BU14" s="855"/>
      <c r="BV14" s="856"/>
    </row>
    <row r="15" spans="1:77" ht="25.5" customHeight="1" x14ac:dyDescent="0.25">
      <c r="A15" s="633"/>
      <c r="B15" s="326"/>
      <c r="C15" s="296"/>
      <c r="D15" s="321" t="s">
        <v>32</v>
      </c>
      <c r="E15" s="298" t="s">
        <v>33</v>
      </c>
      <c r="F15" s="325" t="s">
        <v>87</v>
      </c>
      <c r="G15" s="580" t="s">
        <v>97</v>
      </c>
      <c r="H15" s="298" t="s">
        <v>32</v>
      </c>
      <c r="I15" s="336" t="s">
        <v>34</v>
      </c>
      <c r="J15" s="593">
        <v>30932</v>
      </c>
      <c r="K15" s="575">
        <v>20757</v>
      </c>
      <c r="L15" s="584">
        <v>10176</v>
      </c>
      <c r="M15" s="600">
        <v>2545</v>
      </c>
      <c r="N15" s="298" t="s">
        <v>149</v>
      </c>
      <c r="O15" s="547" t="s">
        <v>100</v>
      </c>
      <c r="P15" s="366" t="s">
        <v>196</v>
      </c>
      <c r="Q15" s="325" t="s">
        <v>158</v>
      </c>
      <c r="R15" s="513">
        <v>2545</v>
      </c>
      <c r="S15" s="449" t="s">
        <v>112</v>
      </c>
      <c r="T15" s="362">
        <v>2545</v>
      </c>
      <c r="U15" s="362">
        <v>848</v>
      </c>
      <c r="V15" s="53">
        <v>250</v>
      </c>
      <c r="W15" s="328">
        <v>600</v>
      </c>
      <c r="X15" s="424">
        <v>600</v>
      </c>
      <c r="Y15" s="279">
        <f>X15/T15</f>
        <v>0.23575638506876229</v>
      </c>
      <c r="Z15" s="438">
        <f>(Y15+Y19)/2</f>
        <v>0.33216390682009544</v>
      </c>
      <c r="AA15" s="438">
        <f>(Y15+Y19)/2</f>
        <v>0.33216390682009544</v>
      </c>
      <c r="AB15" s="439"/>
      <c r="AC15" s="358">
        <v>1945</v>
      </c>
      <c r="AD15" s="424">
        <v>1945</v>
      </c>
      <c r="AE15" s="279">
        <f>AD15/T15</f>
        <v>0.76424361493123771</v>
      </c>
      <c r="AF15" s="506">
        <f>X15+AD15</f>
        <v>2545</v>
      </c>
      <c r="AG15" s="279">
        <f>AF15/T15</f>
        <v>1</v>
      </c>
      <c r="AH15" s="706">
        <f>(AG15+AG19)/2</f>
        <v>0.85714285714285721</v>
      </c>
      <c r="AI15" s="731"/>
      <c r="AJ15" s="696">
        <v>0</v>
      </c>
      <c r="AK15" s="688">
        <v>0</v>
      </c>
      <c r="AL15" s="535">
        <f>AK15/T15</f>
        <v>0</v>
      </c>
      <c r="AM15" s="743">
        <f>AF15</f>
        <v>2545</v>
      </c>
      <c r="AN15" s="692">
        <f>AM15/T15</f>
        <v>1</v>
      </c>
      <c r="AO15" s="279">
        <f>(AN15+AN19)/2</f>
        <v>1</v>
      </c>
      <c r="AP15" s="282"/>
      <c r="AQ15" s="275">
        <v>0</v>
      </c>
      <c r="AR15" s="270">
        <v>0</v>
      </c>
      <c r="AS15" s="271">
        <v>0</v>
      </c>
      <c r="AT15" s="743">
        <f>AM15</f>
        <v>2545</v>
      </c>
      <c r="AU15" s="692">
        <f>AT15/T15</f>
        <v>1</v>
      </c>
      <c r="AV15" s="279">
        <f>(AU15+AU19)/2</f>
        <v>1</v>
      </c>
      <c r="AW15" s="707"/>
      <c r="AX15" s="541" t="s">
        <v>235</v>
      </c>
      <c r="AY15" s="616" t="s">
        <v>280</v>
      </c>
      <c r="AZ15" s="266" t="s">
        <v>345</v>
      </c>
      <c r="BA15" s="266" t="s">
        <v>357</v>
      </c>
      <c r="BB15" s="393">
        <v>43557</v>
      </c>
      <c r="BC15" s="393">
        <v>43679</v>
      </c>
      <c r="BD15" s="286" t="s">
        <v>120</v>
      </c>
      <c r="BE15" s="399">
        <v>221534033</v>
      </c>
      <c r="BF15" s="286" t="s">
        <v>407</v>
      </c>
      <c r="BG15" s="286" t="s">
        <v>406</v>
      </c>
      <c r="BH15" s="358">
        <v>221534033</v>
      </c>
      <c r="BI15" s="358">
        <v>186056100</v>
      </c>
      <c r="BJ15" s="279">
        <f>(BI15*100%)/BH15</f>
        <v>0.83985335111016557</v>
      </c>
      <c r="BK15" s="372">
        <v>402677000</v>
      </c>
      <c r="BL15" s="375">
        <v>186056100</v>
      </c>
      <c r="BM15" s="378">
        <f>(BL15*100%)/BK15</f>
        <v>0.46204799380148359</v>
      </c>
      <c r="BN15" s="778">
        <v>402677000</v>
      </c>
      <c r="BO15" s="781">
        <v>402677000</v>
      </c>
      <c r="BP15" s="784">
        <f>BO15/BN15</f>
        <v>1</v>
      </c>
      <c r="BQ15" s="837">
        <v>402677000</v>
      </c>
      <c r="BR15" s="840">
        <v>401733100</v>
      </c>
      <c r="BS15" s="843">
        <f>BR15/BQ15</f>
        <v>0.99765593763736193</v>
      </c>
      <c r="BT15" s="855">
        <v>402677000</v>
      </c>
      <c r="BU15" s="855">
        <v>401733100</v>
      </c>
      <c r="BV15" s="856">
        <f>BU15/BT15</f>
        <v>0.99765593763736193</v>
      </c>
    </row>
    <row r="16" spans="1:77" ht="27" customHeight="1" x14ac:dyDescent="0.25">
      <c r="A16" s="633"/>
      <c r="B16" s="326"/>
      <c r="C16" s="296"/>
      <c r="D16" s="322"/>
      <c r="E16" s="299"/>
      <c r="F16" s="326"/>
      <c r="G16" s="580"/>
      <c r="H16" s="299"/>
      <c r="I16" s="336"/>
      <c r="J16" s="594"/>
      <c r="K16" s="599"/>
      <c r="L16" s="585"/>
      <c r="M16" s="601"/>
      <c r="N16" s="299"/>
      <c r="O16" s="547"/>
      <c r="P16" s="367"/>
      <c r="Q16" s="326"/>
      <c r="R16" s="513"/>
      <c r="S16" s="449"/>
      <c r="T16" s="362"/>
      <c r="U16" s="362"/>
      <c r="V16" s="53">
        <v>350</v>
      </c>
      <c r="W16" s="329"/>
      <c r="X16" s="424"/>
      <c r="Y16" s="282"/>
      <c r="Z16" s="439"/>
      <c r="AA16" s="439"/>
      <c r="AB16" s="439"/>
      <c r="AC16" s="359"/>
      <c r="AD16" s="424"/>
      <c r="AE16" s="282"/>
      <c r="AF16" s="507"/>
      <c r="AG16" s="282"/>
      <c r="AH16" s="707"/>
      <c r="AI16" s="731"/>
      <c r="AJ16" s="697"/>
      <c r="AK16" s="688"/>
      <c r="AL16" s="536"/>
      <c r="AM16" s="282"/>
      <c r="AN16" s="693"/>
      <c r="AO16" s="282"/>
      <c r="AP16" s="282"/>
      <c r="AQ16" s="505"/>
      <c r="AR16" s="270"/>
      <c r="AS16" s="271"/>
      <c r="AT16" s="282"/>
      <c r="AU16" s="693"/>
      <c r="AV16" s="282"/>
      <c r="AW16" s="707"/>
      <c r="AX16" s="542"/>
      <c r="AY16" s="617"/>
      <c r="AZ16" s="267"/>
      <c r="BA16" s="267"/>
      <c r="BB16" s="394"/>
      <c r="BC16" s="394"/>
      <c r="BD16" s="287"/>
      <c r="BE16" s="400"/>
      <c r="BF16" s="287"/>
      <c r="BG16" s="287"/>
      <c r="BH16" s="359"/>
      <c r="BI16" s="359"/>
      <c r="BJ16" s="282"/>
      <c r="BK16" s="373"/>
      <c r="BL16" s="376"/>
      <c r="BM16" s="379"/>
      <c r="BN16" s="779"/>
      <c r="BO16" s="782"/>
      <c r="BP16" s="785"/>
      <c r="BQ16" s="838"/>
      <c r="BR16" s="841"/>
      <c r="BS16" s="844"/>
      <c r="BT16" s="855"/>
      <c r="BU16" s="855"/>
      <c r="BV16" s="856"/>
    </row>
    <row r="17" spans="1:74" ht="22.5" customHeight="1" x14ac:dyDescent="0.25">
      <c r="A17" s="633"/>
      <c r="B17" s="326"/>
      <c r="C17" s="296"/>
      <c r="D17" s="322"/>
      <c r="E17" s="299"/>
      <c r="F17" s="326"/>
      <c r="G17" s="580"/>
      <c r="H17" s="299"/>
      <c r="I17" s="336"/>
      <c r="J17" s="594"/>
      <c r="K17" s="599"/>
      <c r="L17" s="585"/>
      <c r="M17" s="601"/>
      <c r="N17" s="299"/>
      <c r="O17" s="547"/>
      <c r="P17" s="367"/>
      <c r="Q17" s="326"/>
      <c r="R17" s="513"/>
      <c r="S17" s="449"/>
      <c r="T17" s="362"/>
      <c r="U17" s="362"/>
      <c r="V17" s="427">
        <v>248</v>
      </c>
      <c r="W17" s="329"/>
      <c r="X17" s="424"/>
      <c r="Y17" s="282"/>
      <c r="Z17" s="439"/>
      <c r="AA17" s="439"/>
      <c r="AB17" s="439"/>
      <c r="AC17" s="359"/>
      <c r="AD17" s="424"/>
      <c r="AE17" s="282"/>
      <c r="AF17" s="507"/>
      <c r="AG17" s="282"/>
      <c r="AH17" s="707"/>
      <c r="AI17" s="731"/>
      <c r="AJ17" s="697"/>
      <c r="AK17" s="688"/>
      <c r="AL17" s="536"/>
      <c r="AM17" s="282"/>
      <c r="AN17" s="693"/>
      <c r="AO17" s="282"/>
      <c r="AP17" s="282"/>
      <c r="AQ17" s="505"/>
      <c r="AR17" s="270"/>
      <c r="AS17" s="271"/>
      <c r="AT17" s="282"/>
      <c r="AU17" s="693"/>
      <c r="AV17" s="282"/>
      <c r="AW17" s="707"/>
      <c r="AX17" s="542"/>
      <c r="AY17" s="617"/>
      <c r="AZ17" s="267"/>
      <c r="BA17" s="267"/>
      <c r="BB17" s="394"/>
      <c r="BC17" s="394"/>
      <c r="BD17" s="287"/>
      <c r="BE17" s="400"/>
      <c r="BF17" s="287"/>
      <c r="BG17" s="287"/>
      <c r="BH17" s="359"/>
      <c r="BI17" s="359"/>
      <c r="BJ17" s="282"/>
      <c r="BK17" s="373"/>
      <c r="BL17" s="376"/>
      <c r="BM17" s="379"/>
      <c r="BN17" s="779"/>
      <c r="BO17" s="782"/>
      <c r="BP17" s="785"/>
      <c r="BQ17" s="838"/>
      <c r="BR17" s="841"/>
      <c r="BS17" s="844"/>
      <c r="BT17" s="855"/>
      <c r="BU17" s="855"/>
      <c r="BV17" s="856"/>
    </row>
    <row r="18" spans="1:74" ht="37.5" customHeight="1" x14ac:dyDescent="0.25">
      <c r="A18" s="633"/>
      <c r="B18" s="326"/>
      <c r="C18" s="296"/>
      <c r="D18" s="322"/>
      <c r="E18" s="299"/>
      <c r="F18" s="327"/>
      <c r="G18" s="580"/>
      <c r="H18" s="299"/>
      <c r="I18" s="336"/>
      <c r="J18" s="595"/>
      <c r="K18" s="599"/>
      <c r="L18" s="586"/>
      <c r="M18" s="602"/>
      <c r="N18" s="299"/>
      <c r="O18" s="547"/>
      <c r="P18" s="368"/>
      <c r="Q18" s="327"/>
      <c r="R18" s="513"/>
      <c r="S18" s="449"/>
      <c r="T18" s="362"/>
      <c r="U18" s="362"/>
      <c r="V18" s="428"/>
      <c r="W18" s="330"/>
      <c r="X18" s="424"/>
      <c r="Y18" s="280"/>
      <c r="Z18" s="439"/>
      <c r="AA18" s="439"/>
      <c r="AB18" s="439"/>
      <c r="AC18" s="360"/>
      <c r="AD18" s="424"/>
      <c r="AE18" s="280"/>
      <c r="AF18" s="508"/>
      <c r="AG18" s="280"/>
      <c r="AH18" s="707"/>
      <c r="AI18" s="731"/>
      <c r="AJ18" s="698"/>
      <c r="AK18" s="688"/>
      <c r="AL18" s="537"/>
      <c r="AM18" s="280"/>
      <c r="AN18" s="694"/>
      <c r="AO18" s="282"/>
      <c r="AP18" s="282"/>
      <c r="AQ18" s="505"/>
      <c r="AR18" s="270"/>
      <c r="AS18" s="271"/>
      <c r="AT18" s="280"/>
      <c r="AU18" s="694"/>
      <c r="AV18" s="282"/>
      <c r="AW18" s="707"/>
      <c r="AX18" s="542"/>
      <c r="AY18" s="617"/>
      <c r="AZ18" s="267"/>
      <c r="BA18" s="267"/>
      <c r="BB18" s="394"/>
      <c r="BC18" s="394"/>
      <c r="BD18" s="287"/>
      <c r="BE18" s="400"/>
      <c r="BF18" s="287"/>
      <c r="BG18" s="287"/>
      <c r="BH18" s="359"/>
      <c r="BI18" s="359"/>
      <c r="BJ18" s="282"/>
      <c r="BK18" s="373"/>
      <c r="BL18" s="376"/>
      <c r="BM18" s="379"/>
      <c r="BN18" s="779"/>
      <c r="BO18" s="782"/>
      <c r="BP18" s="785"/>
      <c r="BQ18" s="838"/>
      <c r="BR18" s="841"/>
      <c r="BS18" s="844"/>
      <c r="BT18" s="855"/>
      <c r="BU18" s="855"/>
      <c r="BV18" s="856"/>
    </row>
    <row r="19" spans="1:74" ht="15" customHeight="1" x14ac:dyDescent="0.25">
      <c r="A19" s="633"/>
      <c r="B19" s="326"/>
      <c r="C19" s="296"/>
      <c r="D19" s="322"/>
      <c r="E19" s="298" t="s">
        <v>35</v>
      </c>
      <c r="F19" s="325" t="s">
        <v>88</v>
      </c>
      <c r="G19" s="349" t="s">
        <v>98</v>
      </c>
      <c r="H19" s="299"/>
      <c r="I19" s="295" t="s">
        <v>36</v>
      </c>
      <c r="J19" s="594">
        <v>200</v>
      </c>
      <c r="K19" s="555">
        <v>144</v>
      </c>
      <c r="L19" s="573">
        <v>56</v>
      </c>
      <c r="M19" s="346">
        <v>14</v>
      </c>
      <c r="N19" s="299"/>
      <c r="O19" s="547"/>
      <c r="P19" s="366" t="s">
        <v>37</v>
      </c>
      <c r="Q19" s="325" t="s">
        <v>124</v>
      </c>
      <c r="R19" s="512">
        <v>14</v>
      </c>
      <c r="S19" s="337" t="s">
        <v>112</v>
      </c>
      <c r="T19" s="414">
        <v>14</v>
      </c>
      <c r="U19" s="417">
        <v>4</v>
      </c>
      <c r="V19" s="455">
        <v>2</v>
      </c>
      <c r="W19" s="405">
        <v>6</v>
      </c>
      <c r="X19" s="420">
        <v>6</v>
      </c>
      <c r="Y19" s="411">
        <f>X19/T19</f>
        <v>0.42857142857142855</v>
      </c>
      <c r="Z19" s="439"/>
      <c r="AA19" s="439"/>
      <c r="AB19" s="439"/>
      <c r="AC19" s="408">
        <v>4</v>
      </c>
      <c r="AD19" s="420">
        <v>4</v>
      </c>
      <c r="AE19" s="411">
        <f>AD19/T19</f>
        <v>0.2857142857142857</v>
      </c>
      <c r="AF19" s="736">
        <f>X19+AD19</f>
        <v>10</v>
      </c>
      <c r="AG19" s="282">
        <f>AF19/T19</f>
        <v>0.7142857142857143</v>
      </c>
      <c r="AH19" s="707"/>
      <c r="AI19" s="731"/>
      <c r="AJ19" s="755">
        <v>4</v>
      </c>
      <c r="AK19" s="669">
        <v>4</v>
      </c>
      <c r="AL19" s="760">
        <f>AK19/T19</f>
        <v>0.2857142857142857</v>
      </c>
      <c r="AM19" s="744">
        <f>AF19+AK19</f>
        <v>14</v>
      </c>
      <c r="AN19" s="693">
        <f>AM19/T19</f>
        <v>1</v>
      </c>
      <c r="AO19" s="282"/>
      <c r="AP19" s="282"/>
      <c r="AQ19" s="771">
        <f>(AR19+AR24+AR28+AR34+AR39+AR42+AR46+AR49)</f>
        <v>9796</v>
      </c>
      <c r="AR19" s="277">
        <v>0</v>
      </c>
      <c r="AS19" s="279">
        <v>0</v>
      </c>
      <c r="AT19" s="744">
        <f>AM19+AR19</f>
        <v>14</v>
      </c>
      <c r="AU19" s="693">
        <f>AT19/T19</f>
        <v>1</v>
      </c>
      <c r="AV19" s="282"/>
      <c r="AW19" s="707"/>
      <c r="AX19" s="542"/>
      <c r="AY19" s="617"/>
      <c r="AZ19" s="267"/>
      <c r="BA19" s="267"/>
      <c r="BB19" s="394"/>
      <c r="BC19" s="394"/>
      <c r="BD19" s="287"/>
      <c r="BE19" s="400"/>
      <c r="BF19" s="287"/>
      <c r="BG19" s="287"/>
      <c r="BH19" s="359"/>
      <c r="BI19" s="359"/>
      <c r="BJ19" s="282"/>
      <c r="BK19" s="373"/>
      <c r="BL19" s="376"/>
      <c r="BM19" s="379"/>
      <c r="BN19" s="779"/>
      <c r="BO19" s="782"/>
      <c r="BP19" s="785"/>
      <c r="BQ19" s="838"/>
      <c r="BR19" s="841"/>
      <c r="BS19" s="844"/>
      <c r="BT19" s="855"/>
      <c r="BU19" s="855"/>
      <c r="BV19" s="856"/>
    </row>
    <row r="20" spans="1:74" x14ac:dyDescent="0.25">
      <c r="A20" s="633"/>
      <c r="B20" s="326"/>
      <c r="C20" s="296"/>
      <c r="D20" s="322"/>
      <c r="E20" s="299"/>
      <c r="F20" s="326"/>
      <c r="G20" s="350"/>
      <c r="H20" s="299"/>
      <c r="I20" s="296"/>
      <c r="J20" s="594"/>
      <c r="K20" s="557"/>
      <c r="L20" s="573"/>
      <c r="M20" s="347"/>
      <c r="N20" s="299"/>
      <c r="O20" s="547"/>
      <c r="P20" s="367"/>
      <c r="Q20" s="326"/>
      <c r="R20" s="512"/>
      <c r="S20" s="338"/>
      <c r="T20" s="415"/>
      <c r="U20" s="418"/>
      <c r="V20" s="456"/>
      <c r="W20" s="406"/>
      <c r="X20" s="421"/>
      <c r="Y20" s="412"/>
      <c r="Z20" s="439"/>
      <c r="AA20" s="439"/>
      <c r="AB20" s="439"/>
      <c r="AC20" s="409"/>
      <c r="AD20" s="421"/>
      <c r="AE20" s="412"/>
      <c r="AF20" s="734"/>
      <c r="AG20" s="282"/>
      <c r="AH20" s="707"/>
      <c r="AI20" s="731"/>
      <c r="AJ20" s="756"/>
      <c r="AK20" s="670"/>
      <c r="AL20" s="761"/>
      <c r="AM20" s="412"/>
      <c r="AN20" s="693"/>
      <c r="AO20" s="282"/>
      <c r="AP20" s="282"/>
      <c r="AQ20" s="772"/>
      <c r="AR20" s="281"/>
      <c r="AS20" s="282"/>
      <c r="AT20" s="412"/>
      <c r="AU20" s="693"/>
      <c r="AV20" s="282"/>
      <c r="AW20" s="707"/>
      <c r="AX20" s="542"/>
      <c r="AY20" s="617"/>
      <c r="AZ20" s="267"/>
      <c r="BA20" s="267"/>
      <c r="BB20" s="394"/>
      <c r="BC20" s="394"/>
      <c r="BD20" s="287"/>
      <c r="BE20" s="400"/>
      <c r="BF20" s="287"/>
      <c r="BG20" s="287"/>
      <c r="BH20" s="359"/>
      <c r="BI20" s="359"/>
      <c r="BJ20" s="282"/>
      <c r="BK20" s="373"/>
      <c r="BL20" s="376"/>
      <c r="BM20" s="379"/>
      <c r="BN20" s="779"/>
      <c r="BO20" s="782"/>
      <c r="BP20" s="785"/>
      <c r="BQ20" s="838"/>
      <c r="BR20" s="841"/>
      <c r="BS20" s="844"/>
      <c r="BT20" s="855"/>
      <c r="BU20" s="855"/>
      <c r="BV20" s="856"/>
    </row>
    <row r="21" spans="1:74" x14ac:dyDescent="0.25">
      <c r="A21" s="633"/>
      <c r="B21" s="326"/>
      <c r="C21" s="296"/>
      <c r="D21" s="322"/>
      <c r="E21" s="299"/>
      <c r="F21" s="326"/>
      <c r="G21" s="350"/>
      <c r="H21" s="299"/>
      <c r="I21" s="296"/>
      <c r="J21" s="594"/>
      <c r="K21" s="557"/>
      <c r="L21" s="573"/>
      <c r="M21" s="347"/>
      <c r="N21" s="299"/>
      <c r="O21" s="547"/>
      <c r="P21" s="367"/>
      <c r="Q21" s="326"/>
      <c r="R21" s="512"/>
      <c r="S21" s="338"/>
      <c r="T21" s="415"/>
      <c r="U21" s="418"/>
      <c r="V21" s="455">
        <v>3</v>
      </c>
      <c r="W21" s="406"/>
      <c r="X21" s="421"/>
      <c r="Y21" s="412"/>
      <c r="Z21" s="439"/>
      <c r="AA21" s="439"/>
      <c r="AB21" s="439"/>
      <c r="AC21" s="409"/>
      <c r="AD21" s="421"/>
      <c r="AE21" s="412"/>
      <c r="AF21" s="734"/>
      <c r="AG21" s="282"/>
      <c r="AH21" s="707"/>
      <c r="AI21" s="731"/>
      <c r="AJ21" s="756"/>
      <c r="AK21" s="670"/>
      <c r="AL21" s="761"/>
      <c r="AM21" s="412"/>
      <c r="AN21" s="693"/>
      <c r="AO21" s="282"/>
      <c r="AP21" s="282"/>
      <c r="AQ21" s="772"/>
      <c r="AR21" s="281"/>
      <c r="AS21" s="282"/>
      <c r="AT21" s="412"/>
      <c r="AU21" s="693"/>
      <c r="AV21" s="282"/>
      <c r="AW21" s="707"/>
      <c r="AX21" s="542"/>
      <c r="AY21" s="617"/>
      <c r="AZ21" s="267"/>
      <c r="BA21" s="267"/>
      <c r="BB21" s="394"/>
      <c r="BC21" s="394"/>
      <c r="BD21" s="287"/>
      <c r="BE21" s="400"/>
      <c r="BF21" s="287"/>
      <c r="BG21" s="287"/>
      <c r="BH21" s="359"/>
      <c r="BI21" s="359"/>
      <c r="BJ21" s="282"/>
      <c r="BK21" s="373"/>
      <c r="BL21" s="376"/>
      <c r="BM21" s="379"/>
      <c r="BN21" s="779"/>
      <c r="BO21" s="782"/>
      <c r="BP21" s="785"/>
      <c r="BQ21" s="838"/>
      <c r="BR21" s="841"/>
      <c r="BS21" s="844"/>
      <c r="BT21" s="855"/>
      <c r="BU21" s="855"/>
      <c r="BV21" s="856"/>
    </row>
    <row r="22" spans="1:74" x14ac:dyDescent="0.25">
      <c r="A22" s="633"/>
      <c r="B22" s="326"/>
      <c r="C22" s="296"/>
      <c r="D22" s="322"/>
      <c r="E22" s="299"/>
      <c r="F22" s="326"/>
      <c r="G22" s="350"/>
      <c r="H22" s="299"/>
      <c r="I22" s="296"/>
      <c r="J22" s="594"/>
      <c r="K22" s="557"/>
      <c r="L22" s="573"/>
      <c r="M22" s="347"/>
      <c r="N22" s="299"/>
      <c r="O22" s="547"/>
      <c r="P22" s="367"/>
      <c r="Q22" s="326"/>
      <c r="R22" s="512"/>
      <c r="S22" s="338"/>
      <c r="T22" s="415"/>
      <c r="U22" s="418"/>
      <c r="V22" s="456"/>
      <c r="W22" s="406"/>
      <c r="X22" s="421"/>
      <c r="Y22" s="412"/>
      <c r="Z22" s="439"/>
      <c r="AA22" s="439"/>
      <c r="AB22" s="439"/>
      <c r="AC22" s="409"/>
      <c r="AD22" s="421"/>
      <c r="AE22" s="412"/>
      <c r="AF22" s="734"/>
      <c r="AG22" s="282"/>
      <c r="AH22" s="707"/>
      <c r="AI22" s="731"/>
      <c r="AJ22" s="756"/>
      <c r="AK22" s="670"/>
      <c r="AL22" s="761"/>
      <c r="AM22" s="412"/>
      <c r="AN22" s="693"/>
      <c r="AO22" s="282"/>
      <c r="AP22" s="282"/>
      <c r="AQ22" s="772"/>
      <c r="AR22" s="281"/>
      <c r="AS22" s="282"/>
      <c r="AT22" s="412"/>
      <c r="AU22" s="693"/>
      <c r="AV22" s="282"/>
      <c r="AW22" s="707"/>
      <c r="AX22" s="542"/>
      <c r="AY22" s="617"/>
      <c r="AZ22" s="267"/>
      <c r="BA22" s="267"/>
      <c r="BB22" s="394"/>
      <c r="BC22" s="394"/>
      <c r="BD22" s="287"/>
      <c r="BE22" s="400"/>
      <c r="BF22" s="287"/>
      <c r="BG22" s="287"/>
      <c r="BH22" s="359"/>
      <c r="BI22" s="359"/>
      <c r="BJ22" s="282"/>
      <c r="BK22" s="373"/>
      <c r="BL22" s="376"/>
      <c r="BM22" s="379"/>
      <c r="BN22" s="779"/>
      <c r="BO22" s="782"/>
      <c r="BP22" s="785"/>
      <c r="BQ22" s="838"/>
      <c r="BR22" s="841"/>
      <c r="BS22" s="844"/>
      <c r="BT22" s="855"/>
      <c r="BU22" s="855"/>
      <c r="BV22" s="856"/>
    </row>
    <row r="23" spans="1:74" ht="29.25" customHeight="1" x14ac:dyDescent="0.25">
      <c r="A23" s="633"/>
      <c r="B23" s="326"/>
      <c r="C23" s="296"/>
      <c r="D23" s="323"/>
      <c r="E23" s="300"/>
      <c r="F23" s="327"/>
      <c r="G23" s="351"/>
      <c r="H23" s="300"/>
      <c r="I23" s="297"/>
      <c r="J23" s="595"/>
      <c r="K23" s="556"/>
      <c r="L23" s="573"/>
      <c r="M23" s="348"/>
      <c r="N23" s="300"/>
      <c r="O23" s="547"/>
      <c r="P23" s="368"/>
      <c r="Q23" s="327"/>
      <c r="R23" s="512"/>
      <c r="S23" s="339"/>
      <c r="T23" s="416"/>
      <c r="U23" s="419"/>
      <c r="V23" s="55">
        <v>1</v>
      </c>
      <c r="W23" s="407"/>
      <c r="X23" s="422"/>
      <c r="Y23" s="413"/>
      <c r="Z23" s="440"/>
      <c r="AA23" s="440"/>
      <c r="AB23" s="439"/>
      <c r="AC23" s="410"/>
      <c r="AD23" s="422"/>
      <c r="AE23" s="413"/>
      <c r="AF23" s="735"/>
      <c r="AG23" s="280"/>
      <c r="AH23" s="708"/>
      <c r="AI23" s="731"/>
      <c r="AJ23" s="757"/>
      <c r="AK23" s="671"/>
      <c r="AL23" s="762"/>
      <c r="AM23" s="413"/>
      <c r="AN23" s="694"/>
      <c r="AO23" s="280"/>
      <c r="AP23" s="282"/>
      <c r="AQ23" s="772"/>
      <c r="AR23" s="278"/>
      <c r="AS23" s="280"/>
      <c r="AT23" s="413"/>
      <c r="AU23" s="694"/>
      <c r="AV23" s="280"/>
      <c r="AW23" s="707"/>
      <c r="AX23" s="543"/>
      <c r="AY23" s="618"/>
      <c r="AZ23" s="268"/>
      <c r="BA23" s="268"/>
      <c r="BB23" s="395"/>
      <c r="BC23" s="395"/>
      <c r="BD23" s="288"/>
      <c r="BE23" s="401"/>
      <c r="BF23" s="288"/>
      <c r="BG23" s="288"/>
      <c r="BH23" s="360"/>
      <c r="BI23" s="360"/>
      <c r="BJ23" s="280"/>
      <c r="BK23" s="374"/>
      <c r="BL23" s="377"/>
      <c r="BM23" s="380"/>
      <c r="BN23" s="780"/>
      <c r="BO23" s="783"/>
      <c r="BP23" s="786"/>
      <c r="BQ23" s="839"/>
      <c r="BR23" s="842"/>
      <c r="BS23" s="845"/>
      <c r="BT23" s="855"/>
      <c r="BU23" s="855"/>
      <c r="BV23" s="856"/>
    </row>
    <row r="24" spans="1:74" ht="15" customHeight="1" x14ac:dyDescent="0.25">
      <c r="A24" s="633"/>
      <c r="B24" s="326"/>
      <c r="C24" s="296"/>
      <c r="D24" s="609" t="s">
        <v>38</v>
      </c>
      <c r="E24" s="295" t="s">
        <v>39</v>
      </c>
      <c r="F24" s="603" t="s">
        <v>90</v>
      </c>
      <c r="G24" s="349">
        <v>0.18</v>
      </c>
      <c r="H24" s="295" t="s">
        <v>40</v>
      </c>
      <c r="I24" s="295" t="s">
        <v>157</v>
      </c>
      <c r="J24" s="340">
        <v>300000</v>
      </c>
      <c r="K24" s="590">
        <v>160058</v>
      </c>
      <c r="L24" s="343">
        <v>259179</v>
      </c>
      <c r="M24" s="346">
        <v>34987</v>
      </c>
      <c r="N24" s="298" t="s">
        <v>150</v>
      </c>
      <c r="O24" s="547" t="s">
        <v>143</v>
      </c>
      <c r="P24" s="366" t="s">
        <v>197</v>
      </c>
      <c r="Q24" s="325" t="s">
        <v>169</v>
      </c>
      <c r="R24" s="512">
        <v>153</v>
      </c>
      <c r="S24" s="449" t="s">
        <v>112</v>
      </c>
      <c r="T24" s="423">
        <v>153</v>
      </c>
      <c r="U24" s="362">
        <v>51</v>
      </c>
      <c r="V24" s="334">
        <v>15</v>
      </c>
      <c r="W24" s="328">
        <f>X49+X46+X42+X39+X34+X28+X24</f>
        <v>2386</v>
      </c>
      <c r="X24" s="424">
        <v>153</v>
      </c>
      <c r="Y24" s="279">
        <f>X24/T24</f>
        <v>1</v>
      </c>
      <c r="Z24" s="438">
        <f>(Y49+Y46+Y42+Y39+Y34+Y28+Y24)/7</f>
        <v>0.60286006594401564</v>
      </c>
      <c r="AA24" s="438">
        <f>(Z24+Z52)/2</f>
        <v>0.31455397196770829</v>
      </c>
      <c r="AB24" s="439"/>
      <c r="AC24" s="358">
        <f>AD49+AD46+AD42+AD39+AD34+AD28+AD24</f>
        <v>11710</v>
      </c>
      <c r="AD24" s="712">
        <v>0</v>
      </c>
      <c r="AE24" s="279">
        <f>AD24/T24</f>
        <v>0</v>
      </c>
      <c r="AF24" s="506">
        <f>X24+AD24</f>
        <v>153</v>
      </c>
      <c r="AG24" s="279">
        <f>AF24/T24</f>
        <v>1</v>
      </c>
      <c r="AH24" s="706">
        <f>(AG51+AG72)/2</f>
        <v>0.40655085172113925</v>
      </c>
      <c r="AI24" s="731"/>
      <c r="AJ24" s="672">
        <f>AK49+AK46+AK42+AK39+AK34+AK28+AK24</f>
        <v>13048</v>
      </c>
      <c r="AK24" s="688">
        <v>0</v>
      </c>
      <c r="AL24" s="535">
        <f>AK24/T24</f>
        <v>0</v>
      </c>
      <c r="AM24" s="743">
        <f>AF24+AK24</f>
        <v>153</v>
      </c>
      <c r="AN24" s="692">
        <f>AM24/T24</f>
        <v>1</v>
      </c>
      <c r="AO24" s="279">
        <f>(AN24+AN28+AN34+AN39+AN42+AN46+AN49)/7</f>
        <v>0.77558643573810493</v>
      </c>
      <c r="AP24" s="282"/>
      <c r="AQ24" s="772"/>
      <c r="AR24" s="270">
        <v>0</v>
      </c>
      <c r="AS24" s="271">
        <v>0</v>
      </c>
      <c r="AT24" s="743">
        <f>AM24+AR24</f>
        <v>153</v>
      </c>
      <c r="AU24" s="692">
        <f>AT24/T24</f>
        <v>1</v>
      </c>
      <c r="AV24" s="279">
        <f>(AU24+AU28+AU34+AU39+AU42+AU46+AU49)/7</f>
        <v>0.83156170116679362</v>
      </c>
      <c r="AW24" s="707"/>
      <c r="AX24" s="753" t="s">
        <v>238</v>
      </c>
      <c r="AY24" s="750" t="s">
        <v>310</v>
      </c>
      <c r="AZ24" s="829" t="s">
        <v>311</v>
      </c>
      <c r="BA24" s="829" t="s">
        <v>311</v>
      </c>
      <c r="BB24" s="396">
        <v>43500</v>
      </c>
      <c r="BC24" s="396">
        <v>43798</v>
      </c>
      <c r="BD24" s="286" t="s">
        <v>121</v>
      </c>
      <c r="BE24" s="399">
        <v>1323956605</v>
      </c>
      <c r="BF24" s="286" t="s">
        <v>409</v>
      </c>
      <c r="BG24" s="286" t="s">
        <v>408</v>
      </c>
      <c r="BH24" s="328">
        <v>1323956605</v>
      </c>
      <c r="BI24" s="328">
        <v>698459400</v>
      </c>
      <c r="BJ24" s="402">
        <f>(BI24*100%)/BH24</f>
        <v>0.52755460213894245</v>
      </c>
      <c r="BK24" s="372">
        <v>1285172556</v>
      </c>
      <c r="BL24" s="375">
        <v>850545815</v>
      </c>
      <c r="BM24" s="378">
        <f>(BL24*100%)/BK24</f>
        <v>0.66181448633423823</v>
      </c>
      <c r="BN24" s="778">
        <v>1282505600</v>
      </c>
      <c r="BO24" s="781">
        <v>1171065695</v>
      </c>
      <c r="BP24" s="784">
        <f>BO24/BN24</f>
        <v>0.91310766596262816</v>
      </c>
      <c r="BQ24" s="837">
        <v>962443349</v>
      </c>
      <c r="BR24" s="840">
        <v>863052225</v>
      </c>
      <c r="BS24" s="843">
        <f>BR24/BQ24</f>
        <v>0.89673041628551997</v>
      </c>
      <c r="BT24" s="855">
        <v>2833349489</v>
      </c>
      <c r="BU24" s="855">
        <v>2636038255</v>
      </c>
      <c r="BV24" s="856">
        <f>BU24/BT24</f>
        <v>0.93036113802196752</v>
      </c>
    </row>
    <row r="25" spans="1:74" ht="15" customHeight="1" x14ac:dyDescent="0.25">
      <c r="A25" s="633"/>
      <c r="B25" s="326"/>
      <c r="C25" s="296"/>
      <c r="D25" s="610"/>
      <c r="E25" s="296"/>
      <c r="F25" s="604"/>
      <c r="G25" s="350"/>
      <c r="H25" s="296"/>
      <c r="I25" s="296"/>
      <c r="J25" s="296"/>
      <c r="K25" s="591"/>
      <c r="L25" s="344"/>
      <c r="M25" s="347"/>
      <c r="N25" s="299"/>
      <c r="O25" s="547"/>
      <c r="P25" s="367"/>
      <c r="Q25" s="326"/>
      <c r="R25" s="512"/>
      <c r="S25" s="449"/>
      <c r="T25" s="423"/>
      <c r="U25" s="362"/>
      <c r="V25" s="335"/>
      <c r="W25" s="329"/>
      <c r="X25" s="424"/>
      <c r="Y25" s="282"/>
      <c r="Z25" s="439"/>
      <c r="AA25" s="439"/>
      <c r="AB25" s="439"/>
      <c r="AC25" s="359"/>
      <c r="AD25" s="424"/>
      <c r="AE25" s="282"/>
      <c r="AF25" s="507"/>
      <c r="AG25" s="282"/>
      <c r="AH25" s="707"/>
      <c r="AI25" s="731"/>
      <c r="AJ25" s="673"/>
      <c r="AK25" s="688"/>
      <c r="AL25" s="536"/>
      <c r="AM25" s="282"/>
      <c r="AN25" s="693"/>
      <c r="AO25" s="282"/>
      <c r="AP25" s="282"/>
      <c r="AQ25" s="772"/>
      <c r="AR25" s="270"/>
      <c r="AS25" s="271"/>
      <c r="AT25" s="282"/>
      <c r="AU25" s="693"/>
      <c r="AV25" s="282"/>
      <c r="AW25" s="707"/>
      <c r="AX25" s="751"/>
      <c r="AY25" s="751"/>
      <c r="AZ25" s="830"/>
      <c r="BA25" s="830"/>
      <c r="BB25" s="397"/>
      <c r="BC25" s="397"/>
      <c r="BD25" s="287"/>
      <c r="BE25" s="400"/>
      <c r="BF25" s="287"/>
      <c r="BG25" s="287"/>
      <c r="BH25" s="329"/>
      <c r="BI25" s="329"/>
      <c r="BJ25" s="403"/>
      <c r="BK25" s="373"/>
      <c r="BL25" s="376"/>
      <c r="BM25" s="379"/>
      <c r="BN25" s="779"/>
      <c r="BO25" s="782"/>
      <c r="BP25" s="785"/>
      <c r="BQ25" s="838"/>
      <c r="BR25" s="841"/>
      <c r="BS25" s="844"/>
      <c r="BT25" s="855"/>
      <c r="BU25" s="855"/>
      <c r="BV25" s="856"/>
    </row>
    <row r="26" spans="1:74" ht="36" customHeight="1" x14ac:dyDescent="0.25">
      <c r="A26" s="633"/>
      <c r="B26" s="326"/>
      <c r="C26" s="296"/>
      <c r="D26" s="610"/>
      <c r="E26" s="296"/>
      <c r="F26" s="604"/>
      <c r="G26" s="350"/>
      <c r="H26" s="296"/>
      <c r="I26" s="296"/>
      <c r="J26" s="296"/>
      <c r="K26" s="591"/>
      <c r="L26" s="344"/>
      <c r="M26" s="347"/>
      <c r="N26" s="299"/>
      <c r="O26" s="547"/>
      <c r="P26" s="367"/>
      <c r="Q26" s="326"/>
      <c r="R26" s="512"/>
      <c r="S26" s="449"/>
      <c r="T26" s="423"/>
      <c r="U26" s="362"/>
      <c r="V26" s="56">
        <v>20</v>
      </c>
      <c r="W26" s="329"/>
      <c r="X26" s="424"/>
      <c r="Y26" s="282"/>
      <c r="Z26" s="439"/>
      <c r="AA26" s="439"/>
      <c r="AB26" s="439"/>
      <c r="AC26" s="359"/>
      <c r="AD26" s="424"/>
      <c r="AE26" s="282"/>
      <c r="AF26" s="507"/>
      <c r="AG26" s="282"/>
      <c r="AH26" s="707"/>
      <c r="AI26" s="731"/>
      <c r="AJ26" s="673"/>
      <c r="AK26" s="688"/>
      <c r="AL26" s="536"/>
      <c r="AM26" s="282"/>
      <c r="AN26" s="693"/>
      <c r="AO26" s="282"/>
      <c r="AP26" s="282"/>
      <c r="AQ26" s="772"/>
      <c r="AR26" s="270"/>
      <c r="AS26" s="271"/>
      <c r="AT26" s="282"/>
      <c r="AU26" s="693"/>
      <c r="AV26" s="282"/>
      <c r="AW26" s="707"/>
      <c r="AX26" s="751"/>
      <c r="AY26" s="751"/>
      <c r="AZ26" s="830"/>
      <c r="BA26" s="830"/>
      <c r="BB26" s="397"/>
      <c r="BC26" s="397"/>
      <c r="BD26" s="287"/>
      <c r="BE26" s="400"/>
      <c r="BF26" s="287"/>
      <c r="BG26" s="287"/>
      <c r="BH26" s="329"/>
      <c r="BI26" s="329"/>
      <c r="BJ26" s="403"/>
      <c r="BK26" s="373"/>
      <c r="BL26" s="376"/>
      <c r="BM26" s="379"/>
      <c r="BN26" s="779"/>
      <c r="BO26" s="782"/>
      <c r="BP26" s="785"/>
      <c r="BQ26" s="838"/>
      <c r="BR26" s="841"/>
      <c r="BS26" s="844"/>
      <c r="BT26" s="855"/>
      <c r="BU26" s="855"/>
      <c r="BV26" s="856"/>
    </row>
    <row r="27" spans="1:74" ht="45.75" customHeight="1" x14ac:dyDescent="0.25">
      <c r="A27" s="633"/>
      <c r="B27" s="326"/>
      <c r="C27" s="296"/>
      <c r="D27" s="610"/>
      <c r="E27" s="296"/>
      <c r="F27" s="604"/>
      <c r="G27" s="350"/>
      <c r="H27" s="296"/>
      <c r="I27" s="296"/>
      <c r="J27" s="296"/>
      <c r="K27" s="591"/>
      <c r="L27" s="344"/>
      <c r="M27" s="347"/>
      <c r="N27" s="299"/>
      <c r="O27" s="547"/>
      <c r="P27" s="368"/>
      <c r="Q27" s="327"/>
      <c r="R27" s="512"/>
      <c r="S27" s="449"/>
      <c r="T27" s="423"/>
      <c r="U27" s="362"/>
      <c r="V27" s="52">
        <v>16</v>
      </c>
      <c r="W27" s="329"/>
      <c r="X27" s="424"/>
      <c r="Y27" s="280"/>
      <c r="Z27" s="439"/>
      <c r="AA27" s="439"/>
      <c r="AB27" s="439"/>
      <c r="AC27" s="359"/>
      <c r="AD27" s="424"/>
      <c r="AE27" s="280"/>
      <c r="AF27" s="508"/>
      <c r="AG27" s="280"/>
      <c r="AH27" s="707"/>
      <c r="AI27" s="731"/>
      <c r="AJ27" s="673"/>
      <c r="AK27" s="688"/>
      <c r="AL27" s="537"/>
      <c r="AM27" s="280"/>
      <c r="AN27" s="694"/>
      <c r="AO27" s="282"/>
      <c r="AP27" s="282"/>
      <c r="AQ27" s="772"/>
      <c r="AR27" s="270"/>
      <c r="AS27" s="271"/>
      <c r="AT27" s="280"/>
      <c r="AU27" s="694"/>
      <c r="AV27" s="282"/>
      <c r="AW27" s="707"/>
      <c r="AX27" s="752"/>
      <c r="AY27" s="752"/>
      <c r="AZ27" s="831"/>
      <c r="BA27" s="831"/>
      <c r="BB27" s="397"/>
      <c r="BC27" s="397"/>
      <c r="BD27" s="287"/>
      <c r="BE27" s="400"/>
      <c r="BF27" s="287"/>
      <c r="BG27" s="287"/>
      <c r="BH27" s="329"/>
      <c r="BI27" s="329"/>
      <c r="BJ27" s="403"/>
      <c r="BK27" s="373"/>
      <c r="BL27" s="376"/>
      <c r="BM27" s="379"/>
      <c r="BN27" s="779"/>
      <c r="BO27" s="782"/>
      <c r="BP27" s="785"/>
      <c r="BQ27" s="838"/>
      <c r="BR27" s="841"/>
      <c r="BS27" s="844"/>
      <c r="BT27" s="855"/>
      <c r="BU27" s="855"/>
      <c r="BV27" s="856"/>
    </row>
    <row r="28" spans="1:74" ht="15" customHeight="1" x14ac:dyDescent="0.25">
      <c r="A28" s="633"/>
      <c r="B28" s="326"/>
      <c r="C28" s="296"/>
      <c r="D28" s="610"/>
      <c r="E28" s="296"/>
      <c r="F28" s="604"/>
      <c r="G28" s="350"/>
      <c r="H28" s="296"/>
      <c r="I28" s="296"/>
      <c r="J28" s="296"/>
      <c r="K28" s="591"/>
      <c r="L28" s="344"/>
      <c r="M28" s="347"/>
      <c r="N28" s="299"/>
      <c r="O28" s="547"/>
      <c r="P28" s="551" t="s">
        <v>198</v>
      </c>
      <c r="Q28" s="509" t="s">
        <v>126</v>
      </c>
      <c r="R28" s="514">
        <v>2337</v>
      </c>
      <c r="S28" s="516" t="s">
        <v>112</v>
      </c>
      <c r="T28" s="546">
        <v>2337</v>
      </c>
      <c r="U28" s="362">
        <v>779</v>
      </c>
      <c r="V28" s="334">
        <v>250</v>
      </c>
      <c r="W28" s="329"/>
      <c r="X28" s="424">
        <v>485</v>
      </c>
      <c r="Y28" s="279">
        <f>X28/T28</f>
        <v>0.20753102267864784</v>
      </c>
      <c r="Z28" s="439"/>
      <c r="AA28" s="439"/>
      <c r="AB28" s="439"/>
      <c r="AC28" s="359"/>
      <c r="AD28" s="424">
        <v>163</v>
      </c>
      <c r="AE28" s="279">
        <f>AD28/T28</f>
        <v>6.9747539580658963E-2</v>
      </c>
      <c r="AF28" s="506">
        <f>X28+AD28</f>
        <v>648</v>
      </c>
      <c r="AG28" s="279">
        <f>AF28/T28</f>
        <v>0.2772785622593068</v>
      </c>
      <c r="AH28" s="707"/>
      <c r="AI28" s="731"/>
      <c r="AJ28" s="673"/>
      <c r="AK28" s="534">
        <v>363</v>
      </c>
      <c r="AL28" s="535">
        <f>AK28/T28</f>
        <v>0.15532734274711169</v>
      </c>
      <c r="AM28" s="743">
        <f>AK28+AF28</f>
        <v>1011</v>
      </c>
      <c r="AN28" s="692">
        <f>AM28/T28</f>
        <v>0.43260590500641849</v>
      </c>
      <c r="AO28" s="282"/>
      <c r="AP28" s="282"/>
      <c r="AQ28" s="772"/>
      <c r="AR28" s="270">
        <v>0</v>
      </c>
      <c r="AS28" s="271">
        <v>0</v>
      </c>
      <c r="AT28" s="743">
        <f>AR28+AM28</f>
        <v>1011</v>
      </c>
      <c r="AU28" s="692">
        <f>AT28/T28</f>
        <v>0.43260590500641849</v>
      </c>
      <c r="AV28" s="282"/>
      <c r="AW28" s="707"/>
      <c r="AX28" s="473" t="s">
        <v>236</v>
      </c>
      <c r="AY28" s="473" t="s">
        <v>256</v>
      </c>
      <c r="AZ28" s="820" t="s">
        <v>308</v>
      </c>
      <c r="BA28" s="820" t="s">
        <v>358</v>
      </c>
      <c r="BB28" s="397"/>
      <c r="BC28" s="397"/>
      <c r="BD28" s="287"/>
      <c r="BE28" s="400"/>
      <c r="BF28" s="287"/>
      <c r="BG28" s="287"/>
      <c r="BH28" s="329"/>
      <c r="BI28" s="329"/>
      <c r="BJ28" s="403"/>
      <c r="BK28" s="373"/>
      <c r="BL28" s="376"/>
      <c r="BM28" s="379"/>
      <c r="BN28" s="779"/>
      <c r="BO28" s="782"/>
      <c r="BP28" s="785"/>
      <c r="BQ28" s="838"/>
      <c r="BR28" s="841"/>
      <c r="BS28" s="844"/>
      <c r="BT28" s="855"/>
      <c r="BU28" s="855"/>
      <c r="BV28" s="856"/>
    </row>
    <row r="29" spans="1:74" ht="15" customHeight="1" x14ac:dyDescent="0.25">
      <c r="A29" s="633"/>
      <c r="B29" s="326"/>
      <c r="C29" s="296"/>
      <c r="D29" s="610"/>
      <c r="E29" s="296"/>
      <c r="F29" s="604"/>
      <c r="G29" s="350"/>
      <c r="H29" s="296"/>
      <c r="I29" s="296"/>
      <c r="J29" s="296"/>
      <c r="K29" s="591"/>
      <c r="L29" s="344"/>
      <c r="M29" s="347"/>
      <c r="N29" s="299"/>
      <c r="O29" s="547"/>
      <c r="P29" s="551"/>
      <c r="Q29" s="510"/>
      <c r="R29" s="514"/>
      <c r="S29" s="516"/>
      <c r="T29" s="546"/>
      <c r="U29" s="362"/>
      <c r="V29" s="335"/>
      <c r="W29" s="329"/>
      <c r="X29" s="424"/>
      <c r="Y29" s="282"/>
      <c r="Z29" s="439"/>
      <c r="AA29" s="439"/>
      <c r="AB29" s="439"/>
      <c r="AC29" s="359"/>
      <c r="AD29" s="424"/>
      <c r="AE29" s="282"/>
      <c r="AF29" s="507"/>
      <c r="AG29" s="282"/>
      <c r="AH29" s="707"/>
      <c r="AI29" s="731"/>
      <c r="AJ29" s="673"/>
      <c r="AK29" s="534"/>
      <c r="AL29" s="536"/>
      <c r="AM29" s="282"/>
      <c r="AN29" s="693"/>
      <c r="AO29" s="282"/>
      <c r="AP29" s="282"/>
      <c r="AQ29" s="772"/>
      <c r="AR29" s="270"/>
      <c r="AS29" s="271"/>
      <c r="AT29" s="282"/>
      <c r="AU29" s="693"/>
      <c r="AV29" s="282"/>
      <c r="AW29" s="707"/>
      <c r="AX29" s="474"/>
      <c r="AY29" s="474"/>
      <c r="AZ29" s="832"/>
      <c r="BA29" s="832"/>
      <c r="BB29" s="397"/>
      <c r="BC29" s="397"/>
      <c r="BD29" s="287"/>
      <c r="BE29" s="400"/>
      <c r="BF29" s="287"/>
      <c r="BG29" s="287"/>
      <c r="BH29" s="329"/>
      <c r="BI29" s="329"/>
      <c r="BJ29" s="403"/>
      <c r="BK29" s="373"/>
      <c r="BL29" s="376"/>
      <c r="BM29" s="379"/>
      <c r="BN29" s="779"/>
      <c r="BO29" s="782"/>
      <c r="BP29" s="785"/>
      <c r="BQ29" s="838"/>
      <c r="BR29" s="841"/>
      <c r="BS29" s="844"/>
      <c r="BT29" s="855"/>
      <c r="BU29" s="855"/>
      <c r="BV29" s="856"/>
    </row>
    <row r="30" spans="1:74" ht="15" customHeight="1" x14ac:dyDescent="0.25">
      <c r="A30" s="633"/>
      <c r="B30" s="326"/>
      <c r="C30" s="296"/>
      <c r="D30" s="610"/>
      <c r="E30" s="296"/>
      <c r="F30" s="604"/>
      <c r="G30" s="350"/>
      <c r="H30" s="296"/>
      <c r="I30" s="296"/>
      <c r="J30" s="296"/>
      <c r="K30" s="591"/>
      <c r="L30" s="344"/>
      <c r="M30" s="347"/>
      <c r="N30" s="299"/>
      <c r="O30" s="547"/>
      <c r="P30" s="551"/>
      <c r="Q30" s="510"/>
      <c r="R30" s="514"/>
      <c r="S30" s="516"/>
      <c r="T30" s="546"/>
      <c r="U30" s="362"/>
      <c r="V30" s="334">
        <v>129</v>
      </c>
      <c r="W30" s="329"/>
      <c r="X30" s="424"/>
      <c r="Y30" s="282"/>
      <c r="Z30" s="439"/>
      <c r="AA30" s="439"/>
      <c r="AB30" s="439"/>
      <c r="AC30" s="359"/>
      <c r="AD30" s="424"/>
      <c r="AE30" s="282"/>
      <c r="AF30" s="507"/>
      <c r="AG30" s="282"/>
      <c r="AH30" s="707"/>
      <c r="AI30" s="731"/>
      <c r="AJ30" s="673"/>
      <c r="AK30" s="534"/>
      <c r="AL30" s="536"/>
      <c r="AM30" s="282"/>
      <c r="AN30" s="693"/>
      <c r="AO30" s="282"/>
      <c r="AP30" s="282"/>
      <c r="AQ30" s="772"/>
      <c r="AR30" s="270"/>
      <c r="AS30" s="271"/>
      <c r="AT30" s="282"/>
      <c r="AU30" s="693"/>
      <c r="AV30" s="282"/>
      <c r="AW30" s="707"/>
      <c r="AX30" s="474"/>
      <c r="AY30" s="474"/>
      <c r="AZ30" s="832"/>
      <c r="BA30" s="832"/>
      <c r="BB30" s="397"/>
      <c r="BC30" s="397"/>
      <c r="BD30" s="287"/>
      <c r="BE30" s="400"/>
      <c r="BF30" s="287"/>
      <c r="BG30" s="287"/>
      <c r="BH30" s="329"/>
      <c r="BI30" s="329"/>
      <c r="BJ30" s="403"/>
      <c r="BK30" s="373"/>
      <c r="BL30" s="376"/>
      <c r="BM30" s="379"/>
      <c r="BN30" s="779"/>
      <c r="BO30" s="782"/>
      <c r="BP30" s="785"/>
      <c r="BQ30" s="838"/>
      <c r="BR30" s="841"/>
      <c r="BS30" s="844"/>
      <c r="BT30" s="855"/>
      <c r="BU30" s="855"/>
      <c r="BV30" s="856"/>
    </row>
    <row r="31" spans="1:74" ht="15" customHeight="1" x14ac:dyDescent="0.25">
      <c r="A31" s="633"/>
      <c r="B31" s="326"/>
      <c r="C31" s="296"/>
      <c r="D31" s="610"/>
      <c r="E31" s="296"/>
      <c r="F31" s="604"/>
      <c r="G31" s="350"/>
      <c r="H31" s="296"/>
      <c r="I31" s="296"/>
      <c r="J31" s="296"/>
      <c r="K31" s="591"/>
      <c r="L31" s="344"/>
      <c r="M31" s="347"/>
      <c r="N31" s="299"/>
      <c r="O31" s="547"/>
      <c r="P31" s="551"/>
      <c r="Q31" s="510"/>
      <c r="R31" s="514"/>
      <c r="S31" s="516"/>
      <c r="T31" s="546"/>
      <c r="U31" s="362"/>
      <c r="V31" s="335"/>
      <c r="W31" s="329"/>
      <c r="X31" s="424"/>
      <c r="Y31" s="282"/>
      <c r="Z31" s="439"/>
      <c r="AA31" s="439"/>
      <c r="AB31" s="439"/>
      <c r="AC31" s="359"/>
      <c r="AD31" s="424"/>
      <c r="AE31" s="282"/>
      <c r="AF31" s="507"/>
      <c r="AG31" s="282"/>
      <c r="AH31" s="707"/>
      <c r="AI31" s="731"/>
      <c r="AJ31" s="673"/>
      <c r="AK31" s="534"/>
      <c r="AL31" s="536"/>
      <c r="AM31" s="282"/>
      <c r="AN31" s="693"/>
      <c r="AO31" s="282"/>
      <c r="AP31" s="282"/>
      <c r="AQ31" s="772"/>
      <c r="AR31" s="270"/>
      <c r="AS31" s="271"/>
      <c r="AT31" s="282"/>
      <c r="AU31" s="693"/>
      <c r="AV31" s="282"/>
      <c r="AW31" s="707"/>
      <c r="AX31" s="474"/>
      <c r="AY31" s="474"/>
      <c r="AZ31" s="832"/>
      <c r="BA31" s="832"/>
      <c r="BB31" s="397"/>
      <c r="BC31" s="397"/>
      <c r="BD31" s="287"/>
      <c r="BE31" s="400"/>
      <c r="BF31" s="287"/>
      <c r="BG31" s="287"/>
      <c r="BH31" s="329"/>
      <c r="BI31" s="329"/>
      <c r="BJ31" s="403"/>
      <c r="BK31" s="373"/>
      <c r="BL31" s="376"/>
      <c r="BM31" s="379"/>
      <c r="BN31" s="779"/>
      <c r="BO31" s="782"/>
      <c r="BP31" s="785"/>
      <c r="BQ31" s="838"/>
      <c r="BR31" s="841"/>
      <c r="BS31" s="844"/>
      <c r="BT31" s="855"/>
      <c r="BU31" s="855"/>
      <c r="BV31" s="856"/>
    </row>
    <row r="32" spans="1:74" ht="15" customHeight="1" x14ac:dyDescent="0.25">
      <c r="A32" s="633"/>
      <c r="B32" s="326"/>
      <c r="C32" s="296"/>
      <c r="D32" s="610"/>
      <c r="E32" s="296"/>
      <c r="F32" s="604"/>
      <c r="G32" s="350"/>
      <c r="H32" s="296"/>
      <c r="I32" s="296"/>
      <c r="J32" s="296"/>
      <c r="K32" s="591"/>
      <c r="L32" s="344"/>
      <c r="M32" s="347"/>
      <c r="N32" s="299"/>
      <c r="O32" s="547"/>
      <c r="P32" s="551"/>
      <c r="Q32" s="510"/>
      <c r="R32" s="514"/>
      <c r="S32" s="516"/>
      <c r="T32" s="546"/>
      <c r="U32" s="362"/>
      <c r="V32" s="334">
        <v>400</v>
      </c>
      <c r="W32" s="329"/>
      <c r="X32" s="424"/>
      <c r="Y32" s="282"/>
      <c r="Z32" s="439"/>
      <c r="AA32" s="439"/>
      <c r="AB32" s="439"/>
      <c r="AC32" s="359"/>
      <c r="AD32" s="424"/>
      <c r="AE32" s="282"/>
      <c r="AF32" s="507"/>
      <c r="AG32" s="282"/>
      <c r="AH32" s="707"/>
      <c r="AI32" s="731"/>
      <c r="AJ32" s="673"/>
      <c r="AK32" s="534"/>
      <c r="AL32" s="536"/>
      <c r="AM32" s="282"/>
      <c r="AN32" s="693"/>
      <c r="AO32" s="282"/>
      <c r="AP32" s="282"/>
      <c r="AQ32" s="772"/>
      <c r="AR32" s="270"/>
      <c r="AS32" s="271"/>
      <c r="AT32" s="282"/>
      <c r="AU32" s="693"/>
      <c r="AV32" s="282"/>
      <c r="AW32" s="707"/>
      <c r="AX32" s="474"/>
      <c r="AY32" s="474"/>
      <c r="AZ32" s="832"/>
      <c r="BA32" s="832"/>
      <c r="BB32" s="397"/>
      <c r="BC32" s="397"/>
      <c r="BD32" s="287"/>
      <c r="BE32" s="400"/>
      <c r="BF32" s="287"/>
      <c r="BG32" s="287"/>
      <c r="BH32" s="329"/>
      <c r="BI32" s="329"/>
      <c r="BJ32" s="403"/>
      <c r="BK32" s="373"/>
      <c r="BL32" s="376"/>
      <c r="BM32" s="379"/>
      <c r="BN32" s="779"/>
      <c r="BO32" s="782"/>
      <c r="BP32" s="785"/>
      <c r="BQ32" s="838"/>
      <c r="BR32" s="841"/>
      <c r="BS32" s="844"/>
      <c r="BT32" s="855"/>
      <c r="BU32" s="855"/>
      <c r="BV32" s="856"/>
    </row>
    <row r="33" spans="1:74" ht="15" customHeight="1" x14ac:dyDescent="0.25">
      <c r="A33" s="633"/>
      <c r="B33" s="326"/>
      <c r="C33" s="296"/>
      <c r="D33" s="610"/>
      <c r="E33" s="296"/>
      <c r="F33" s="604"/>
      <c r="G33" s="350"/>
      <c r="H33" s="296"/>
      <c r="I33" s="296"/>
      <c r="J33" s="296"/>
      <c r="K33" s="591"/>
      <c r="L33" s="344"/>
      <c r="M33" s="347"/>
      <c r="N33" s="299"/>
      <c r="O33" s="547"/>
      <c r="P33" s="551"/>
      <c r="Q33" s="511"/>
      <c r="R33" s="514"/>
      <c r="S33" s="516"/>
      <c r="T33" s="546"/>
      <c r="U33" s="362"/>
      <c r="V33" s="335"/>
      <c r="W33" s="329"/>
      <c r="X33" s="424"/>
      <c r="Y33" s="280"/>
      <c r="Z33" s="439"/>
      <c r="AA33" s="439"/>
      <c r="AB33" s="439"/>
      <c r="AC33" s="359"/>
      <c r="AD33" s="424"/>
      <c r="AE33" s="280"/>
      <c r="AF33" s="508"/>
      <c r="AG33" s="280"/>
      <c r="AH33" s="707"/>
      <c r="AI33" s="731"/>
      <c r="AJ33" s="673"/>
      <c r="AK33" s="534"/>
      <c r="AL33" s="537"/>
      <c r="AM33" s="280"/>
      <c r="AN33" s="694"/>
      <c r="AO33" s="282"/>
      <c r="AP33" s="282"/>
      <c r="AQ33" s="772"/>
      <c r="AR33" s="270"/>
      <c r="AS33" s="271"/>
      <c r="AT33" s="280"/>
      <c r="AU33" s="694"/>
      <c r="AV33" s="282"/>
      <c r="AW33" s="707"/>
      <c r="AX33" s="475"/>
      <c r="AY33" s="475"/>
      <c r="AZ33" s="833"/>
      <c r="BA33" s="833"/>
      <c r="BB33" s="397"/>
      <c r="BC33" s="397"/>
      <c r="BD33" s="287"/>
      <c r="BE33" s="400"/>
      <c r="BF33" s="287"/>
      <c r="BG33" s="287"/>
      <c r="BH33" s="329"/>
      <c r="BI33" s="329"/>
      <c r="BJ33" s="403"/>
      <c r="BK33" s="373"/>
      <c r="BL33" s="376"/>
      <c r="BM33" s="379"/>
      <c r="BN33" s="779"/>
      <c r="BO33" s="782"/>
      <c r="BP33" s="785"/>
      <c r="BQ33" s="838"/>
      <c r="BR33" s="841"/>
      <c r="BS33" s="844"/>
      <c r="BT33" s="855"/>
      <c r="BU33" s="855"/>
      <c r="BV33" s="856"/>
    </row>
    <row r="34" spans="1:74" ht="15" customHeight="1" x14ac:dyDescent="0.25">
      <c r="A34" s="633"/>
      <c r="B34" s="326"/>
      <c r="C34" s="296"/>
      <c r="D34" s="610"/>
      <c r="E34" s="296"/>
      <c r="F34" s="604"/>
      <c r="G34" s="350"/>
      <c r="H34" s="296"/>
      <c r="I34" s="296"/>
      <c r="J34" s="296"/>
      <c r="K34" s="591"/>
      <c r="L34" s="344"/>
      <c r="M34" s="347"/>
      <c r="N34" s="299"/>
      <c r="O34" s="547"/>
      <c r="P34" s="366" t="s">
        <v>203</v>
      </c>
      <c r="Q34" s="509" t="s">
        <v>127</v>
      </c>
      <c r="R34" s="514">
        <v>22867</v>
      </c>
      <c r="S34" s="516" t="s">
        <v>136</v>
      </c>
      <c r="T34" s="546">
        <v>22867</v>
      </c>
      <c r="U34" s="362">
        <v>7622</v>
      </c>
      <c r="V34" s="52">
        <v>2372</v>
      </c>
      <c r="W34" s="329"/>
      <c r="X34" s="424">
        <v>560</v>
      </c>
      <c r="Y34" s="279">
        <f>X34/T34</f>
        <v>2.448943892946167E-2</v>
      </c>
      <c r="Z34" s="439"/>
      <c r="AA34" s="439"/>
      <c r="AB34" s="439"/>
      <c r="AC34" s="359"/>
      <c r="AD34" s="424">
        <v>5614</v>
      </c>
      <c r="AE34" s="279">
        <f>AD34/T34</f>
        <v>0.24550662526785325</v>
      </c>
      <c r="AF34" s="506">
        <f>X34+AD34</f>
        <v>6174</v>
      </c>
      <c r="AG34" s="279">
        <f>AF34/T34</f>
        <v>0.26999606419731492</v>
      </c>
      <c r="AH34" s="707"/>
      <c r="AI34" s="731"/>
      <c r="AJ34" s="673"/>
      <c r="AK34" s="534">
        <v>5076</v>
      </c>
      <c r="AL34" s="535">
        <f>AK34/T34</f>
        <v>0.22197927143919186</v>
      </c>
      <c r="AM34" s="743">
        <f>AK34+AF34</f>
        <v>11250</v>
      </c>
      <c r="AN34" s="692">
        <f>AM34/T34</f>
        <v>0.49197533563650675</v>
      </c>
      <c r="AO34" s="282"/>
      <c r="AP34" s="282"/>
      <c r="AQ34" s="772"/>
      <c r="AR34" s="308">
        <v>7871</v>
      </c>
      <c r="AS34" s="271">
        <f>AQ34/T34</f>
        <v>0</v>
      </c>
      <c r="AT34" s="743">
        <f>AR34+AM34</f>
        <v>19121</v>
      </c>
      <c r="AU34" s="692">
        <f>AT34/T34</f>
        <v>0.83618314601827959</v>
      </c>
      <c r="AV34" s="282"/>
      <c r="AW34" s="707"/>
      <c r="AX34" s="473" t="s">
        <v>215</v>
      </c>
      <c r="AY34" s="473" t="s">
        <v>257</v>
      </c>
      <c r="AZ34" s="820" t="s">
        <v>309</v>
      </c>
      <c r="BA34" s="820" t="s">
        <v>359</v>
      </c>
      <c r="BB34" s="397"/>
      <c r="BC34" s="397"/>
      <c r="BD34" s="287"/>
      <c r="BE34" s="400"/>
      <c r="BF34" s="287"/>
      <c r="BG34" s="287"/>
      <c r="BH34" s="329"/>
      <c r="BI34" s="329"/>
      <c r="BJ34" s="403"/>
      <c r="BK34" s="373"/>
      <c r="BL34" s="376"/>
      <c r="BM34" s="379"/>
      <c r="BN34" s="779"/>
      <c r="BO34" s="782"/>
      <c r="BP34" s="785"/>
      <c r="BQ34" s="838"/>
      <c r="BR34" s="841"/>
      <c r="BS34" s="844"/>
      <c r="BT34" s="855"/>
      <c r="BU34" s="855"/>
      <c r="BV34" s="856"/>
    </row>
    <row r="35" spans="1:74" ht="15" customHeight="1" x14ac:dyDescent="0.25">
      <c r="A35" s="633"/>
      <c r="B35" s="326"/>
      <c r="C35" s="296"/>
      <c r="D35" s="610"/>
      <c r="E35" s="296"/>
      <c r="F35" s="604"/>
      <c r="G35" s="350"/>
      <c r="H35" s="296"/>
      <c r="I35" s="296"/>
      <c r="J35" s="296"/>
      <c r="K35" s="591"/>
      <c r="L35" s="344"/>
      <c r="M35" s="347"/>
      <c r="N35" s="299"/>
      <c r="O35" s="547"/>
      <c r="P35" s="367"/>
      <c r="Q35" s="510"/>
      <c r="R35" s="514"/>
      <c r="S35" s="516"/>
      <c r="T35" s="546"/>
      <c r="U35" s="362"/>
      <c r="V35" s="334">
        <v>1250</v>
      </c>
      <c r="W35" s="329"/>
      <c r="X35" s="424"/>
      <c r="Y35" s="282"/>
      <c r="Z35" s="439"/>
      <c r="AA35" s="439"/>
      <c r="AB35" s="439"/>
      <c r="AC35" s="359"/>
      <c r="AD35" s="424"/>
      <c r="AE35" s="282"/>
      <c r="AF35" s="507"/>
      <c r="AG35" s="282"/>
      <c r="AH35" s="707"/>
      <c r="AI35" s="731"/>
      <c r="AJ35" s="673"/>
      <c r="AK35" s="534"/>
      <c r="AL35" s="536"/>
      <c r="AM35" s="282"/>
      <c r="AN35" s="693"/>
      <c r="AO35" s="282"/>
      <c r="AP35" s="282"/>
      <c r="AQ35" s="772"/>
      <c r="AR35" s="270"/>
      <c r="AS35" s="271"/>
      <c r="AT35" s="282"/>
      <c r="AU35" s="693"/>
      <c r="AV35" s="282"/>
      <c r="AW35" s="707"/>
      <c r="AX35" s="474"/>
      <c r="AY35" s="474"/>
      <c r="AZ35" s="832"/>
      <c r="BA35" s="832"/>
      <c r="BB35" s="397"/>
      <c r="BC35" s="397"/>
      <c r="BD35" s="287"/>
      <c r="BE35" s="400"/>
      <c r="BF35" s="287"/>
      <c r="BG35" s="287"/>
      <c r="BH35" s="329"/>
      <c r="BI35" s="329"/>
      <c r="BJ35" s="403"/>
      <c r="BK35" s="373"/>
      <c r="BL35" s="376"/>
      <c r="BM35" s="379"/>
      <c r="BN35" s="779"/>
      <c r="BO35" s="782"/>
      <c r="BP35" s="785"/>
      <c r="BQ35" s="838"/>
      <c r="BR35" s="841"/>
      <c r="BS35" s="844"/>
      <c r="BT35" s="855"/>
      <c r="BU35" s="855"/>
      <c r="BV35" s="856"/>
    </row>
    <row r="36" spans="1:74" ht="15" customHeight="1" x14ac:dyDescent="0.25">
      <c r="A36" s="633"/>
      <c r="B36" s="326"/>
      <c r="C36" s="296"/>
      <c r="D36" s="610"/>
      <c r="E36" s="296"/>
      <c r="F36" s="604"/>
      <c r="G36" s="350"/>
      <c r="H36" s="296"/>
      <c r="I36" s="296"/>
      <c r="J36" s="296"/>
      <c r="K36" s="591"/>
      <c r="L36" s="344"/>
      <c r="M36" s="347"/>
      <c r="N36" s="299"/>
      <c r="O36" s="547"/>
      <c r="P36" s="367"/>
      <c r="Q36" s="510"/>
      <c r="R36" s="514"/>
      <c r="S36" s="516"/>
      <c r="T36" s="546"/>
      <c r="U36" s="362"/>
      <c r="V36" s="335"/>
      <c r="W36" s="329"/>
      <c r="X36" s="424"/>
      <c r="Y36" s="282"/>
      <c r="Z36" s="439"/>
      <c r="AA36" s="439"/>
      <c r="AB36" s="439"/>
      <c r="AC36" s="359"/>
      <c r="AD36" s="424"/>
      <c r="AE36" s="282"/>
      <c r="AF36" s="507"/>
      <c r="AG36" s="282"/>
      <c r="AH36" s="707"/>
      <c r="AI36" s="731"/>
      <c r="AJ36" s="673"/>
      <c r="AK36" s="534"/>
      <c r="AL36" s="536"/>
      <c r="AM36" s="282"/>
      <c r="AN36" s="693"/>
      <c r="AO36" s="282"/>
      <c r="AP36" s="282"/>
      <c r="AQ36" s="772"/>
      <c r="AR36" s="270"/>
      <c r="AS36" s="271"/>
      <c r="AT36" s="282"/>
      <c r="AU36" s="693"/>
      <c r="AV36" s="282"/>
      <c r="AW36" s="707"/>
      <c r="AX36" s="474"/>
      <c r="AY36" s="474"/>
      <c r="AZ36" s="832"/>
      <c r="BA36" s="832"/>
      <c r="BB36" s="397"/>
      <c r="BC36" s="397"/>
      <c r="BD36" s="287"/>
      <c r="BE36" s="400"/>
      <c r="BF36" s="287"/>
      <c r="BG36" s="287"/>
      <c r="BH36" s="329"/>
      <c r="BI36" s="329"/>
      <c r="BJ36" s="403"/>
      <c r="BK36" s="373"/>
      <c r="BL36" s="376"/>
      <c r="BM36" s="379"/>
      <c r="BN36" s="779"/>
      <c r="BO36" s="782"/>
      <c r="BP36" s="785"/>
      <c r="BQ36" s="838"/>
      <c r="BR36" s="841"/>
      <c r="BS36" s="844"/>
      <c r="BT36" s="855"/>
      <c r="BU36" s="855"/>
      <c r="BV36" s="856"/>
    </row>
    <row r="37" spans="1:74" ht="15" customHeight="1" x14ac:dyDescent="0.25">
      <c r="A37" s="633"/>
      <c r="B37" s="326"/>
      <c r="C37" s="296"/>
      <c r="D37" s="610"/>
      <c r="E37" s="296"/>
      <c r="F37" s="604"/>
      <c r="G37" s="350"/>
      <c r="H37" s="296"/>
      <c r="I37" s="296"/>
      <c r="J37" s="296"/>
      <c r="K37" s="591"/>
      <c r="L37" s="344"/>
      <c r="M37" s="347"/>
      <c r="N37" s="299"/>
      <c r="O37" s="547"/>
      <c r="P37" s="367"/>
      <c r="Q37" s="510"/>
      <c r="R37" s="514"/>
      <c r="S37" s="516"/>
      <c r="T37" s="546"/>
      <c r="U37" s="362"/>
      <c r="V37" s="334">
        <v>4000</v>
      </c>
      <c r="W37" s="329"/>
      <c r="X37" s="424"/>
      <c r="Y37" s="282"/>
      <c r="Z37" s="439"/>
      <c r="AA37" s="439"/>
      <c r="AB37" s="439"/>
      <c r="AC37" s="359"/>
      <c r="AD37" s="424"/>
      <c r="AE37" s="282"/>
      <c r="AF37" s="507"/>
      <c r="AG37" s="282"/>
      <c r="AH37" s="707"/>
      <c r="AI37" s="731"/>
      <c r="AJ37" s="673"/>
      <c r="AK37" s="534"/>
      <c r="AL37" s="536"/>
      <c r="AM37" s="282"/>
      <c r="AN37" s="693"/>
      <c r="AO37" s="282"/>
      <c r="AP37" s="282"/>
      <c r="AQ37" s="772"/>
      <c r="AR37" s="270"/>
      <c r="AS37" s="271"/>
      <c r="AT37" s="282"/>
      <c r="AU37" s="693"/>
      <c r="AV37" s="282"/>
      <c r="AW37" s="707"/>
      <c r="AX37" s="474"/>
      <c r="AY37" s="474"/>
      <c r="AZ37" s="832"/>
      <c r="BA37" s="832"/>
      <c r="BB37" s="397"/>
      <c r="BC37" s="397"/>
      <c r="BD37" s="287"/>
      <c r="BE37" s="400"/>
      <c r="BF37" s="287"/>
      <c r="BG37" s="287"/>
      <c r="BH37" s="329"/>
      <c r="BI37" s="329"/>
      <c r="BJ37" s="403"/>
      <c r="BK37" s="373"/>
      <c r="BL37" s="376"/>
      <c r="BM37" s="379"/>
      <c r="BN37" s="779"/>
      <c r="BO37" s="782"/>
      <c r="BP37" s="785"/>
      <c r="BQ37" s="838"/>
      <c r="BR37" s="841"/>
      <c r="BS37" s="844"/>
      <c r="BT37" s="855"/>
      <c r="BU37" s="855"/>
      <c r="BV37" s="856"/>
    </row>
    <row r="38" spans="1:74" ht="15" customHeight="1" x14ac:dyDescent="0.25">
      <c r="A38" s="633"/>
      <c r="B38" s="326"/>
      <c r="C38" s="296"/>
      <c r="D38" s="610"/>
      <c r="E38" s="296"/>
      <c r="F38" s="604"/>
      <c r="G38" s="350"/>
      <c r="H38" s="296"/>
      <c r="I38" s="296"/>
      <c r="J38" s="296"/>
      <c r="K38" s="591"/>
      <c r="L38" s="344"/>
      <c r="M38" s="347"/>
      <c r="N38" s="299"/>
      <c r="O38" s="547"/>
      <c r="P38" s="368"/>
      <c r="Q38" s="511"/>
      <c r="R38" s="514"/>
      <c r="S38" s="516"/>
      <c r="T38" s="546"/>
      <c r="U38" s="362"/>
      <c r="V38" s="335"/>
      <c r="W38" s="329"/>
      <c r="X38" s="424"/>
      <c r="Y38" s="280"/>
      <c r="Z38" s="439"/>
      <c r="AA38" s="439"/>
      <c r="AB38" s="439"/>
      <c r="AC38" s="359"/>
      <c r="AD38" s="424"/>
      <c r="AE38" s="280"/>
      <c r="AF38" s="508"/>
      <c r="AG38" s="280"/>
      <c r="AH38" s="707"/>
      <c r="AI38" s="731"/>
      <c r="AJ38" s="673"/>
      <c r="AK38" s="534"/>
      <c r="AL38" s="537"/>
      <c r="AM38" s="280"/>
      <c r="AN38" s="694"/>
      <c r="AO38" s="282"/>
      <c r="AP38" s="282"/>
      <c r="AQ38" s="772"/>
      <c r="AR38" s="270"/>
      <c r="AS38" s="271"/>
      <c r="AT38" s="280"/>
      <c r="AU38" s="694"/>
      <c r="AV38" s="282"/>
      <c r="AW38" s="707"/>
      <c r="AX38" s="475"/>
      <c r="AY38" s="475"/>
      <c r="AZ38" s="833"/>
      <c r="BA38" s="833"/>
      <c r="BB38" s="397"/>
      <c r="BC38" s="397"/>
      <c r="BD38" s="287"/>
      <c r="BE38" s="400"/>
      <c r="BF38" s="287"/>
      <c r="BG38" s="287"/>
      <c r="BH38" s="329"/>
      <c r="BI38" s="329"/>
      <c r="BJ38" s="403"/>
      <c r="BK38" s="373"/>
      <c r="BL38" s="376"/>
      <c r="BM38" s="379"/>
      <c r="BN38" s="779"/>
      <c r="BO38" s="782"/>
      <c r="BP38" s="785"/>
      <c r="BQ38" s="838"/>
      <c r="BR38" s="841"/>
      <c r="BS38" s="844"/>
      <c r="BT38" s="855"/>
      <c r="BU38" s="855"/>
      <c r="BV38" s="856"/>
    </row>
    <row r="39" spans="1:74" ht="45" customHeight="1" x14ac:dyDescent="0.25">
      <c r="A39" s="633"/>
      <c r="B39" s="326"/>
      <c r="C39" s="296"/>
      <c r="D39" s="610"/>
      <c r="E39" s="296"/>
      <c r="F39" s="604"/>
      <c r="G39" s="350"/>
      <c r="H39" s="296"/>
      <c r="I39" s="296"/>
      <c r="J39" s="296"/>
      <c r="K39" s="591"/>
      <c r="L39" s="344"/>
      <c r="M39" s="347"/>
      <c r="N39" s="299"/>
      <c r="O39" s="547"/>
      <c r="P39" s="551" t="s">
        <v>142</v>
      </c>
      <c r="Q39" s="325" t="s">
        <v>170</v>
      </c>
      <c r="R39" s="512">
        <v>180</v>
      </c>
      <c r="S39" s="449" t="s">
        <v>136</v>
      </c>
      <c r="T39" s="423">
        <v>180</v>
      </c>
      <c r="U39" s="362">
        <v>60</v>
      </c>
      <c r="V39" s="52">
        <v>10</v>
      </c>
      <c r="W39" s="329"/>
      <c r="X39" s="424">
        <v>323</v>
      </c>
      <c r="Y39" s="279">
        <v>1</v>
      </c>
      <c r="Z39" s="439"/>
      <c r="AA39" s="439"/>
      <c r="AB39" s="439"/>
      <c r="AC39" s="359"/>
      <c r="AD39" s="625">
        <v>0</v>
      </c>
      <c r="AE39" s="279">
        <f>AD39/T39</f>
        <v>0</v>
      </c>
      <c r="AF39" s="506">
        <f>X39+AD39</f>
        <v>323</v>
      </c>
      <c r="AG39" s="279">
        <v>1</v>
      </c>
      <c r="AH39" s="707"/>
      <c r="AI39" s="731"/>
      <c r="AJ39" s="673"/>
      <c r="AK39" s="688">
        <v>0</v>
      </c>
      <c r="AL39" s="535">
        <v>1</v>
      </c>
      <c r="AM39" s="743">
        <f>AK39+AF39</f>
        <v>323</v>
      </c>
      <c r="AN39" s="692">
        <v>1</v>
      </c>
      <c r="AO39" s="282"/>
      <c r="AP39" s="282"/>
      <c r="AQ39" s="772"/>
      <c r="AR39" s="270">
        <v>0</v>
      </c>
      <c r="AS39" s="271">
        <v>0</v>
      </c>
      <c r="AT39" s="743">
        <f>AR39+AM39</f>
        <v>323</v>
      </c>
      <c r="AU39" s="692">
        <v>1</v>
      </c>
      <c r="AV39" s="282"/>
      <c r="AW39" s="707"/>
      <c r="AX39" s="473" t="s">
        <v>216</v>
      </c>
      <c r="AY39" s="823" t="s">
        <v>281</v>
      </c>
      <c r="AZ39" s="820" t="s">
        <v>360</v>
      </c>
      <c r="BA39" s="816" t="s">
        <v>361</v>
      </c>
      <c r="BB39" s="397"/>
      <c r="BC39" s="397"/>
      <c r="BD39" s="287"/>
      <c r="BE39" s="400"/>
      <c r="BF39" s="287"/>
      <c r="BG39" s="287"/>
      <c r="BH39" s="329"/>
      <c r="BI39" s="329"/>
      <c r="BJ39" s="403"/>
      <c r="BK39" s="373"/>
      <c r="BL39" s="376"/>
      <c r="BM39" s="379"/>
      <c r="BN39" s="779"/>
      <c r="BO39" s="782"/>
      <c r="BP39" s="785"/>
      <c r="BQ39" s="838"/>
      <c r="BR39" s="841"/>
      <c r="BS39" s="844"/>
      <c r="BT39" s="855"/>
      <c r="BU39" s="855"/>
      <c r="BV39" s="856"/>
    </row>
    <row r="40" spans="1:74" ht="45" customHeight="1" x14ac:dyDescent="0.25">
      <c r="A40" s="633"/>
      <c r="B40" s="326"/>
      <c r="C40" s="296"/>
      <c r="D40" s="610"/>
      <c r="E40" s="296"/>
      <c r="F40" s="604"/>
      <c r="G40" s="350"/>
      <c r="H40" s="296"/>
      <c r="I40" s="296"/>
      <c r="J40" s="296"/>
      <c r="K40" s="591"/>
      <c r="L40" s="344"/>
      <c r="M40" s="347"/>
      <c r="N40" s="299"/>
      <c r="O40" s="547"/>
      <c r="P40" s="551"/>
      <c r="Q40" s="326"/>
      <c r="R40" s="512"/>
      <c r="S40" s="449"/>
      <c r="T40" s="423"/>
      <c r="U40" s="362"/>
      <c r="V40" s="52">
        <v>10</v>
      </c>
      <c r="W40" s="329"/>
      <c r="X40" s="424"/>
      <c r="Y40" s="282"/>
      <c r="Z40" s="439"/>
      <c r="AA40" s="439"/>
      <c r="AB40" s="439"/>
      <c r="AC40" s="359"/>
      <c r="AD40" s="625"/>
      <c r="AE40" s="282"/>
      <c r="AF40" s="507"/>
      <c r="AG40" s="282"/>
      <c r="AH40" s="707"/>
      <c r="AI40" s="731"/>
      <c r="AJ40" s="673"/>
      <c r="AK40" s="688"/>
      <c r="AL40" s="536"/>
      <c r="AM40" s="282"/>
      <c r="AN40" s="693"/>
      <c r="AO40" s="282"/>
      <c r="AP40" s="282"/>
      <c r="AQ40" s="772"/>
      <c r="AR40" s="270"/>
      <c r="AS40" s="271"/>
      <c r="AT40" s="282"/>
      <c r="AU40" s="693"/>
      <c r="AV40" s="282"/>
      <c r="AW40" s="707"/>
      <c r="AX40" s="474"/>
      <c r="AY40" s="824"/>
      <c r="AZ40" s="821"/>
      <c r="BA40" s="817"/>
      <c r="BB40" s="397"/>
      <c r="BC40" s="397"/>
      <c r="BD40" s="287"/>
      <c r="BE40" s="400"/>
      <c r="BF40" s="287"/>
      <c r="BG40" s="287"/>
      <c r="BH40" s="329"/>
      <c r="BI40" s="329"/>
      <c r="BJ40" s="403"/>
      <c r="BK40" s="373"/>
      <c r="BL40" s="376"/>
      <c r="BM40" s="379"/>
      <c r="BN40" s="779"/>
      <c r="BO40" s="782"/>
      <c r="BP40" s="785"/>
      <c r="BQ40" s="838"/>
      <c r="BR40" s="841"/>
      <c r="BS40" s="844"/>
      <c r="BT40" s="855"/>
      <c r="BU40" s="855"/>
      <c r="BV40" s="856"/>
    </row>
    <row r="41" spans="1:74" ht="55.5" customHeight="1" x14ac:dyDescent="0.25">
      <c r="A41" s="633"/>
      <c r="B41" s="326"/>
      <c r="C41" s="296"/>
      <c r="D41" s="610"/>
      <c r="E41" s="296"/>
      <c r="F41" s="604"/>
      <c r="G41" s="350"/>
      <c r="H41" s="296"/>
      <c r="I41" s="296"/>
      <c r="J41" s="296"/>
      <c r="K41" s="591"/>
      <c r="L41" s="344"/>
      <c r="M41" s="347"/>
      <c r="N41" s="299"/>
      <c r="O41" s="547"/>
      <c r="P41" s="551"/>
      <c r="Q41" s="327"/>
      <c r="R41" s="512"/>
      <c r="S41" s="449"/>
      <c r="T41" s="423"/>
      <c r="U41" s="362"/>
      <c r="V41" s="52">
        <v>40</v>
      </c>
      <c r="W41" s="329"/>
      <c r="X41" s="424"/>
      <c r="Y41" s="280"/>
      <c r="Z41" s="439"/>
      <c r="AA41" s="439"/>
      <c r="AB41" s="439"/>
      <c r="AC41" s="359"/>
      <c r="AD41" s="625"/>
      <c r="AE41" s="280"/>
      <c r="AF41" s="508"/>
      <c r="AG41" s="280"/>
      <c r="AH41" s="707"/>
      <c r="AI41" s="731"/>
      <c r="AJ41" s="673"/>
      <c r="AK41" s="688"/>
      <c r="AL41" s="537"/>
      <c r="AM41" s="280"/>
      <c r="AN41" s="694"/>
      <c r="AO41" s="282"/>
      <c r="AP41" s="282"/>
      <c r="AQ41" s="772"/>
      <c r="AR41" s="270"/>
      <c r="AS41" s="271"/>
      <c r="AT41" s="280"/>
      <c r="AU41" s="694"/>
      <c r="AV41" s="282"/>
      <c r="AW41" s="707"/>
      <c r="AX41" s="475"/>
      <c r="AY41" s="825"/>
      <c r="AZ41" s="822"/>
      <c r="BA41" s="818"/>
      <c r="BB41" s="397"/>
      <c r="BC41" s="397"/>
      <c r="BD41" s="287"/>
      <c r="BE41" s="400"/>
      <c r="BF41" s="287"/>
      <c r="BG41" s="287"/>
      <c r="BH41" s="329"/>
      <c r="BI41" s="329"/>
      <c r="BJ41" s="403"/>
      <c r="BK41" s="373"/>
      <c r="BL41" s="376"/>
      <c r="BM41" s="379"/>
      <c r="BN41" s="779"/>
      <c r="BO41" s="782"/>
      <c r="BP41" s="785"/>
      <c r="BQ41" s="838"/>
      <c r="BR41" s="841"/>
      <c r="BS41" s="844"/>
      <c r="BT41" s="855"/>
      <c r="BU41" s="855"/>
      <c r="BV41" s="856"/>
    </row>
    <row r="42" spans="1:74" ht="15" customHeight="1" x14ac:dyDescent="0.25">
      <c r="A42" s="633"/>
      <c r="B42" s="326"/>
      <c r="C42" s="296"/>
      <c r="D42" s="610"/>
      <c r="E42" s="296"/>
      <c r="F42" s="604"/>
      <c r="G42" s="350"/>
      <c r="H42" s="296"/>
      <c r="I42" s="296"/>
      <c r="J42" s="296"/>
      <c r="K42" s="591"/>
      <c r="L42" s="344"/>
      <c r="M42" s="347"/>
      <c r="N42" s="299"/>
      <c r="O42" s="547"/>
      <c r="P42" s="366" t="s">
        <v>199</v>
      </c>
      <c r="Q42" s="325" t="s">
        <v>171</v>
      </c>
      <c r="R42" s="512">
        <v>250</v>
      </c>
      <c r="S42" s="449" t="s">
        <v>112</v>
      </c>
      <c r="T42" s="362">
        <v>250</v>
      </c>
      <c r="U42" s="362">
        <v>83</v>
      </c>
      <c r="V42" s="52">
        <v>13</v>
      </c>
      <c r="W42" s="329"/>
      <c r="X42" s="424">
        <v>247</v>
      </c>
      <c r="Y42" s="279">
        <f>X42/T42</f>
        <v>0.98799999999999999</v>
      </c>
      <c r="Z42" s="439"/>
      <c r="AA42" s="439"/>
      <c r="AB42" s="439"/>
      <c r="AC42" s="359"/>
      <c r="AD42" s="424">
        <v>53</v>
      </c>
      <c r="AE42" s="279">
        <f>AD42/T42</f>
        <v>0.21199999999999999</v>
      </c>
      <c r="AF42" s="506">
        <f>X42+AD42</f>
        <v>300</v>
      </c>
      <c r="AG42" s="279">
        <v>1</v>
      </c>
      <c r="AH42" s="707"/>
      <c r="AI42" s="731"/>
      <c r="AJ42" s="673"/>
      <c r="AK42" s="534">
        <v>76</v>
      </c>
      <c r="AL42" s="535">
        <f>AK42/T42</f>
        <v>0.30399999999999999</v>
      </c>
      <c r="AM42" s="743">
        <f>AK42+AF42</f>
        <v>376</v>
      </c>
      <c r="AN42" s="692">
        <v>1</v>
      </c>
      <c r="AO42" s="282"/>
      <c r="AP42" s="282"/>
      <c r="AQ42" s="772"/>
      <c r="AR42" s="270">
        <v>0</v>
      </c>
      <c r="AS42" s="271">
        <v>0</v>
      </c>
      <c r="AT42" s="743">
        <f>AR42+AM42</f>
        <v>376</v>
      </c>
      <c r="AU42" s="692">
        <v>1</v>
      </c>
      <c r="AV42" s="282"/>
      <c r="AW42" s="707"/>
      <c r="AX42" s="489" t="s">
        <v>237</v>
      </c>
      <c r="AY42" s="489" t="s">
        <v>258</v>
      </c>
      <c r="AZ42" s="492" t="s">
        <v>362</v>
      </c>
      <c r="BA42" s="819" t="s">
        <v>363</v>
      </c>
      <c r="BB42" s="397"/>
      <c r="BC42" s="397"/>
      <c r="BD42" s="287"/>
      <c r="BE42" s="400"/>
      <c r="BF42" s="287"/>
      <c r="BG42" s="287"/>
      <c r="BH42" s="329"/>
      <c r="BI42" s="329"/>
      <c r="BJ42" s="403"/>
      <c r="BK42" s="373"/>
      <c r="BL42" s="376"/>
      <c r="BM42" s="379"/>
      <c r="BN42" s="779"/>
      <c r="BO42" s="782"/>
      <c r="BP42" s="785"/>
      <c r="BQ42" s="838"/>
      <c r="BR42" s="841"/>
      <c r="BS42" s="844"/>
      <c r="BT42" s="855"/>
      <c r="BU42" s="855"/>
      <c r="BV42" s="856"/>
    </row>
    <row r="43" spans="1:74" ht="15" customHeight="1" x14ac:dyDescent="0.25">
      <c r="A43" s="633"/>
      <c r="B43" s="326"/>
      <c r="C43" s="296"/>
      <c r="D43" s="610"/>
      <c r="E43" s="296"/>
      <c r="F43" s="604"/>
      <c r="G43" s="350"/>
      <c r="H43" s="296"/>
      <c r="I43" s="296"/>
      <c r="J43" s="296"/>
      <c r="K43" s="591"/>
      <c r="L43" s="344"/>
      <c r="M43" s="347"/>
      <c r="N43" s="299"/>
      <c r="O43" s="547"/>
      <c r="P43" s="367"/>
      <c r="Q43" s="326"/>
      <c r="R43" s="512"/>
      <c r="S43" s="449"/>
      <c r="T43" s="362"/>
      <c r="U43" s="362"/>
      <c r="V43" s="52">
        <v>60</v>
      </c>
      <c r="W43" s="329"/>
      <c r="X43" s="424"/>
      <c r="Y43" s="282"/>
      <c r="Z43" s="439"/>
      <c r="AA43" s="439"/>
      <c r="AB43" s="439"/>
      <c r="AC43" s="359"/>
      <c r="AD43" s="424"/>
      <c r="AE43" s="282"/>
      <c r="AF43" s="507"/>
      <c r="AG43" s="282"/>
      <c r="AH43" s="707"/>
      <c r="AI43" s="731"/>
      <c r="AJ43" s="673"/>
      <c r="AK43" s="534"/>
      <c r="AL43" s="536"/>
      <c r="AM43" s="282"/>
      <c r="AN43" s="693"/>
      <c r="AO43" s="282"/>
      <c r="AP43" s="282"/>
      <c r="AQ43" s="772"/>
      <c r="AR43" s="270"/>
      <c r="AS43" s="271"/>
      <c r="AT43" s="282"/>
      <c r="AU43" s="693"/>
      <c r="AV43" s="282"/>
      <c r="AW43" s="707"/>
      <c r="AX43" s="490"/>
      <c r="AY43" s="490"/>
      <c r="AZ43" s="493"/>
      <c r="BA43" s="819"/>
      <c r="BB43" s="397"/>
      <c r="BC43" s="397"/>
      <c r="BD43" s="287"/>
      <c r="BE43" s="400"/>
      <c r="BF43" s="287"/>
      <c r="BG43" s="287"/>
      <c r="BH43" s="329"/>
      <c r="BI43" s="329"/>
      <c r="BJ43" s="403"/>
      <c r="BK43" s="373"/>
      <c r="BL43" s="376"/>
      <c r="BM43" s="379"/>
      <c r="BN43" s="779"/>
      <c r="BO43" s="782"/>
      <c r="BP43" s="785"/>
      <c r="BQ43" s="838"/>
      <c r="BR43" s="841"/>
      <c r="BS43" s="844"/>
      <c r="BT43" s="855"/>
      <c r="BU43" s="855"/>
      <c r="BV43" s="856"/>
    </row>
    <row r="44" spans="1:74" ht="15" customHeight="1" x14ac:dyDescent="0.25">
      <c r="A44" s="633"/>
      <c r="B44" s="326"/>
      <c r="C44" s="296"/>
      <c r="D44" s="610"/>
      <c r="E44" s="296"/>
      <c r="F44" s="604"/>
      <c r="G44" s="350"/>
      <c r="H44" s="296"/>
      <c r="I44" s="296"/>
      <c r="J44" s="296"/>
      <c r="K44" s="591"/>
      <c r="L44" s="344"/>
      <c r="M44" s="347"/>
      <c r="N44" s="299"/>
      <c r="O44" s="547"/>
      <c r="P44" s="367"/>
      <c r="Q44" s="326"/>
      <c r="R44" s="512"/>
      <c r="S44" s="449"/>
      <c r="T44" s="362"/>
      <c r="U44" s="362"/>
      <c r="V44" s="334">
        <v>10</v>
      </c>
      <c r="W44" s="329"/>
      <c r="X44" s="424"/>
      <c r="Y44" s="282"/>
      <c r="Z44" s="439"/>
      <c r="AA44" s="439"/>
      <c r="AB44" s="439"/>
      <c r="AC44" s="359"/>
      <c r="AD44" s="424"/>
      <c r="AE44" s="282"/>
      <c r="AF44" s="507"/>
      <c r="AG44" s="282"/>
      <c r="AH44" s="707"/>
      <c r="AI44" s="731"/>
      <c r="AJ44" s="673"/>
      <c r="AK44" s="534"/>
      <c r="AL44" s="536"/>
      <c r="AM44" s="282"/>
      <c r="AN44" s="693"/>
      <c r="AO44" s="282"/>
      <c r="AP44" s="282"/>
      <c r="AQ44" s="772"/>
      <c r="AR44" s="270"/>
      <c r="AS44" s="271"/>
      <c r="AT44" s="282"/>
      <c r="AU44" s="693"/>
      <c r="AV44" s="282"/>
      <c r="AW44" s="707"/>
      <c r="AX44" s="490"/>
      <c r="AY44" s="490"/>
      <c r="AZ44" s="493"/>
      <c r="BA44" s="819"/>
      <c r="BB44" s="397"/>
      <c r="BC44" s="397"/>
      <c r="BD44" s="287"/>
      <c r="BE44" s="400"/>
      <c r="BF44" s="287"/>
      <c r="BG44" s="287"/>
      <c r="BH44" s="329"/>
      <c r="BI44" s="329"/>
      <c r="BJ44" s="403"/>
      <c r="BK44" s="373"/>
      <c r="BL44" s="376"/>
      <c r="BM44" s="379"/>
      <c r="BN44" s="779"/>
      <c r="BO44" s="782"/>
      <c r="BP44" s="785"/>
      <c r="BQ44" s="838"/>
      <c r="BR44" s="841"/>
      <c r="BS44" s="844"/>
      <c r="BT44" s="855"/>
      <c r="BU44" s="855"/>
      <c r="BV44" s="856"/>
    </row>
    <row r="45" spans="1:74" ht="28.5" customHeight="1" x14ac:dyDescent="0.25">
      <c r="A45" s="633"/>
      <c r="B45" s="326"/>
      <c r="C45" s="296"/>
      <c r="D45" s="610"/>
      <c r="E45" s="296"/>
      <c r="F45" s="604"/>
      <c r="G45" s="350"/>
      <c r="H45" s="296"/>
      <c r="I45" s="296"/>
      <c r="J45" s="296"/>
      <c r="K45" s="591"/>
      <c r="L45" s="344"/>
      <c r="M45" s="347"/>
      <c r="N45" s="299"/>
      <c r="O45" s="547"/>
      <c r="P45" s="368"/>
      <c r="Q45" s="327"/>
      <c r="R45" s="512"/>
      <c r="S45" s="449"/>
      <c r="T45" s="362"/>
      <c r="U45" s="362"/>
      <c r="V45" s="335"/>
      <c r="W45" s="329"/>
      <c r="X45" s="424"/>
      <c r="Y45" s="280"/>
      <c r="Z45" s="439"/>
      <c r="AA45" s="439"/>
      <c r="AB45" s="439"/>
      <c r="AC45" s="359"/>
      <c r="AD45" s="424"/>
      <c r="AE45" s="280"/>
      <c r="AF45" s="508"/>
      <c r="AG45" s="280"/>
      <c r="AH45" s="707"/>
      <c r="AI45" s="731"/>
      <c r="AJ45" s="673"/>
      <c r="AK45" s="534"/>
      <c r="AL45" s="537"/>
      <c r="AM45" s="280"/>
      <c r="AN45" s="694"/>
      <c r="AO45" s="282"/>
      <c r="AP45" s="282"/>
      <c r="AQ45" s="772"/>
      <c r="AR45" s="270"/>
      <c r="AS45" s="271"/>
      <c r="AT45" s="280"/>
      <c r="AU45" s="694"/>
      <c r="AV45" s="282"/>
      <c r="AW45" s="707"/>
      <c r="AX45" s="491"/>
      <c r="AY45" s="491"/>
      <c r="AZ45" s="494"/>
      <c r="BA45" s="819"/>
      <c r="BB45" s="397"/>
      <c r="BC45" s="397"/>
      <c r="BD45" s="287"/>
      <c r="BE45" s="400"/>
      <c r="BF45" s="287"/>
      <c r="BG45" s="287"/>
      <c r="BH45" s="329"/>
      <c r="BI45" s="329"/>
      <c r="BJ45" s="403"/>
      <c r="BK45" s="373"/>
      <c r="BL45" s="376"/>
      <c r="BM45" s="379"/>
      <c r="BN45" s="779"/>
      <c r="BO45" s="782"/>
      <c r="BP45" s="785"/>
      <c r="BQ45" s="838"/>
      <c r="BR45" s="841"/>
      <c r="BS45" s="844"/>
      <c r="BT45" s="855"/>
      <c r="BU45" s="855"/>
      <c r="BV45" s="856"/>
    </row>
    <row r="46" spans="1:74" ht="28.5" customHeight="1" x14ac:dyDescent="0.25">
      <c r="A46" s="633"/>
      <c r="B46" s="326"/>
      <c r="C46" s="296"/>
      <c r="D46" s="610"/>
      <c r="E46" s="296"/>
      <c r="F46" s="604"/>
      <c r="G46" s="350"/>
      <c r="H46" s="296"/>
      <c r="I46" s="296"/>
      <c r="J46" s="296"/>
      <c r="K46" s="591"/>
      <c r="L46" s="344"/>
      <c r="M46" s="347"/>
      <c r="N46" s="299"/>
      <c r="O46" s="547"/>
      <c r="P46" s="366" t="s">
        <v>200</v>
      </c>
      <c r="Q46" s="325" t="s">
        <v>128</v>
      </c>
      <c r="R46" s="522">
        <v>800</v>
      </c>
      <c r="S46" s="286" t="s">
        <v>136</v>
      </c>
      <c r="T46" s="328">
        <v>800</v>
      </c>
      <c r="U46" s="328">
        <v>266</v>
      </c>
      <c r="V46" s="57">
        <v>80</v>
      </c>
      <c r="W46" s="329"/>
      <c r="X46" s="358">
        <v>618</v>
      </c>
      <c r="Y46" s="279">
        <v>1</v>
      </c>
      <c r="Z46" s="439"/>
      <c r="AA46" s="439"/>
      <c r="AB46" s="439"/>
      <c r="AC46" s="359"/>
      <c r="AD46" s="358">
        <f>5218-618</f>
        <v>4600</v>
      </c>
      <c r="AE46" s="279">
        <v>1</v>
      </c>
      <c r="AF46" s="506">
        <f>X46+AD46</f>
        <v>5218</v>
      </c>
      <c r="AG46" s="279">
        <v>1</v>
      </c>
      <c r="AH46" s="707"/>
      <c r="AI46" s="731"/>
      <c r="AJ46" s="673"/>
      <c r="AK46" s="672">
        <v>4575</v>
      </c>
      <c r="AL46" s="535">
        <v>1</v>
      </c>
      <c r="AM46" s="743">
        <f>AK46+AF46</f>
        <v>9793</v>
      </c>
      <c r="AN46" s="692">
        <v>1</v>
      </c>
      <c r="AO46" s="282"/>
      <c r="AP46" s="282"/>
      <c r="AQ46" s="772"/>
      <c r="AR46" s="308">
        <v>1525</v>
      </c>
      <c r="AS46" s="271">
        <v>1</v>
      </c>
      <c r="AT46" s="743">
        <f>AR46+AM46</f>
        <v>11318</v>
      </c>
      <c r="AU46" s="692">
        <v>1</v>
      </c>
      <c r="AV46" s="282"/>
      <c r="AW46" s="707"/>
      <c r="AX46" s="489" t="s">
        <v>217</v>
      </c>
      <c r="AY46" s="489" t="s">
        <v>312</v>
      </c>
      <c r="AZ46" s="492" t="s">
        <v>313</v>
      </c>
      <c r="BA46" s="492" t="s">
        <v>364</v>
      </c>
      <c r="BB46" s="397"/>
      <c r="BC46" s="397"/>
      <c r="BD46" s="287"/>
      <c r="BE46" s="400"/>
      <c r="BF46" s="287"/>
      <c r="BG46" s="287"/>
      <c r="BH46" s="329"/>
      <c r="BI46" s="329"/>
      <c r="BJ46" s="403"/>
      <c r="BK46" s="373"/>
      <c r="BL46" s="376"/>
      <c r="BM46" s="379"/>
      <c r="BN46" s="779"/>
      <c r="BO46" s="782"/>
      <c r="BP46" s="785"/>
      <c r="BQ46" s="838"/>
      <c r="BR46" s="841"/>
      <c r="BS46" s="844"/>
      <c r="BT46" s="855"/>
      <c r="BU46" s="855"/>
      <c r="BV46" s="856"/>
    </row>
    <row r="47" spans="1:74" ht="28.5" customHeight="1" x14ac:dyDescent="0.25">
      <c r="A47" s="633"/>
      <c r="B47" s="326"/>
      <c r="C47" s="296"/>
      <c r="D47" s="610"/>
      <c r="E47" s="296"/>
      <c r="F47" s="604"/>
      <c r="G47" s="350"/>
      <c r="H47" s="296"/>
      <c r="I47" s="296"/>
      <c r="J47" s="296"/>
      <c r="K47" s="591"/>
      <c r="L47" s="344"/>
      <c r="M47" s="347"/>
      <c r="N47" s="299"/>
      <c r="O47" s="547"/>
      <c r="P47" s="367"/>
      <c r="Q47" s="326"/>
      <c r="R47" s="523"/>
      <c r="S47" s="287"/>
      <c r="T47" s="329"/>
      <c r="U47" s="329"/>
      <c r="V47" s="57">
        <v>70</v>
      </c>
      <c r="W47" s="329"/>
      <c r="X47" s="359"/>
      <c r="Y47" s="282"/>
      <c r="Z47" s="439"/>
      <c r="AA47" s="439"/>
      <c r="AB47" s="439"/>
      <c r="AC47" s="359"/>
      <c r="AD47" s="359"/>
      <c r="AE47" s="282"/>
      <c r="AF47" s="507"/>
      <c r="AG47" s="282"/>
      <c r="AH47" s="707"/>
      <c r="AI47" s="731"/>
      <c r="AJ47" s="673"/>
      <c r="AK47" s="673"/>
      <c r="AL47" s="536"/>
      <c r="AM47" s="282"/>
      <c r="AN47" s="693"/>
      <c r="AO47" s="282"/>
      <c r="AP47" s="282"/>
      <c r="AQ47" s="772"/>
      <c r="AR47" s="270"/>
      <c r="AS47" s="271"/>
      <c r="AT47" s="282"/>
      <c r="AU47" s="693"/>
      <c r="AV47" s="282"/>
      <c r="AW47" s="707"/>
      <c r="AX47" s="490"/>
      <c r="AY47" s="490"/>
      <c r="AZ47" s="493"/>
      <c r="BA47" s="493"/>
      <c r="BB47" s="397"/>
      <c r="BC47" s="397"/>
      <c r="BD47" s="287"/>
      <c r="BE47" s="400"/>
      <c r="BF47" s="287"/>
      <c r="BG47" s="287"/>
      <c r="BH47" s="329"/>
      <c r="BI47" s="329"/>
      <c r="BJ47" s="403"/>
      <c r="BK47" s="373"/>
      <c r="BL47" s="376"/>
      <c r="BM47" s="379"/>
      <c r="BN47" s="779"/>
      <c r="BO47" s="782"/>
      <c r="BP47" s="785"/>
      <c r="BQ47" s="838"/>
      <c r="BR47" s="841"/>
      <c r="BS47" s="844"/>
      <c r="BT47" s="855"/>
      <c r="BU47" s="855"/>
      <c r="BV47" s="856"/>
    </row>
    <row r="48" spans="1:74" ht="33.75" customHeight="1" x14ac:dyDescent="0.25">
      <c r="A48" s="633"/>
      <c r="B48" s="326"/>
      <c r="C48" s="296"/>
      <c r="D48" s="610"/>
      <c r="E48" s="296"/>
      <c r="F48" s="604"/>
      <c r="G48" s="350"/>
      <c r="H48" s="296"/>
      <c r="I48" s="296"/>
      <c r="J48" s="296"/>
      <c r="K48" s="591"/>
      <c r="L48" s="344"/>
      <c r="M48" s="347"/>
      <c r="N48" s="299"/>
      <c r="O48" s="547"/>
      <c r="P48" s="368"/>
      <c r="Q48" s="327"/>
      <c r="R48" s="524"/>
      <c r="S48" s="288"/>
      <c r="T48" s="330"/>
      <c r="U48" s="330"/>
      <c r="V48" s="58">
        <v>150</v>
      </c>
      <c r="W48" s="329"/>
      <c r="X48" s="360"/>
      <c r="Y48" s="280"/>
      <c r="Z48" s="439"/>
      <c r="AA48" s="439"/>
      <c r="AB48" s="439"/>
      <c r="AC48" s="359"/>
      <c r="AD48" s="360"/>
      <c r="AE48" s="280"/>
      <c r="AF48" s="508"/>
      <c r="AG48" s="280"/>
      <c r="AH48" s="707"/>
      <c r="AI48" s="731"/>
      <c r="AJ48" s="673"/>
      <c r="AK48" s="674"/>
      <c r="AL48" s="537"/>
      <c r="AM48" s="280"/>
      <c r="AN48" s="694"/>
      <c r="AO48" s="282"/>
      <c r="AP48" s="282"/>
      <c r="AQ48" s="772"/>
      <c r="AR48" s="270"/>
      <c r="AS48" s="271"/>
      <c r="AT48" s="280"/>
      <c r="AU48" s="694"/>
      <c r="AV48" s="282"/>
      <c r="AW48" s="707"/>
      <c r="AX48" s="491"/>
      <c r="AY48" s="491"/>
      <c r="AZ48" s="494"/>
      <c r="BA48" s="494"/>
      <c r="BB48" s="397"/>
      <c r="BC48" s="397"/>
      <c r="BD48" s="287"/>
      <c r="BE48" s="400"/>
      <c r="BF48" s="287"/>
      <c r="BG48" s="287"/>
      <c r="BH48" s="329"/>
      <c r="BI48" s="329"/>
      <c r="BJ48" s="403"/>
      <c r="BK48" s="373"/>
      <c r="BL48" s="376"/>
      <c r="BM48" s="379"/>
      <c r="BN48" s="779"/>
      <c r="BO48" s="782"/>
      <c r="BP48" s="785"/>
      <c r="BQ48" s="838"/>
      <c r="BR48" s="841"/>
      <c r="BS48" s="844"/>
      <c r="BT48" s="855"/>
      <c r="BU48" s="855"/>
      <c r="BV48" s="856"/>
    </row>
    <row r="49" spans="1:74" ht="33.75" customHeight="1" x14ac:dyDescent="0.25">
      <c r="A49" s="633"/>
      <c r="B49" s="326"/>
      <c r="C49" s="296"/>
      <c r="D49" s="610"/>
      <c r="E49" s="296"/>
      <c r="F49" s="604"/>
      <c r="G49" s="350"/>
      <c r="H49" s="296"/>
      <c r="I49" s="296"/>
      <c r="J49" s="296"/>
      <c r="K49" s="591"/>
      <c r="L49" s="344"/>
      <c r="M49" s="347"/>
      <c r="N49" s="299"/>
      <c r="O49" s="547"/>
      <c r="P49" s="366" t="s">
        <v>201</v>
      </c>
      <c r="Q49" s="325" t="s">
        <v>202</v>
      </c>
      <c r="R49" s="653">
        <v>8400</v>
      </c>
      <c r="S49" s="286" t="s">
        <v>112</v>
      </c>
      <c r="T49" s="682">
        <v>8400</v>
      </c>
      <c r="U49" s="328">
        <v>8400</v>
      </c>
      <c r="V49" s="58">
        <v>3150</v>
      </c>
      <c r="W49" s="329"/>
      <c r="X49" s="685">
        <v>0</v>
      </c>
      <c r="Y49" s="279">
        <f>X49/T49</f>
        <v>0</v>
      </c>
      <c r="Z49" s="439"/>
      <c r="AA49" s="439"/>
      <c r="AB49" s="439"/>
      <c r="AC49" s="359"/>
      <c r="AD49" s="358">
        <v>1280</v>
      </c>
      <c r="AE49" s="279">
        <f>AD49/T49</f>
        <v>0.15238095238095239</v>
      </c>
      <c r="AF49" s="506">
        <f>X49+AD49</f>
        <v>1280</v>
      </c>
      <c r="AG49" s="279">
        <f>AF49/T49</f>
        <v>0.15238095238095239</v>
      </c>
      <c r="AH49" s="707"/>
      <c r="AI49" s="731"/>
      <c r="AJ49" s="673"/>
      <c r="AK49" s="727">
        <v>2958</v>
      </c>
      <c r="AL49" s="535">
        <f>AK49/T49</f>
        <v>0.35214285714285715</v>
      </c>
      <c r="AM49" s="506">
        <f>AK49+AF49</f>
        <v>4238</v>
      </c>
      <c r="AN49" s="699">
        <f>AM49/T49</f>
        <v>0.50452380952380949</v>
      </c>
      <c r="AO49" s="282"/>
      <c r="AP49" s="282"/>
      <c r="AQ49" s="772"/>
      <c r="AR49" s="270">
        <v>400</v>
      </c>
      <c r="AS49" s="271">
        <v>0</v>
      </c>
      <c r="AT49" s="506">
        <f>AR49+AM49</f>
        <v>4638</v>
      </c>
      <c r="AU49" s="699">
        <f>AT49/T49</f>
        <v>0.55214285714285716</v>
      </c>
      <c r="AV49" s="282"/>
      <c r="AW49" s="707"/>
      <c r="AX49" s="473" t="s">
        <v>251</v>
      </c>
      <c r="AY49" s="489" t="s">
        <v>274</v>
      </c>
      <c r="AZ49" s="492" t="s">
        <v>332</v>
      </c>
      <c r="BA49" s="492" t="s">
        <v>384</v>
      </c>
      <c r="BB49" s="397"/>
      <c r="BC49" s="397"/>
      <c r="BD49" s="287"/>
      <c r="BE49" s="400"/>
      <c r="BF49" s="287"/>
      <c r="BG49" s="287"/>
      <c r="BH49" s="329"/>
      <c r="BI49" s="329"/>
      <c r="BJ49" s="403"/>
      <c r="BK49" s="373"/>
      <c r="BL49" s="376"/>
      <c r="BM49" s="379"/>
      <c r="BN49" s="779"/>
      <c r="BO49" s="782"/>
      <c r="BP49" s="785"/>
      <c r="BQ49" s="838"/>
      <c r="BR49" s="841"/>
      <c r="BS49" s="844"/>
      <c r="BT49" s="855"/>
      <c r="BU49" s="855"/>
      <c r="BV49" s="856"/>
    </row>
    <row r="50" spans="1:74" ht="33.75" customHeight="1" x14ac:dyDescent="0.25">
      <c r="A50" s="633"/>
      <c r="B50" s="326"/>
      <c r="C50" s="296"/>
      <c r="D50" s="610"/>
      <c r="E50" s="296"/>
      <c r="F50" s="604"/>
      <c r="G50" s="350"/>
      <c r="H50" s="296"/>
      <c r="I50" s="296"/>
      <c r="J50" s="296"/>
      <c r="K50" s="591"/>
      <c r="L50" s="344"/>
      <c r="M50" s="347"/>
      <c r="N50" s="299"/>
      <c r="O50" s="547"/>
      <c r="P50" s="367"/>
      <c r="Q50" s="326"/>
      <c r="R50" s="654"/>
      <c r="S50" s="287"/>
      <c r="T50" s="683"/>
      <c r="U50" s="329"/>
      <c r="V50" s="58">
        <v>3200</v>
      </c>
      <c r="W50" s="329"/>
      <c r="X50" s="686"/>
      <c r="Y50" s="282"/>
      <c r="Z50" s="439"/>
      <c r="AA50" s="439"/>
      <c r="AB50" s="439"/>
      <c r="AC50" s="359"/>
      <c r="AD50" s="359"/>
      <c r="AE50" s="282"/>
      <c r="AF50" s="507"/>
      <c r="AG50" s="280"/>
      <c r="AH50" s="707"/>
      <c r="AI50" s="731"/>
      <c r="AJ50" s="673"/>
      <c r="AK50" s="728"/>
      <c r="AL50" s="536"/>
      <c r="AM50" s="505"/>
      <c r="AN50" s="507"/>
      <c r="AO50" s="282"/>
      <c r="AP50" s="282"/>
      <c r="AQ50" s="772"/>
      <c r="AR50" s="270"/>
      <c r="AS50" s="271"/>
      <c r="AT50" s="505"/>
      <c r="AU50" s="507"/>
      <c r="AV50" s="282"/>
      <c r="AW50" s="707"/>
      <c r="AX50" s="474"/>
      <c r="AY50" s="490"/>
      <c r="AZ50" s="493"/>
      <c r="BA50" s="493"/>
      <c r="BB50" s="397"/>
      <c r="BC50" s="397"/>
      <c r="BD50" s="287"/>
      <c r="BE50" s="400"/>
      <c r="BF50" s="287"/>
      <c r="BG50" s="287"/>
      <c r="BH50" s="329"/>
      <c r="BI50" s="329"/>
      <c r="BJ50" s="403"/>
      <c r="BK50" s="373"/>
      <c r="BL50" s="376"/>
      <c r="BM50" s="379"/>
      <c r="BN50" s="779"/>
      <c r="BO50" s="782"/>
      <c r="BP50" s="785"/>
      <c r="BQ50" s="838"/>
      <c r="BR50" s="841"/>
      <c r="BS50" s="844"/>
      <c r="BT50" s="855"/>
      <c r="BU50" s="855"/>
      <c r="BV50" s="856"/>
    </row>
    <row r="51" spans="1:74" ht="99" customHeight="1" x14ac:dyDescent="0.25">
      <c r="A51" s="633"/>
      <c r="B51" s="326"/>
      <c r="C51" s="296"/>
      <c r="D51" s="610"/>
      <c r="E51" s="297"/>
      <c r="F51" s="605"/>
      <c r="G51" s="351"/>
      <c r="H51" s="297"/>
      <c r="I51" s="297"/>
      <c r="J51" s="297"/>
      <c r="K51" s="592"/>
      <c r="L51" s="345"/>
      <c r="M51" s="348"/>
      <c r="N51" s="300"/>
      <c r="O51" s="547"/>
      <c r="P51" s="368"/>
      <c r="Q51" s="327"/>
      <c r="R51" s="655"/>
      <c r="S51" s="288"/>
      <c r="T51" s="684"/>
      <c r="U51" s="330"/>
      <c r="V51" s="59">
        <v>2050</v>
      </c>
      <c r="W51" s="330"/>
      <c r="X51" s="687"/>
      <c r="Y51" s="280"/>
      <c r="Z51" s="440"/>
      <c r="AA51" s="439"/>
      <c r="AB51" s="439"/>
      <c r="AC51" s="360"/>
      <c r="AD51" s="360"/>
      <c r="AE51" s="280"/>
      <c r="AF51" s="508"/>
      <c r="AG51" s="83">
        <f>(AG49+AG46+AG42+AG39+AG34+AG28+AG24)/7</f>
        <v>0.67137936840536772</v>
      </c>
      <c r="AH51" s="707"/>
      <c r="AI51" s="731"/>
      <c r="AJ51" s="674"/>
      <c r="AK51" s="729"/>
      <c r="AL51" s="537"/>
      <c r="AM51" s="276"/>
      <c r="AN51" s="508"/>
      <c r="AO51" s="280"/>
      <c r="AP51" s="282"/>
      <c r="AQ51" s="773"/>
      <c r="AR51" s="270"/>
      <c r="AS51" s="271"/>
      <c r="AT51" s="276"/>
      <c r="AU51" s="508"/>
      <c r="AV51" s="280"/>
      <c r="AW51" s="707"/>
      <c r="AX51" s="475"/>
      <c r="AY51" s="491"/>
      <c r="AZ51" s="494"/>
      <c r="BA51" s="494"/>
      <c r="BB51" s="398"/>
      <c r="BC51" s="398"/>
      <c r="BD51" s="287"/>
      <c r="BE51" s="401"/>
      <c r="BF51" s="288"/>
      <c r="BG51" s="288"/>
      <c r="BH51" s="330"/>
      <c r="BI51" s="330"/>
      <c r="BJ51" s="404"/>
      <c r="BK51" s="374"/>
      <c r="BL51" s="377"/>
      <c r="BM51" s="380"/>
      <c r="BN51" s="780"/>
      <c r="BO51" s="783"/>
      <c r="BP51" s="786"/>
      <c r="BQ51" s="839"/>
      <c r="BR51" s="842"/>
      <c r="BS51" s="845"/>
      <c r="BT51" s="855"/>
      <c r="BU51" s="855"/>
      <c r="BV51" s="856"/>
    </row>
    <row r="52" spans="1:74" ht="15" customHeight="1" x14ac:dyDescent="0.25">
      <c r="A52" s="633"/>
      <c r="B52" s="326"/>
      <c r="C52" s="296"/>
      <c r="D52" s="610"/>
      <c r="E52" s="295" t="s">
        <v>41</v>
      </c>
      <c r="F52" s="325" t="s">
        <v>91</v>
      </c>
      <c r="G52" s="349">
        <v>0.42</v>
      </c>
      <c r="H52" s="295" t="s">
        <v>42</v>
      </c>
      <c r="I52" s="295" t="s">
        <v>43</v>
      </c>
      <c r="J52" s="566">
        <v>646969</v>
      </c>
      <c r="K52" s="346">
        <v>404356</v>
      </c>
      <c r="L52" s="593">
        <v>297833</v>
      </c>
      <c r="M52" s="346">
        <v>60534</v>
      </c>
      <c r="N52" s="298" t="s">
        <v>151</v>
      </c>
      <c r="O52" s="547" t="s">
        <v>144</v>
      </c>
      <c r="P52" s="366" t="s">
        <v>44</v>
      </c>
      <c r="Q52" s="298" t="s">
        <v>174</v>
      </c>
      <c r="R52" s="513">
        <v>1000</v>
      </c>
      <c r="S52" s="449" t="s">
        <v>112</v>
      </c>
      <c r="T52" s="362">
        <v>1000</v>
      </c>
      <c r="U52" s="362">
        <v>333</v>
      </c>
      <c r="V52" s="334">
        <v>100</v>
      </c>
      <c r="W52" s="328">
        <f>X70+X67+X62+X57+X52</f>
        <v>3261</v>
      </c>
      <c r="X52" s="488">
        <v>0</v>
      </c>
      <c r="Y52" s="279">
        <f>X52/T52</f>
        <v>0</v>
      </c>
      <c r="Z52" s="438">
        <f>(Y52+Y57+Y62+Y67+Y70)/5</f>
        <v>2.6247877991400992E-2</v>
      </c>
      <c r="AA52" s="439"/>
      <c r="AB52" s="439"/>
      <c r="AC52" s="358">
        <f>AD70+AD67+AD62+AD57+AD52</f>
        <v>14292</v>
      </c>
      <c r="AD52" s="488">
        <v>0</v>
      </c>
      <c r="AE52" s="279">
        <f>AD52/Z52</f>
        <v>0</v>
      </c>
      <c r="AF52" s="275">
        <f>X52+AD52</f>
        <v>0</v>
      </c>
      <c r="AG52" s="279">
        <f>AF52/T52</f>
        <v>0</v>
      </c>
      <c r="AH52" s="707"/>
      <c r="AI52" s="731"/>
      <c r="AJ52" s="672">
        <f>AK70+AK67+AK62+AK57+AK52</f>
        <v>12883</v>
      </c>
      <c r="AK52" s="695">
        <v>0</v>
      </c>
      <c r="AL52" s="535">
        <f>AK52/T52</f>
        <v>0</v>
      </c>
      <c r="AM52" s="745">
        <f>AK52+AF52</f>
        <v>0</v>
      </c>
      <c r="AN52" s="692">
        <f>AM52/T52</f>
        <v>0</v>
      </c>
      <c r="AO52" s="279">
        <f>(AN52+AN57+AN62+AN67+AN70)/5</f>
        <v>0.41312618804250834</v>
      </c>
      <c r="AP52" s="282"/>
      <c r="AQ52" s="358">
        <f>(AR52+AR57+AR62+AR67+AR70)</f>
        <v>2277</v>
      </c>
      <c r="AR52" s="270">
        <v>0</v>
      </c>
      <c r="AS52" s="271">
        <v>0</v>
      </c>
      <c r="AT52" s="745">
        <f>AR52+AM52</f>
        <v>0</v>
      </c>
      <c r="AU52" s="692">
        <f>AT52/T52</f>
        <v>0</v>
      </c>
      <c r="AV52" s="279">
        <f>(AU52+AU57+AU62+AU67+AU70)/5</f>
        <v>0.45204295611259837</v>
      </c>
      <c r="AW52" s="707"/>
      <c r="AX52" s="489" t="s">
        <v>233</v>
      </c>
      <c r="AY52" s="489" t="s">
        <v>278</v>
      </c>
      <c r="AZ52" s="492" t="s">
        <v>278</v>
      </c>
      <c r="BA52" s="492" t="s">
        <v>385</v>
      </c>
      <c r="BB52" s="390">
        <v>43619</v>
      </c>
      <c r="BC52" s="390">
        <v>43677</v>
      </c>
      <c r="BD52" s="287"/>
      <c r="BE52" s="399">
        <v>1291443344</v>
      </c>
      <c r="BF52" s="286" t="s">
        <v>411</v>
      </c>
      <c r="BG52" s="286" t="s">
        <v>410</v>
      </c>
      <c r="BH52" s="328">
        <v>1291443344</v>
      </c>
      <c r="BI52" s="328">
        <v>358170290</v>
      </c>
      <c r="BJ52" s="402">
        <f>(BI52*100%)/BH52</f>
        <v>0.27734107861877677</v>
      </c>
      <c r="BK52" s="372">
        <f>1384443344+372265000</f>
        <v>1756708344</v>
      </c>
      <c r="BL52" s="372">
        <f>905661130+293800000</f>
        <v>1199461130</v>
      </c>
      <c r="BM52" s="378">
        <f>(BL52*100%)/BK52</f>
        <v>0.6827889980125238</v>
      </c>
      <c r="BN52" s="778">
        <v>1870806140</v>
      </c>
      <c r="BO52" s="778">
        <v>1827806110</v>
      </c>
      <c r="BP52" s="784">
        <f>BO52/BN52</f>
        <v>0.97701524007185481</v>
      </c>
      <c r="BQ52" s="837">
        <v>1870906140</v>
      </c>
      <c r="BR52" s="837">
        <v>1772986030</v>
      </c>
      <c r="BS52" s="843">
        <f>BR52/BQ52</f>
        <v>0.94766166623409553</v>
      </c>
      <c r="BT52" s="855"/>
      <c r="BU52" s="855"/>
      <c r="BV52" s="856"/>
    </row>
    <row r="53" spans="1:74" ht="15" customHeight="1" x14ac:dyDescent="0.25">
      <c r="A53" s="633"/>
      <c r="B53" s="326"/>
      <c r="C53" s="296"/>
      <c r="D53" s="610"/>
      <c r="E53" s="296"/>
      <c r="F53" s="326"/>
      <c r="G53" s="350"/>
      <c r="H53" s="296"/>
      <c r="I53" s="296"/>
      <c r="J53" s="567"/>
      <c r="K53" s="557"/>
      <c r="L53" s="645"/>
      <c r="M53" s="347"/>
      <c r="N53" s="299"/>
      <c r="O53" s="547"/>
      <c r="P53" s="367"/>
      <c r="Q53" s="299"/>
      <c r="R53" s="513"/>
      <c r="S53" s="449"/>
      <c r="T53" s="362"/>
      <c r="U53" s="362"/>
      <c r="V53" s="335"/>
      <c r="W53" s="329"/>
      <c r="X53" s="488"/>
      <c r="Y53" s="282"/>
      <c r="Z53" s="439"/>
      <c r="AA53" s="439"/>
      <c r="AB53" s="439"/>
      <c r="AC53" s="359"/>
      <c r="AD53" s="488"/>
      <c r="AE53" s="282"/>
      <c r="AF53" s="505"/>
      <c r="AG53" s="282"/>
      <c r="AH53" s="707"/>
      <c r="AI53" s="731"/>
      <c r="AJ53" s="673"/>
      <c r="AK53" s="695"/>
      <c r="AL53" s="536"/>
      <c r="AM53" s="505"/>
      <c r="AN53" s="693"/>
      <c r="AO53" s="282"/>
      <c r="AP53" s="282"/>
      <c r="AQ53" s="359"/>
      <c r="AR53" s="270"/>
      <c r="AS53" s="271"/>
      <c r="AT53" s="505"/>
      <c r="AU53" s="693"/>
      <c r="AV53" s="282"/>
      <c r="AW53" s="707"/>
      <c r="AX53" s="490"/>
      <c r="AY53" s="490"/>
      <c r="AZ53" s="493"/>
      <c r="BA53" s="493"/>
      <c r="BB53" s="391"/>
      <c r="BC53" s="391"/>
      <c r="BD53" s="287"/>
      <c r="BE53" s="400"/>
      <c r="BF53" s="287"/>
      <c r="BG53" s="287"/>
      <c r="BH53" s="329"/>
      <c r="BI53" s="329"/>
      <c r="BJ53" s="403"/>
      <c r="BK53" s="373"/>
      <c r="BL53" s="373"/>
      <c r="BM53" s="379"/>
      <c r="BN53" s="779"/>
      <c r="BO53" s="779"/>
      <c r="BP53" s="785"/>
      <c r="BQ53" s="838"/>
      <c r="BR53" s="838"/>
      <c r="BS53" s="844"/>
      <c r="BT53" s="855"/>
      <c r="BU53" s="855"/>
      <c r="BV53" s="856"/>
    </row>
    <row r="54" spans="1:74" ht="15" customHeight="1" x14ac:dyDescent="0.25">
      <c r="A54" s="633"/>
      <c r="B54" s="326"/>
      <c r="C54" s="296"/>
      <c r="D54" s="610"/>
      <c r="E54" s="296"/>
      <c r="F54" s="326"/>
      <c r="G54" s="350"/>
      <c r="H54" s="296"/>
      <c r="I54" s="296"/>
      <c r="J54" s="567"/>
      <c r="K54" s="557"/>
      <c r="L54" s="645"/>
      <c r="M54" s="347"/>
      <c r="N54" s="299"/>
      <c r="O54" s="547"/>
      <c r="P54" s="367"/>
      <c r="Q54" s="299"/>
      <c r="R54" s="513"/>
      <c r="S54" s="449"/>
      <c r="T54" s="362"/>
      <c r="U54" s="362"/>
      <c r="V54" s="334">
        <v>133</v>
      </c>
      <c r="W54" s="329"/>
      <c r="X54" s="488"/>
      <c r="Y54" s="282"/>
      <c r="Z54" s="439"/>
      <c r="AA54" s="439"/>
      <c r="AB54" s="439"/>
      <c r="AC54" s="359"/>
      <c r="AD54" s="488"/>
      <c r="AE54" s="282"/>
      <c r="AF54" s="505"/>
      <c r="AG54" s="282"/>
      <c r="AH54" s="707"/>
      <c r="AI54" s="731"/>
      <c r="AJ54" s="673"/>
      <c r="AK54" s="695"/>
      <c r="AL54" s="536"/>
      <c r="AM54" s="505"/>
      <c r="AN54" s="693"/>
      <c r="AO54" s="282"/>
      <c r="AP54" s="282"/>
      <c r="AQ54" s="359"/>
      <c r="AR54" s="270"/>
      <c r="AS54" s="271"/>
      <c r="AT54" s="505"/>
      <c r="AU54" s="693"/>
      <c r="AV54" s="282"/>
      <c r="AW54" s="707"/>
      <c r="AX54" s="490"/>
      <c r="AY54" s="490"/>
      <c r="AZ54" s="493"/>
      <c r="BA54" s="493"/>
      <c r="BB54" s="391"/>
      <c r="BC54" s="391"/>
      <c r="BD54" s="287"/>
      <c r="BE54" s="400"/>
      <c r="BF54" s="287"/>
      <c r="BG54" s="287"/>
      <c r="BH54" s="329"/>
      <c r="BI54" s="329"/>
      <c r="BJ54" s="403"/>
      <c r="BK54" s="373"/>
      <c r="BL54" s="373"/>
      <c r="BM54" s="379"/>
      <c r="BN54" s="779"/>
      <c r="BO54" s="779"/>
      <c r="BP54" s="785"/>
      <c r="BQ54" s="838"/>
      <c r="BR54" s="838"/>
      <c r="BS54" s="844"/>
      <c r="BT54" s="855"/>
      <c r="BU54" s="855"/>
      <c r="BV54" s="856"/>
    </row>
    <row r="55" spans="1:74" ht="15" customHeight="1" x14ac:dyDescent="0.25">
      <c r="A55" s="633"/>
      <c r="B55" s="326"/>
      <c r="C55" s="296"/>
      <c r="D55" s="610"/>
      <c r="E55" s="296"/>
      <c r="F55" s="326"/>
      <c r="G55" s="350"/>
      <c r="H55" s="296"/>
      <c r="I55" s="296"/>
      <c r="J55" s="567"/>
      <c r="K55" s="557"/>
      <c r="L55" s="645"/>
      <c r="M55" s="347"/>
      <c r="N55" s="299"/>
      <c r="O55" s="547"/>
      <c r="P55" s="367"/>
      <c r="Q55" s="299"/>
      <c r="R55" s="513"/>
      <c r="S55" s="449"/>
      <c r="T55" s="362"/>
      <c r="U55" s="362"/>
      <c r="V55" s="335"/>
      <c r="W55" s="329"/>
      <c r="X55" s="488"/>
      <c r="Y55" s="282"/>
      <c r="Z55" s="439"/>
      <c r="AA55" s="439"/>
      <c r="AB55" s="439"/>
      <c r="AC55" s="359"/>
      <c r="AD55" s="488"/>
      <c r="AE55" s="282"/>
      <c r="AF55" s="505"/>
      <c r="AG55" s="282"/>
      <c r="AH55" s="707"/>
      <c r="AI55" s="731"/>
      <c r="AJ55" s="673"/>
      <c r="AK55" s="695"/>
      <c r="AL55" s="536"/>
      <c r="AM55" s="505"/>
      <c r="AN55" s="693"/>
      <c r="AO55" s="282"/>
      <c r="AP55" s="282"/>
      <c r="AQ55" s="359"/>
      <c r="AR55" s="270"/>
      <c r="AS55" s="271"/>
      <c r="AT55" s="505"/>
      <c r="AU55" s="693"/>
      <c r="AV55" s="282"/>
      <c r="AW55" s="707"/>
      <c r="AX55" s="490"/>
      <c r="AY55" s="490"/>
      <c r="AZ55" s="493"/>
      <c r="BA55" s="493"/>
      <c r="BB55" s="391"/>
      <c r="BC55" s="391"/>
      <c r="BD55" s="287"/>
      <c r="BE55" s="400"/>
      <c r="BF55" s="287"/>
      <c r="BG55" s="287"/>
      <c r="BH55" s="329"/>
      <c r="BI55" s="329"/>
      <c r="BJ55" s="403"/>
      <c r="BK55" s="373"/>
      <c r="BL55" s="373"/>
      <c r="BM55" s="379"/>
      <c r="BN55" s="779"/>
      <c r="BO55" s="779"/>
      <c r="BP55" s="785"/>
      <c r="BQ55" s="838"/>
      <c r="BR55" s="838"/>
      <c r="BS55" s="844"/>
      <c r="BT55" s="855"/>
      <c r="BU55" s="855"/>
      <c r="BV55" s="856"/>
    </row>
    <row r="56" spans="1:74" ht="34.5" customHeight="1" x14ac:dyDescent="0.25">
      <c r="A56" s="633"/>
      <c r="B56" s="326"/>
      <c r="C56" s="296"/>
      <c r="D56" s="610"/>
      <c r="E56" s="296"/>
      <c r="F56" s="326"/>
      <c r="G56" s="350"/>
      <c r="H56" s="296"/>
      <c r="I56" s="296"/>
      <c r="J56" s="567"/>
      <c r="K56" s="557"/>
      <c r="L56" s="645"/>
      <c r="M56" s="347"/>
      <c r="N56" s="299"/>
      <c r="O56" s="547"/>
      <c r="P56" s="368"/>
      <c r="Q56" s="300"/>
      <c r="R56" s="513"/>
      <c r="S56" s="449"/>
      <c r="T56" s="362"/>
      <c r="U56" s="362"/>
      <c r="V56" s="52">
        <v>100</v>
      </c>
      <c r="W56" s="329"/>
      <c r="X56" s="488"/>
      <c r="Y56" s="280"/>
      <c r="Z56" s="439"/>
      <c r="AA56" s="439"/>
      <c r="AB56" s="439"/>
      <c r="AC56" s="359"/>
      <c r="AD56" s="488"/>
      <c r="AE56" s="280"/>
      <c r="AF56" s="276"/>
      <c r="AG56" s="280"/>
      <c r="AH56" s="707"/>
      <c r="AI56" s="731"/>
      <c r="AJ56" s="673"/>
      <c r="AK56" s="695"/>
      <c r="AL56" s="537"/>
      <c r="AM56" s="276"/>
      <c r="AN56" s="694"/>
      <c r="AO56" s="282"/>
      <c r="AP56" s="282"/>
      <c r="AQ56" s="359"/>
      <c r="AR56" s="270"/>
      <c r="AS56" s="271"/>
      <c r="AT56" s="276"/>
      <c r="AU56" s="694"/>
      <c r="AV56" s="282"/>
      <c r="AW56" s="707"/>
      <c r="AX56" s="491"/>
      <c r="AY56" s="491"/>
      <c r="AZ56" s="494"/>
      <c r="BA56" s="494"/>
      <c r="BB56" s="392"/>
      <c r="BC56" s="392"/>
      <c r="BD56" s="287"/>
      <c r="BE56" s="400"/>
      <c r="BF56" s="287"/>
      <c r="BG56" s="287"/>
      <c r="BH56" s="329"/>
      <c r="BI56" s="329"/>
      <c r="BJ56" s="403"/>
      <c r="BK56" s="373"/>
      <c r="BL56" s="373"/>
      <c r="BM56" s="379"/>
      <c r="BN56" s="779"/>
      <c r="BO56" s="779"/>
      <c r="BP56" s="785"/>
      <c r="BQ56" s="838"/>
      <c r="BR56" s="838"/>
      <c r="BS56" s="844"/>
      <c r="BT56" s="855"/>
      <c r="BU56" s="855"/>
      <c r="BV56" s="856"/>
    </row>
    <row r="57" spans="1:74" ht="15" customHeight="1" x14ac:dyDescent="0.25">
      <c r="A57" s="633"/>
      <c r="B57" s="326"/>
      <c r="C57" s="296"/>
      <c r="D57" s="610"/>
      <c r="E57" s="296"/>
      <c r="F57" s="326"/>
      <c r="G57" s="350"/>
      <c r="H57" s="296"/>
      <c r="I57" s="296"/>
      <c r="J57" s="567"/>
      <c r="K57" s="557"/>
      <c r="L57" s="645"/>
      <c r="M57" s="347"/>
      <c r="N57" s="299"/>
      <c r="O57" s="547"/>
      <c r="P57" s="366" t="s">
        <v>45</v>
      </c>
      <c r="Q57" s="325" t="s">
        <v>108</v>
      </c>
      <c r="R57" s="513">
        <v>25000</v>
      </c>
      <c r="S57" s="449" t="s">
        <v>113</v>
      </c>
      <c r="T57" s="362">
        <v>25000</v>
      </c>
      <c r="U57" s="362">
        <v>8333</v>
      </c>
      <c r="V57" s="334">
        <v>2463</v>
      </c>
      <c r="W57" s="329"/>
      <c r="X57" s="424">
        <v>1837</v>
      </c>
      <c r="Y57" s="279">
        <f>X57/T57</f>
        <v>7.3480000000000004E-2</v>
      </c>
      <c r="Z57" s="439"/>
      <c r="AA57" s="439"/>
      <c r="AB57" s="439"/>
      <c r="AC57" s="359"/>
      <c r="AD57" s="424">
        <v>4152</v>
      </c>
      <c r="AE57" s="279">
        <f>AD57/T57</f>
        <v>0.16608000000000001</v>
      </c>
      <c r="AF57" s="506">
        <f>X57+AD57</f>
        <v>5989</v>
      </c>
      <c r="AG57" s="279">
        <f>AF57/T57</f>
        <v>0.23956</v>
      </c>
      <c r="AH57" s="707"/>
      <c r="AI57" s="731"/>
      <c r="AJ57" s="673"/>
      <c r="AK57" s="534">
        <f>3318+1745+793</f>
        <v>5856</v>
      </c>
      <c r="AL57" s="535">
        <f>AK57/T57</f>
        <v>0.23424</v>
      </c>
      <c r="AM57" s="743">
        <f>AK57+AF57</f>
        <v>11845</v>
      </c>
      <c r="AN57" s="692">
        <f>AM57/T57</f>
        <v>0.4738</v>
      </c>
      <c r="AO57" s="282"/>
      <c r="AP57" s="282"/>
      <c r="AQ57" s="359"/>
      <c r="AR57" s="270">
        <v>125</v>
      </c>
      <c r="AS57" s="271">
        <f>AQ57/T57</f>
        <v>0</v>
      </c>
      <c r="AT57" s="743">
        <f>AR57+AM57</f>
        <v>11970</v>
      </c>
      <c r="AU57" s="692">
        <f>AT57/T57</f>
        <v>0.4788</v>
      </c>
      <c r="AV57" s="282"/>
      <c r="AW57" s="707"/>
      <c r="AX57" s="489" t="s">
        <v>220</v>
      </c>
      <c r="AY57" s="489" t="s">
        <v>259</v>
      </c>
      <c r="AZ57" s="492" t="s">
        <v>304</v>
      </c>
      <c r="BA57" s="492" t="s">
        <v>365</v>
      </c>
      <c r="BB57" s="390">
        <v>43557</v>
      </c>
      <c r="BC57" s="390">
        <v>43773</v>
      </c>
      <c r="BD57" s="287"/>
      <c r="BE57" s="400"/>
      <c r="BF57" s="287"/>
      <c r="BG57" s="287"/>
      <c r="BH57" s="329"/>
      <c r="BI57" s="329"/>
      <c r="BJ57" s="403"/>
      <c r="BK57" s="373"/>
      <c r="BL57" s="373"/>
      <c r="BM57" s="379"/>
      <c r="BN57" s="779"/>
      <c r="BO57" s="779"/>
      <c r="BP57" s="785"/>
      <c r="BQ57" s="838"/>
      <c r="BR57" s="838"/>
      <c r="BS57" s="844"/>
      <c r="BT57" s="855"/>
      <c r="BU57" s="855"/>
      <c r="BV57" s="856"/>
    </row>
    <row r="58" spans="1:74" ht="15" customHeight="1" x14ac:dyDescent="0.25">
      <c r="A58" s="633"/>
      <c r="B58" s="326"/>
      <c r="C58" s="296"/>
      <c r="D58" s="610"/>
      <c r="E58" s="296"/>
      <c r="F58" s="326"/>
      <c r="G58" s="350"/>
      <c r="H58" s="296"/>
      <c r="I58" s="296"/>
      <c r="J58" s="567"/>
      <c r="K58" s="557"/>
      <c r="L58" s="645"/>
      <c r="M58" s="347"/>
      <c r="N58" s="299"/>
      <c r="O58" s="547"/>
      <c r="P58" s="367"/>
      <c r="Q58" s="326"/>
      <c r="R58" s="513"/>
      <c r="S58" s="449"/>
      <c r="T58" s="362"/>
      <c r="U58" s="362"/>
      <c r="V58" s="335"/>
      <c r="W58" s="329"/>
      <c r="X58" s="424"/>
      <c r="Y58" s="282"/>
      <c r="Z58" s="439"/>
      <c r="AA58" s="439"/>
      <c r="AB58" s="439"/>
      <c r="AC58" s="359"/>
      <c r="AD58" s="424"/>
      <c r="AE58" s="282"/>
      <c r="AF58" s="507"/>
      <c r="AG58" s="282"/>
      <c r="AH58" s="707"/>
      <c r="AI58" s="731"/>
      <c r="AJ58" s="673"/>
      <c r="AK58" s="534"/>
      <c r="AL58" s="536"/>
      <c r="AM58" s="282"/>
      <c r="AN58" s="693"/>
      <c r="AO58" s="282"/>
      <c r="AP58" s="282"/>
      <c r="AQ58" s="359"/>
      <c r="AR58" s="270"/>
      <c r="AS58" s="271"/>
      <c r="AT58" s="282"/>
      <c r="AU58" s="693"/>
      <c r="AV58" s="282"/>
      <c r="AW58" s="707"/>
      <c r="AX58" s="490"/>
      <c r="AY58" s="490"/>
      <c r="AZ58" s="493"/>
      <c r="BA58" s="493"/>
      <c r="BB58" s="391"/>
      <c r="BC58" s="391"/>
      <c r="BD58" s="287"/>
      <c r="BE58" s="400"/>
      <c r="BF58" s="287"/>
      <c r="BG58" s="287"/>
      <c r="BH58" s="329"/>
      <c r="BI58" s="329"/>
      <c r="BJ58" s="403"/>
      <c r="BK58" s="373"/>
      <c r="BL58" s="373"/>
      <c r="BM58" s="379"/>
      <c r="BN58" s="779"/>
      <c r="BO58" s="779"/>
      <c r="BP58" s="785"/>
      <c r="BQ58" s="838"/>
      <c r="BR58" s="838"/>
      <c r="BS58" s="844"/>
      <c r="BT58" s="855"/>
      <c r="BU58" s="855"/>
      <c r="BV58" s="856"/>
    </row>
    <row r="59" spans="1:74" ht="15" customHeight="1" x14ac:dyDescent="0.25">
      <c r="A59" s="633"/>
      <c r="B59" s="326"/>
      <c r="C59" s="296"/>
      <c r="D59" s="610"/>
      <c r="E59" s="296"/>
      <c r="F59" s="326"/>
      <c r="G59" s="350"/>
      <c r="H59" s="296"/>
      <c r="I59" s="296"/>
      <c r="J59" s="567"/>
      <c r="K59" s="557"/>
      <c r="L59" s="645"/>
      <c r="M59" s="347"/>
      <c r="N59" s="299"/>
      <c r="O59" s="547"/>
      <c r="P59" s="367"/>
      <c r="Q59" s="326"/>
      <c r="R59" s="513"/>
      <c r="S59" s="449"/>
      <c r="T59" s="362"/>
      <c r="U59" s="362"/>
      <c r="V59" s="334">
        <v>1602</v>
      </c>
      <c r="W59" s="329"/>
      <c r="X59" s="424"/>
      <c r="Y59" s="282"/>
      <c r="Z59" s="439"/>
      <c r="AA59" s="439"/>
      <c r="AB59" s="439"/>
      <c r="AC59" s="359"/>
      <c r="AD59" s="424"/>
      <c r="AE59" s="282"/>
      <c r="AF59" s="507"/>
      <c r="AG59" s="282"/>
      <c r="AH59" s="707"/>
      <c r="AI59" s="731"/>
      <c r="AJ59" s="673"/>
      <c r="AK59" s="534"/>
      <c r="AL59" s="536"/>
      <c r="AM59" s="282"/>
      <c r="AN59" s="693"/>
      <c r="AO59" s="282"/>
      <c r="AP59" s="282"/>
      <c r="AQ59" s="359"/>
      <c r="AR59" s="270"/>
      <c r="AS59" s="271"/>
      <c r="AT59" s="282"/>
      <c r="AU59" s="693"/>
      <c r="AV59" s="282"/>
      <c r="AW59" s="707"/>
      <c r="AX59" s="490"/>
      <c r="AY59" s="490"/>
      <c r="AZ59" s="493"/>
      <c r="BA59" s="493"/>
      <c r="BB59" s="391"/>
      <c r="BC59" s="391"/>
      <c r="BD59" s="287"/>
      <c r="BE59" s="400"/>
      <c r="BF59" s="287"/>
      <c r="BG59" s="287"/>
      <c r="BH59" s="329"/>
      <c r="BI59" s="329"/>
      <c r="BJ59" s="403"/>
      <c r="BK59" s="373"/>
      <c r="BL59" s="373"/>
      <c r="BM59" s="379"/>
      <c r="BN59" s="779"/>
      <c r="BO59" s="779"/>
      <c r="BP59" s="785"/>
      <c r="BQ59" s="838"/>
      <c r="BR59" s="838"/>
      <c r="BS59" s="844"/>
      <c r="BT59" s="855"/>
      <c r="BU59" s="855"/>
      <c r="BV59" s="856"/>
    </row>
    <row r="60" spans="1:74" ht="15" customHeight="1" x14ac:dyDescent="0.25">
      <c r="A60" s="633"/>
      <c r="B60" s="326"/>
      <c r="C60" s="296"/>
      <c r="D60" s="610"/>
      <c r="E60" s="296"/>
      <c r="F60" s="326"/>
      <c r="G60" s="350"/>
      <c r="H60" s="296"/>
      <c r="I60" s="296"/>
      <c r="J60" s="567"/>
      <c r="K60" s="557"/>
      <c r="L60" s="645"/>
      <c r="M60" s="347"/>
      <c r="N60" s="299"/>
      <c r="O60" s="547"/>
      <c r="P60" s="367"/>
      <c r="Q60" s="326"/>
      <c r="R60" s="513"/>
      <c r="S60" s="449"/>
      <c r="T60" s="362"/>
      <c r="U60" s="362"/>
      <c r="V60" s="335"/>
      <c r="W60" s="329"/>
      <c r="X60" s="424"/>
      <c r="Y60" s="282"/>
      <c r="Z60" s="439"/>
      <c r="AA60" s="439"/>
      <c r="AB60" s="439"/>
      <c r="AC60" s="359"/>
      <c r="AD60" s="424"/>
      <c r="AE60" s="282"/>
      <c r="AF60" s="507"/>
      <c r="AG60" s="282"/>
      <c r="AH60" s="707"/>
      <c r="AI60" s="731"/>
      <c r="AJ60" s="673"/>
      <c r="AK60" s="534"/>
      <c r="AL60" s="536"/>
      <c r="AM60" s="282"/>
      <c r="AN60" s="693"/>
      <c r="AO60" s="282"/>
      <c r="AP60" s="282"/>
      <c r="AQ60" s="359"/>
      <c r="AR60" s="270"/>
      <c r="AS60" s="271"/>
      <c r="AT60" s="282"/>
      <c r="AU60" s="693"/>
      <c r="AV60" s="282"/>
      <c r="AW60" s="707"/>
      <c r="AX60" s="490"/>
      <c r="AY60" s="490"/>
      <c r="AZ60" s="493"/>
      <c r="BA60" s="493"/>
      <c r="BB60" s="391"/>
      <c r="BC60" s="391"/>
      <c r="BD60" s="287"/>
      <c r="BE60" s="400"/>
      <c r="BF60" s="287"/>
      <c r="BG60" s="287"/>
      <c r="BH60" s="329"/>
      <c r="BI60" s="329"/>
      <c r="BJ60" s="403"/>
      <c r="BK60" s="373"/>
      <c r="BL60" s="373"/>
      <c r="BM60" s="379"/>
      <c r="BN60" s="779"/>
      <c r="BO60" s="779"/>
      <c r="BP60" s="785"/>
      <c r="BQ60" s="838"/>
      <c r="BR60" s="838"/>
      <c r="BS60" s="844"/>
      <c r="BT60" s="855"/>
      <c r="BU60" s="855"/>
      <c r="BV60" s="856"/>
    </row>
    <row r="61" spans="1:74" ht="15" customHeight="1" x14ac:dyDescent="0.25">
      <c r="A61" s="633"/>
      <c r="B61" s="326"/>
      <c r="C61" s="296"/>
      <c r="D61" s="610"/>
      <c r="E61" s="296"/>
      <c r="F61" s="326"/>
      <c r="G61" s="350"/>
      <c r="H61" s="296"/>
      <c r="I61" s="296"/>
      <c r="J61" s="567"/>
      <c r="K61" s="557"/>
      <c r="L61" s="645"/>
      <c r="M61" s="347"/>
      <c r="N61" s="299"/>
      <c r="O61" s="547"/>
      <c r="P61" s="368"/>
      <c r="Q61" s="327"/>
      <c r="R61" s="513"/>
      <c r="S61" s="449"/>
      <c r="T61" s="362"/>
      <c r="U61" s="362"/>
      <c r="V61" s="52">
        <v>1924</v>
      </c>
      <c r="W61" s="329"/>
      <c r="X61" s="424"/>
      <c r="Y61" s="280"/>
      <c r="Z61" s="439"/>
      <c r="AA61" s="439"/>
      <c r="AB61" s="439"/>
      <c r="AC61" s="359"/>
      <c r="AD61" s="424"/>
      <c r="AE61" s="280"/>
      <c r="AF61" s="508"/>
      <c r="AG61" s="280"/>
      <c r="AH61" s="707"/>
      <c r="AI61" s="731"/>
      <c r="AJ61" s="673"/>
      <c r="AK61" s="534"/>
      <c r="AL61" s="537"/>
      <c r="AM61" s="280"/>
      <c r="AN61" s="694"/>
      <c r="AO61" s="282"/>
      <c r="AP61" s="282"/>
      <c r="AQ61" s="359"/>
      <c r="AR61" s="270"/>
      <c r="AS61" s="271"/>
      <c r="AT61" s="280"/>
      <c r="AU61" s="694"/>
      <c r="AV61" s="282"/>
      <c r="AW61" s="707"/>
      <c r="AX61" s="491"/>
      <c r="AY61" s="491"/>
      <c r="AZ61" s="494"/>
      <c r="BA61" s="494"/>
      <c r="BB61" s="392"/>
      <c r="BC61" s="392"/>
      <c r="BD61" s="287"/>
      <c r="BE61" s="400"/>
      <c r="BF61" s="287"/>
      <c r="BG61" s="287"/>
      <c r="BH61" s="329"/>
      <c r="BI61" s="329"/>
      <c r="BJ61" s="403"/>
      <c r="BK61" s="373"/>
      <c r="BL61" s="373"/>
      <c r="BM61" s="379"/>
      <c r="BN61" s="779"/>
      <c r="BO61" s="779"/>
      <c r="BP61" s="785"/>
      <c r="BQ61" s="838"/>
      <c r="BR61" s="838"/>
      <c r="BS61" s="844"/>
      <c r="BT61" s="855"/>
      <c r="BU61" s="855"/>
      <c r="BV61" s="856"/>
    </row>
    <row r="62" spans="1:74" ht="15" customHeight="1" x14ac:dyDescent="0.25">
      <c r="A62" s="633"/>
      <c r="B62" s="326"/>
      <c r="C62" s="296"/>
      <c r="D62" s="610"/>
      <c r="E62" s="296"/>
      <c r="F62" s="326"/>
      <c r="G62" s="350"/>
      <c r="H62" s="296"/>
      <c r="I62" s="296"/>
      <c r="J62" s="567"/>
      <c r="K62" s="557"/>
      <c r="L62" s="645"/>
      <c r="M62" s="347"/>
      <c r="N62" s="299"/>
      <c r="O62" s="547"/>
      <c r="P62" s="366" t="s">
        <v>207</v>
      </c>
      <c r="Q62" s="325" t="s">
        <v>172</v>
      </c>
      <c r="R62" s="652">
        <v>3000</v>
      </c>
      <c r="S62" s="449" t="s">
        <v>112</v>
      </c>
      <c r="T62" s="362">
        <v>3000</v>
      </c>
      <c r="U62" s="362">
        <v>1000</v>
      </c>
      <c r="V62" s="334">
        <v>350</v>
      </c>
      <c r="W62" s="329"/>
      <c r="X62" s="488">
        <v>0</v>
      </c>
      <c r="Y62" s="279">
        <f>X62/T62</f>
        <v>0</v>
      </c>
      <c r="Z62" s="439"/>
      <c r="AA62" s="439"/>
      <c r="AB62" s="439"/>
      <c r="AC62" s="359"/>
      <c r="AD62" s="488">
        <v>0</v>
      </c>
      <c r="AE62" s="279">
        <f>AD62/T62</f>
        <v>0</v>
      </c>
      <c r="AF62" s="275">
        <f>X62+AD62</f>
        <v>0</v>
      </c>
      <c r="AG62" s="279">
        <f>AF62/T62</f>
        <v>0</v>
      </c>
      <c r="AH62" s="707"/>
      <c r="AI62" s="731"/>
      <c r="AJ62" s="673"/>
      <c r="AK62" s="534">
        <v>4000</v>
      </c>
      <c r="AL62" s="535">
        <v>1</v>
      </c>
      <c r="AM62" s="767">
        <v>4000</v>
      </c>
      <c r="AN62" s="692">
        <v>1</v>
      </c>
      <c r="AO62" s="282"/>
      <c r="AP62" s="282"/>
      <c r="AQ62" s="359"/>
      <c r="AR62" s="270">
        <v>0</v>
      </c>
      <c r="AS62" s="271">
        <v>0</v>
      </c>
      <c r="AT62" s="767">
        <v>4000</v>
      </c>
      <c r="AU62" s="692">
        <v>1</v>
      </c>
      <c r="AV62" s="282"/>
      <c r="AW62" s="707"/>
      <c r="AX62" s="489" t="s">
        <v>230</v>
      </c>
      <c r="AY62" s="489" t="s">
        <v>282</v>
      </c>
      <c r="AZ62" s="492" t="s">
        <v>327</v>
      </c>
      <c r="BA62" s="492" t="s">
        <v>398</v>
      </c>
      <c r="BB62" s="390">
        <v>43525</v>
      </c>
      <c r="BC62" s="390">
        <v>43769</v>
      </c>
      <c r="BD62" s="287"/>
      <c r="BE62" s="400"/>
      <c r="BF62" s="287"/>
      <c r="BG62" s="287"/>
      <c r="BH62" s="329"/>
      <c r="BI62" s="329"/>
      <c r="BJ62" s="403"/>
      <c r="BK62" s="373"/>
      <c r="BL62" s="373"/>
      <c r="BM62" s="379"/>
      <c r="BN62" s="779"/>
      <c r="BO62" s="779"/>
      <c r="BP62" s="785"/>
      <c r="BQ62" s="838"/>
      <c r="BR62" s="838"/>
      <c r="BS62" s="844"/>
      <c r="BT62" s="855"/>
      <c r="BU62" s="855"/>
      <c r="BV62" s="856"/>
    </row>
    <row r="63" spans="1:74" ht="15" customHeight="1" x14ac:dyDescent="0.25">
      <c r="A63" s="633"/>
      <c r="B63" s="326"/>
      <c r="C63" s="296"/>
      <c r="D63" s="610"/>
      <c r="E63" s="296"/>
      <c r="F63" s="326"/>
      <c r="G63" s="350"/>
      <c r="H63" s="296"/>
      <c r="I63" s="296"/>
      <c r="J63" s="567"/>
      <c r="K63" s="557"/>
      <c r="L63" s="645"/>
      <c r="M63" s="347"/>
      <c r="N63" s="299"/>
      <c r="O63" s="547"/>
      <c r="P63" s="367"/>
      <c r="Q63" s="326"/>
      <c r="R63" s="512"/>
      <c r="S63" s="449"/>
      <c r="T63" s="362"/>
      <c r="U63" s="362"/>
      <c r="V63" s="335"/>
      <c r="W63" s="329"/>
      <c r="X63" s="488"/>
      <c r="Y63" s="282"/>
      <c r="Z63" s="439"/>
      <c r="AA63" s="439"/>
      <c r="AB63" s="439"/>
      <c r="AC63" s="359"/>
      <c r="AD63" s="488"/>
      <c r="AE63" s="282"/>
      <c r="AF63" s="505"/>
      <c r="AG63" s="282"/>
      <c r="AH63" s="707"/>
      <c r="AI63" s="731"/>
      <c r="AJ63" s="673"/>
      <c r="AK63" s="534"/>
      <c r="AL63" s="536"/>
      <c r="AM63" s="505"/>
      <c r="AN63" s="693"/>
      <c r="AO63" s="282"/>
      <c r="AP63" s="282"/>
      <c r="AQ63" s="359"/>
      <c r="AR63" s="270"/>
      <c r="AS63" s="271"/>
      <c r="AT63" s="505"/>
      <c r="AU63" s="693"/>
      <c r="AV63" s="282"/>
      <c r="AW63" s="707"/>
      <c r="AX63" s="490"/>
      <c r="AY63" s="490"/>
      <c r="AZ63" s="493"/>
      <c r="BA63" s="493"/>
      <c r="BB63" s="391"/>
      <c r="BC63" s="391"/>
      <c r="BD63" s="287"/>
      <c r="BE63" s="400"/>
      <c r="BF63" s="287"/>
      <c r="BG63" s="287"/>
      <c r="BH63" s="329"/>
      <c r="BI63" s="329"/>
      <c r="BJ63" s="403"/>
      <c r="BK63" s="373"/>
      <c r="BL63" s="373"/>
      <c r="BM63" s="379"/>
      <c r="BN63" s="779"/>
      <c r="BO63" s="779"/>
      <c r="BP63" s="785"/>
      <c r="BQ63" s="838"/>
      <c r="BR63" s="838"/>
      <c r="BS63" s="844"/>
      <c r="BT63" s="855"/>
      <c r="BU63" s="855"/>
      <c r="BV63" s="856"/>
    </row>
    <row r="64" spans="1:74" ht="15" customHeight="1" x14ac:dyDescent="0.25">
      <c r="A64" s="633"/>
      <c r="B64" s="326"/>
      <c r="C64" s="296"/>
      <c r="D64" s="610"/>
      <c r="E64" s="296"/>
      <c r="F64" s="326"/>
      <c r="G64" s="350"/>
      <c r="H64" s="296"/>
      <c r="I64" s="296"/>
      <c r="J64" s="567"/>
      <c r="K64" s="557"/>
      <c r="L64" s="645"/>
      <c r="M64" s="347"/>
      <c r="N64" s="299"/>
      <c r="O64" s="547"/>
      <c r="P64" s="367"/>
      <c r="Q64" s="326"/>
      <c r="R64" s="512"/>
      <c r="S64" s="449"/>
      <c r="T64" s="362"/>
      <c r="U64" s="362"/>
      <c r="V64" s="334">
        <v>400</v>
      </c>
      <c r="W64" s="329"/>
      <c r="X64" s="488"/>
      <c r="Y64" s="282"/>
      <c r="Z64" s="439"/>
      <c r="AA64" s="439"/>
      <c r="AB64" s="439"/>
      <c r="AC64" s="359"/>
      <c r="AD64" s="488"/>
      <c r="AE64" s="282"/>
      <c r="AF64" s="505"/>
      <c r="AG64" s="282"/>
      <c r="AH64" s="707"/>
      <c r="AI64" s="731"/>
      <c r="AJ64" s="673"/>
      <c r="AK64" s="534"/>
      <c r="AL64" s="536"/>
      <c r="AM64" s="505"/>
      <c r="AN64" s="693"/>
      <c r="AO64" s="282"/>
      <c r="AP64" s="282"/>
      <c r="AQ64" s="359"/>
      <c r="AR64" s="270"/>
      <c r="AS64" s="271"/>
      <c r="AT64" s="505"/>
      <c r="AU64" s="693"/>
      <c r="AV64" s="282"/>
      <c r="AW64" s="707"/>
      <c r="AX64" s="490"/>
      <c r="AY64" s="490"/>
      <c r="AZ64" s="493"/>
      <c r="BA64" s="493"/>
      <c r="BB64" s="391"/>
      <c r="BC64" s="391"/>
      <c r="BD64" s="287"/>
      <c r="BE64" s="400"/>
      <c r="BF64" s="287"/>
      <c r="BG64" s="287"/>
      <c r="BH64" s="329"/>
      <c r="BI64" s="329"/>
      <c r="BJ64" s="403"/>
      <c r="BK64" s="373"/>
      <c r="BL64" s="373"/>
      <c r="BM64" s="379"/>
      <c r="BN64" s="779"/>
      <c r="BO64" s="779"/>
      <c r="BP64" s="785"/>
      <c r="BQ64" s="838"/>
      <c r="BR64" s="838"/>
      <c r="BS64" s="844"/>
      <c r="BT64" s="855"/>
      <c r="BU64" s="855"/>
      <c r="BV64" s="856"/>
    </row>
    <row r="65" spans="1:74" ht="18.75" customHeight="1" x14ac:dyDescent="0.25">
      <c r="A65" s="633"/>
      <c r="B65" s="326"/>
      <c r="C65" s="296"/>
      <c r="D65" s="610"/>
      <c r="E65" s="296"/>
      <c r="F65" s="326"/>
      <c r="G65" s="350"/>
      <c r="H65" s="296"/>
      <c r="I65" s="296"/>
      <c r="J65" s="567"/>
      <c r="K65" s="557"/>
      <c r="L65" s="645"/>
      <c r="M65" s="347"/>
      <c r="N65" s="299"/>
      <c r="O65" s="547"/>
      <c r="P65" s="367"/>
      <c r="Q65" s="326"/>
      <c r="R65" s="512"/>
      <c r="S65" s="449"/>
      <c r="T65" s="362"/>
      <c r="U65" s="362"/>
      <c r="V65" s="335"/>
      <c r="W65" s="329"/>
      <c r="X65" s="488"/>
      <c r="Y65" s="282"/>
      <c r="Z65" s="439"/>
      <c r="AA65" s="439"/>
      <c r="AB65" s="439"/>
      <c r="AC65" s="359"/>
      <c r="AD65" s="488"/>
      <c r="AE65" s="282"/>
      <c r="AF65" s="505"/>
      <c r="AG65" s="282"/>
      <c r="AH65" s="707"/>
      <c r="AI65" s="731"/>
      <c r="AJ65" s="673"/>
      <c r="AK65" s="534"/>
      <c r="AL65" s="536"/>
      <c r="AM65" s="505"/>
      <c r="AN65" s="693"/>
      <c r="AO65" s="282"/>
      <c r="AP65" s="282"/>
      <c r="AQ65" s="359"/>
      <c r="AR65" s="270"/>
      <c r="AS65" s="271"/>
      <c r="AT65" s="505"/>
      <c r="AU65" s="693"/>
      <c r="AV65" s="282"/>
      <c r="AW65" s="707"/>
      <c r="AX65" s="490"/>
      <c r="AY65" s="490"/>
      <c r="AZ65" s="493"/>
      <c r="BA65" s="493"/>
      <c r="BB65" s="391"/>
      <c r="BC65" s="391"/>
      <c r="BD65" s="287"/>
      <c r="BE65" s="400"/>
      <c r="BF65" s="287"/>
      <c r="BG65" s="287"/>
      <c r="BH65" s="329"/>
      <c r="BI65" s="329"/>
      <c r="BJ65" s="403"/>
      <c r="BK65" s="373"/>
      <c r="BL65" s="373"/>
      <c r="BM65" s="379"/>
      <c r="BN65" s="779"/>
      <c r="BO65" s="779"/>
      <c r="BP65" s="785"/>
      <c r="BQ65" s="838"/>
      <c r="BR65" s="838"/>
      <c r="BS65" s="844"/>
      <c r="BT65" s="855"/>
      <c r="BU65" s="855"/>
      <c r="BV65" s="856"/>
    </row>
    <row r="66" spans="1:74" ht="56.25" customHeight="1" x14ac:dyDescent="0.25">
      <c r="A66" s="633"/>
      <c r="B66" s="326"/>
      <c r="C66" s="296"/>
      <c r="D66" s="610"/>
      <c r="E66" s="296"/>
      <c r="F66" s="326"/>
      <c r="G66" s="350"/>
      <c r="H66" s="296"/>
      <c r="I66" s="296"/>
      <c r="J66" s="567"/>
      <c r="K66" s="557"/>
      <c r="L66" s="645"/>
      <c r="M66" s="347"/>
      <c r="N66" s="299"/>
      <c r="O66" s="547"/>
      <c r="P66" s="368"/>
      <c r="Q66" s="327"/>
      <c r="R66" s="512"/>
      <c r="S66" s="449"/>
      <c r="T66" s="362"/>
      <c r="U66" s="362"/>
      <c r="V66" s="52">
        <v>250</v>
      </c>
      <c r="W66" s="329"/>
      <c r="X66" s="488"/>
      <c r="Y66" s="280"/>
      <c r="Z66" s="439"/>
      <c r="AA66" s="439"/>
      <c r="AB66" s="439"/>
      <c r="AC66" s="359"/>
      <c r="AD66" s="488"/>
      <c r="AE66" s="280"/>
      <c r="AF66" s="276"/>
      <c r="AG66" s="280"/>
      <c r="AH66" s="707"/>
      <c r="AI66" s="731"/>
      <c r="AJ66" s="673"/>
      <c r="AK66" s="534"/>
      <c r="AL66" s="537"/>
      <c r="AM66" s="276"/>
      <c r="AN66" s="694"/>
      <c r="AO66" s="282"/>
      <c r="AP66" s="282"/>
      <c r="AQ66" s="359"/>
      <c r="AR66" s="270"/>
      <c r="AS66" s="271"/>
      <c r="AT66" s="276"/>
      <c r="AU66" s="694"/>
      <c r="AV66" s="282"/>
      <c r="AW66" s="707"/>
      <c r="AX66" s="491"/>
      <c r="AY66" s="491"/>
      <c r="AZ66" s="494"/>
      <c r="BA66" s="494"/>
      <c r="BB66" s="392"/>
      <c r="BC66" s="392"/>
      <c r="BD66" s="287"/>
      <c r="BE66" s="400"/>
      <c r="BF66" s="287"/>
      <c r="BG66" s="287"/>
      <c r="BH66" s="329"/>
      <c r="BI66" s="329"/>
      <c r="BJ66" s="403"/>
      <c r="BK66" s="373"/>
      <c r="BL66" s="373"/>
      <c r="BM66" s="379"/>
      <c r="BN66" s="779"/>
      <c r="BO66" s="779"/>
      <c r="BP66" s="785"/>
      <c r="BQ66" s="838"/>
      <c r="BR66" s="838"/>
      <c r="BS66" s="844"/>
      <c r="BT66" s="855"/>
      <c r="BU66" s="855"/>
      <c r="BV66" s="856"/>
    </row>
    <row r="67" spans="1:74" ht="15" customHeight="1" x14ac:dyDescent="0.25">
      <c r="A67" s="633"/>
      <c r="B67" s="326"/>
      <c r="C67" s="296"/>
      <c r="D67" s="610"/>
      <c r="E67" s="296"/>
      <c r="F67" s="326"/>
      <c r="G67" s="350"/>
      <c r="H67" s="296"/>
      <c r="I67" s="296"/>
      <c r="J67" s="567"/>
      <c r="K67" s="557"/>
      <c r="L67" s="645"/>
      <c r="M67" s="347"/>
      <c r="N67" s="299"/>
      <c r="O67" s="547"/>
      <c r="P67" s="366" t="s">
        <v>206</v>
      </c>
      <c r="Q67" s="361" t="s">
        <v>109</v>
      </c>
      <c r="R67" s="656">
        <v>7000</v>
      </c>
      <c r="S67" s="449" t="s">
        <v>136</v>
      </c>
      <c r="T67" s="362">
        <v>7000</v>
      </c>
      <c r="U67" s="362">
        <v>2333</v>
      </c>
      <c r="V67" s="52">
        <v>800</v>
      </c>
      <c r="W67" s="329"/>
      <c r="X67" s="488">
        <v>0</v>
      </c>
      <c r="Y67" s="279">
        <f>X67/T67</f>
        <v>0</v>
      </c>
      <c r="Z67" s="439"/>
      <c r="AA67" s="439"/>
      <c r="AB67" s="439"/>
      <c r="AC67" s="359"/>
      <c r="AD67" s="488">
        <v>0</v>
      </c>
      <c r="AE67" s="279">
        <f>AD67/T67</f>
        <v>0</v>
      </c>
      <c r="AF67" s="275">
        <f>X67+AD67</f>
        <v>0</v>
      </c>
      <c r="AG67" s="719">
        <f>AF67/T67</f>
        <v>0</v>
      </c>
      <c r="AH67" s="707"/>
      <c r="AI67" s="731"/>
      <c r="AJ67" s="673"/>
      <c r="AK67" s="695">
        <v>0</v>
      </c>
      <c r="AL67" s="535">
        <f>AK67/T67</f>
        <v>0</v>
      </c>
      <c r="AM67" s="275">
        <f>AK67+AF67</f>
        <v>0</v>
      </c>
      <c r="AN67" s="703">
        <f>AM67/T67</f>
        <v>0</v>
      </c>
      <c r="AO67" s="282"/>
      <c r="AP67" s="282"/>
      <c r="AQ67" s="359"/>
      <c r="AR67" s="270">
        <v>1000</v>
      </c>
      <c r="AS67" s="271">
        <f>AQ67/T67</f>
        <v>0</v>
      </c>
      <c r="AT67" s="771">
        <f>AR67+AM67</f>
        <v>1000</v>
      </c>
      <c r="AU67" s="703">
        <f>AT67/T67</f>
        <v>0.14285714285714285</v>
      </c>
      <c r="AV67" s="282"/>
      <c r="AW67" s="707"/>
      <c r="AX67" s="489" t="s">
        <v>218</v>
      </c>
      <c r="AY67" s="489" t="s">
        <v>218</v>
      </c>
      <c r="AZ67" s="492" t="s">
        <v>333</v>
      </c>
      <c r="BA67" s="492" t="s">
        <v>397</v>
      </c>
      <c r="BB67" s="390">
        <v>43678</v>
      </c>
      <c r="BC67" s="390">
        <v>43707</v>
      </c>
      <c r="BD67" s="287"/>
      <c r="BE67" s="400"/>
      <c r="BF67" s="287"/>
      <c r="BG67" s="287"/>
      <c r="BH67" s="329"/>
      <c r="BI67" s="329"/>
      <c r="BJ67" s="403"/>
      <c r="BK67" s="373"/>
      <c r="BL67" s="373"/>
      <c r="BM67" s="379"/>
      <c r="BN67" s="779"/>
      <c r="BO67" s="779"/>
      <c r="BP67" s="785"/>
      <c r="BQ67" s="838"/>
      <c r="BR67" s="838"/>
      <c r="BS67" s="844"/>
      <c r="BT67" s="855"/>
      <c r="BU67" s="855"/>
      <c r="BV67" s="856"/>
    </row>
    <row r="68" spans="1:74" ht="15" customHeight="1" x14ac:dyDescent="0.25">
      <c r="A68" s="633"/>
      <c r="B68" s="326"/>
      <c r="C68" s="296"/>
      <c r="D68" s="610"/>
      <c r="E68" s="296"/>
      <c r="F68" s="326"/>
      <c r="G68" s="350"/>
      <c r="H68" s="296"/>
      <c r="I68" s="296"/>
      <c r="J68" s="567"/>
      <c r="K68" s="557"/>
      <c r="L68" s="645"/>
      <c r="M68" s="347"/>
      <c r="N68" s="299"/>
      <c r="O68" s="547"/>
      <c r="P68" s="367"/>
      <c r="Q68" s="361"/>
      <c r="R68" s="657"/>
      <c r="S68" s="449"/>
      <c r="T68" s="362"/>
      <c r="U68" s="362"/>
      <c r="V68" s="52">
        <v>900</v>
      </c>
      <c r="W68" s="329"/>
      <c r="X68" s="488"/>
      <c r="Y68" s="282"/>
      <c r="Z68" s="439"/>
      <c r="AA68" s="439"/>
      <c r="AB68" s="439"/>
      <c r="AC68" s="359"/>
      <c r="AD68" s="488"/>
      <c r="AE68" s="282"/>
      <c r="AF68" s="505"/>
      <c r="AG68" s="720"/>
      <c r="AH68" s="707"/>
      <c r="AI68" s="731"/>
      <c r="AJ68" s="673"/>
      <c r="AK68" s="695"/>
      <c r="AL68" s="536"/>
      <c r="AM68" s="505"/>
      <c r="AN68" s="704"/>
      <c r="AO68" s="282"/>
      <c r="AP68" s="282"/>
      <c r="AQ68" s="359"/>
      <c r="AR68" s="270"/>
      <c r="AS68" s="271"/>
      <c r="AT68" s="772"/>
      <c r="AU68" s="704"/>
      <c r="AV68" s="282"/>
      <c r="AW68" s="707"/>
      <c r="AX68" s="490"/>
      <c r="AY68" s="490"/>
      <c r="AZ68" s="493"/>
      <c r="BA68" s="493"/>
      <c r="BB68" s="391"/>
      <c r="BC68" s="391"/>
      <c r="BD68" s="287"/>
      <c r="BE68" s="400"/>
      <c r="BF68" s="287"/>
      <c r="BG68" s="287"/>
      <c r="BH68" s="329"/>
      <c r="BI68" s="329"/>
      <c r="BJ68" s="403"/>
      <c r="BK68" s="373"/>
      <c r="BL68" s="373"/>
      <c r="BM68" s="379"/>
      <c r="BN68" s="779"/>
      <c r="BO68" s="779"/>
      <c r="BP68" s="785"/>
      <c r="BQ68" s="838"/>
      <c r="BR68" s="838"/>
      <c r="BS68" s="844"/>
      <c r="BT68" s="855"/>
      <c r="BU68" s="855"/>
      <c r="BV68" s="856"/>
    </row>
    <row r="69" spans="1:74" ht="42.75" customHeight="1" x14ac:dyDescent="0.25">
      <c r="A69" s="633"/>
      <c r="B69" s="326"/>
      <c r="C69" s="296"/>
      <c r="D69" s="610"/>
      <c r="E69" s="296"/>
      <c r="F69" s="326"/>
      <c r="G69" s="350"/>
      <c r="H69" s="296"/>
      <c r="I69" s="296"/>
      <c r="J69" s="567"/>
      <c r="K69" s="557"/>
      <c r="L69" s="645"/>
      <c r="M69" s="347"/>
      <c r="N69" s="299"/>
      <c r="O69" s="547"/>
      <c r="P69" s="368"/>
      <c r="Q69" s="361"/>
      <c r="R69" s="658"/>
      <c r="S69" s="449"/>
      <c r="T69" s="362"/>
      <c r="U69" s="362"/>
      <c r="V69" s="52">
        <v>633</v>
      </c>
      <c r="W69" s="329"/>
      <c r="X69" s="488"/>
      <c r="Y69" s="280"/>
      <c r="Z69" s="439"/>
      <c r="AA69" s="439"/>
      <c r="AB69" s="439"/>
      <c r="AC69" s="359"/>
      <c r="AD69" s="488"/>
      <c r="AE69" s="280"/>
      <c r="AF69" s="505"/>
      <c r="AG69" s="721"/>
      <c r="AH69" s="707"/>
      <c r="AI69" s="731"/>
      <c r="AJ69" s="673"/>
      <c r="AK69" s="695"/>
      <c r="AL69" s="537"/>
      <c r="AM69" s="276"/>
      <c r="AN69" s="705"/>
      <c r="AO69" s="282"/>
      <c r="AP69" s="282"/>
      <c r="AQ69" s="359"/>
      <c r="AR69" s="270"/>
      <c r="AS69" s="271"/>
      <c r="AT69" s="773"/>
      <c r="AU69" s="705"/>
      <c r="AV69" s="282"/>
      <c r="AW69" s="707"/>
      <c r="AX69" s="491"/>
      <c r="AY69" s="491"/>
      <c r="AZ69" s="494"/>
      <c r="BA69" s="494"/>
      <c r="BB69" s="392"/>
      <c r="BC69" s="392"/>
      <c r="BD69" s="287"/>
      <c r="BE69" s="400"/>
      <c r="BF69" s="287"/>
      <c r="BG69" s="287"/>
      <c r="BH69" s="329"/>
      <c r="BI69" s="329"/>
      <c r="BJ69" s="403"/>
      <c r="BK69" s="373"/>
      <c r="BL69" s="373"/>
      <c r="BM69" s="379"/>
      <c r="BN69" s="779"/>
      <c r="BO69" s="779"/>
      <c r="BP69" s="785"/>
      <c r="BQ69" s="838"/>
      <c r="BR69" s="838"/>
      <c r="BS69" s="844"/>
      <c r="BT69" s="855"/>
      <c r="BU69" s="855"/>
      <c r="BV69" s="856"/>
    </row>
    <row r="70" spans="1:74" ht="15" customHeight="1" x14ac:dyDescent="0.25">
      <c r="A70" s="633"/>
      <c r="B70" s="326"/>
      <c r="C70" s="296"/>
      <c r="D70" s="610"/>
      <c r="E70" s="296"/>
      <c r="F70" s="326"/>
      <c r="G70" s="350"/>
      <c r="H70" s="296"/>
      <c r="I70" s="296"/>
      <c r="J70" s="567"/>
      <c r="K70" s="557"/>
      <c r="L70" s="645"/>
      <c r="M70" s="347"/>
      <c r="N70" s="299"/>
      <c r="O70" s="547"/>
      <c r="P70" s="366" t="s">
        <v>46</v>
      </c>
      <c r="Q70" s="361" t="s">
        <v>173</v>
      </c>
      <c r="R70" s="656">
        <f>24654-120</f>
        <v>24534</v>
      </c>
      <c r="S70" s="449" t="s">
        <v>112</v>
      </c>
      <c r="T70" s="362">
        <v>24654</v>
      </c>
      <c r="U70" s="362">
        <v>8218</v>
      </c>
      <c r="V70" s="52">
        <v>3000</v>
      </c>
      <c r="W70" s="329"/>
      <c r="X70" s="424">
        <v>1424</v>
      </c>
      <c r="Y70" s="279">
        <f>X70/T70</f>
        <v>5.7759389957004949E-2</v>
      </c>
      <c r="Z70" s="439"/>
      <c r="AA70" s="439"/>
      <c r="AB70" s="439"/>
      <c r="AC70" s="359"/>
      <c r="AD70" s="424">
        <v>10140</v>
      </c>
      <c r="AE70" s="279">
        <f>AD70/T70</f>
        <v>0.41129228522754929</v>
      </c>
      <c r="AF70" s="506">
        <f>X70+AD70</f>
        <v>11564</v>
      </c>
      <c r="AG70" s="279">
        <f>AF70/T70</f>
        <v>0.46905167518455421</v>
      </c>
      <c r="AH70" s="707"/>
      <c r="AI70" s="731"/>
      <c r="AJ70" s="673"/>
      <c r="AK70" s="534">
        <f>324+1299+1404</f>
        <v>3027</v>
      </c>
      <c r="AL70" s="535">
        <f>AK70/T70</f>
        <v>0.12277926502798735</v>
      </c>
      <c r="AM70" s="743">
        <f>AK70+AF70</f>
        <v>14591</v>
      </c>
      <c r="AN70" s="699">
        <f>AM70/T70</f>
        <v>0.59183094021254157</v>
      </c>
      <c r="AO70" s="282"/>
      <c r="AP70" s="282"/>
      <c r="AQ70" s="359"/>
      <c r="AR70" s="485">
        <v>1152</v>
      </c>
      <c r="AS70" s="279">
        <f>AR70/T70</f>
        <v>4.6726697493307372E-2</v>
      </c>
      <c r="AT70" s="743">
        <f>AR70+AM70</f>
        <v>15743</v>
      </c>
      <c r="AU70" s="834">
        <f>AT70/T70</f>
        <v>0.63855763770584895</v>
      </c>
      <c r="AV70" s="282"/>
      <c r="AW70" s="707"/>
      <c r="AX70" s="489" t="s">
        <v>219</v>
      </c>
      <c r="AY70" s="489" t="s">
        <v>283</v>
      </c>
      <c r="AZ70" s="492" t="s">
        <v>366</v>
      </c>
      <c r="BA70" s="492" t="s">
        <v>367</v>
      </c>
      <c r="BB70" s="390">
        <v>43498</v>
      </c>
      <c r="BC70" s="390">
        <v>43798</v>
      </c>
      <c r="BD70" s="287"/>
      <c r="BE70" s="400"/>
      <c r="BF70" s="287"/>
      <c r="BG70" s="287"/>
      <c r="BH70" s="329"/>
      <c r="BI70" s="329"/>
      <c r="BJ70" s="403"/>
      <c r="BK70" s="373"/>
      <c r="BL70" s="373"/>
      <c r="BM70" s="379"/>
      <c r="BN70" s="779"/>
      <c r="BO70" s="779"/>
      <c r="BP70" s="785"/>
      <c r="BQ70" s="838"/>
      <c r="BR70" s="838"/>
      <c r="BS70" s="844"/>
      <c r="BT70" s="855"/>
      <c r="BU70" s="855"/>
      <c r="BV70" s="856"/>
    </row>
    <row r="71" spans="1:74" ht="15" customHeight="1" x14ac:dyDescent="0.25">
      <c r="A71" s="633"/>
      <c r="B71" s="326"/>
      <c r="C71" s="296"/>
      <c r="D71" s="610"/>
      <c r="E71" s="296"/>
      <c r="F71" s="326"/>
      <c r="G71" s="350"/>
      <c r="H71" s="296"/>
      <c r="I71" s="296"/>
      <c r="J71" s="567"/>
      <c r="K71" s="557"/>
      <c r="L71" s="645"/>
      <c r="M71" s="347"/>
      <c r="N71" s="299"/>
      <c r="O71" s="547"/>
      <c r="P71" s="367"/>
      <c r="Q71" s="361"/>
      <c r="R71" s="657"/>
      <c r="S71" s="449"/>
      <c r="T71" s="362"/>
      <c r="U71" s="362"/>
      <c r="V71" s="52">
        <v>4000</v>
      </c>
      <c r="W71" s="329"/>
      <c r="X71" s="424"/>
      <c r="Y71" s="282"/>
      <c r="Z71" s="439"/>
      <c r="AA71" s="439"/>
      <c r="AB71" s="439"/>
      <c r="AC71" s="359"/>
      <c r="AD71" s="424"/>
      <c r="AE71" s="282"/>
      <c r="AF71" s="507"/>
      <c r="AG71" s="280"/>
      <c r="AH71" s="707"/>
      <c r="AI71" s="731"/>
      <c r="AJ71" s="673"/>
      <c r="AK71" s="534"/>
      <c r="AL71" s="536"/>
      <c r="AM71" s="282"/>
      <c r="AN71" s="507"/>
      <c r="AO71" s="282"/>
      <c r="AP71" s="282"/>
      <c r="AQ71" s="359"/>
      <c r="AR71" s="486"/>
      <c r="AS71" s="282"/>
      <c r="AT71" s="282"/>
      <c r="AU71" s="835"/>
      <c r="AV71" s="282"/>
      <c r="AW71" s="707"/>
      <c r="AX71" s="490"/>
      <c r="AY71" s="490"/>
      <c r="AZ71" s="493"/>
      <c r="BA71" s="493"/>
      <c r="BB71" s="391"/>
      <c r="BC71" s="391"/>
      <c r="BD71" s="287"/>
      <c r="BE71" s="400"/>
      <c r="BF71" s="287"/>
      <c r="BG71" s="287"/>
      <c r="BH71" s="329"/>
      <c r="BI71" s="329"/>
      <c r="BJ71" s="403"/>
      <c r="BK71" s="373"/>
      <c r="BL71" s="373"/>
      <c r="BM71" s="379"/>
      <c r="BN71" s="779"/>
      <c r="BO71" s="779"/>
      <c r="BP71" s="785"/>
      <c r="BQ71" s="838"/>
      <c r="BR71" s="838"/>
      <c r="BS71" s="844"/>
      <c r="BT71" s="855"/>
      <c r="BU71" s="855"/>
      <c r="BV71" s="856"/>
    </row>
    <row r="72" spans="1:74" ht="100.5" customHeight="1" x14ac:dyDescent="0.25">
      <c r="A72" s="633"/>
      <c r="B72" s="326"/>
      <c r="C72" s="296"/>
      <c r="D72" s="611"/>
      <c r="E72" s="297"/>
      <c r="F72" s="327"/>
      <c r="G72" s="351"/>
      <c r="H72" s="297"/>
      <c r="I72" s="297"/>
      <c r="J72" s="568"/>
      <c r="K72" s="556"/>
      <c r="L72" s="646"/>
      <c r="M72" s="348"/>
      <c r="N72" s="300"/>
      <c r="O72" s="547"/>
      <c r="P72" s="368"/>
      <c r="Q72" s="361"/>
      <c r="R72" s="658"/>
      <c r="S72" s="449"/>
      <c r="T72" s="362"/>
      <c r="U72" s="362"/>
      <c r="V72" s="52">
        <v>1218</v>
      </c>
      <c r="W72" s="330"/>
      <c r="X72" s="424"/>
      <c r="Y72" s="280"/>
      <c r="Z72" s="440"/>
      <c r="AA72" s="440"/>
      <c r="AB72" s="439"/>
      <c r="AC72" s="360"/>
      <c r="AD72" s="424"/>
      <c r="AE72" s="280"/>
      <c r="AF72" s="508"/>
      <c r="AG72" s="83">
        <f>(AG70+AG67+AG62+AG57+AG52)/5</f>
        <v>0.14172233503691084</v>
      </c>
      <c r="AH72" s="708"/>
      <c r="AI72" s="731"/>
      <c r="AJ72" s="674"/>
      <c r="AK72" s="534"/>
      <c r="AL72" s="537"/>
      <c r="AM72" s="280"/>
      <c r="AN72" s="508"/>
      <c r="AO72" s="280"/>
      <c r="AP72" s="282"/>
      <c r="AQ72" s="359"/>
      <c r="AR72" s="487"/>
      <c r="AS72" s="280"/>
      <c r="AT72" s="280"/>
      <c r="AU72" s="836"/>
      <c r="AV72" s="280"/>
      <c r="AW72" s="707"/>
      <c r="AX72" s="490"/>
      <c r="AY72" s="490"/>
      <c r="AZ72" s="493"/>
      <c r="BA72" s="493"/>
      <c r="BB72" s="391"/>
      <c r="BC72" s="391"/>
      <c r="BD72" s="287"/>
      <c r="BE72" s="400"/>
      <c r="BF72" s="287"/>
      <c r="BG72" s="287"/>
      <c r="BH72" s="329"/>
      <c r="BI72" s="329"/>
      <c r="BJ72" s="403"/>
      <c r="BK72" s="373"/>
      <c r="BL72" s="373"/>
      <c r="BM72" s="379"/>
      <c r="BN72" s="779"/>
      <c r="BO72" s="779"/>
      <c r="BP72" s="785"/>
      <c r="BQ72" s="838"/>
      <c r="BR72" s="838"/>
      <c r="BS72" s="844"/>
      <c r="BT72" s="855"/>
      <c r="BU72" s="855"/>
      <c r="BV72" s="856"/>
    </row>
    <row r="73" spans="1:74" ht="25.5" customHeight="1" x14ac:dyDescent="0.25">
      <c r="A73" s="633"/>
      <c r="B73" s="326"/>
      <c r="C73" s="296"/>
      <c r="D73" s="156"/>
      <c r="E73" s="145"/>
      <c r="F73" s="138"/>
      <c r="G73" s="154"/>
      <c r="H73" s="145"/>
      <c r="I73" s="145"/>
      <c r="J73" s="159"/>
      <c r="K73" s="146"/>
      <c r="L73" s="150"/>
      <c r="M73" s="149"/>
      <c r="N73" s="144"/>
      <c r="O73" s="163"/>
      <c r="P73" s="135"/>
      <c r="Q73" s="157"/>
      <c r="R73" s="134"/>
      <c r="S73" s="140"/>
      <c r="T73" s="142"/>
      <c r="U73" s="142"/>
      <c r="V73" s="52"/>
      <c r="W73" s="122"/>
      <c r="X73" s="128"/>
      <c r="Y73" s="110"/>
      <c r="Z73" s="133"/>
      <c r="AA73" s="133"/>
      <c r="AB73" s="439"/>
      <c r="AC73" s="127"/>
      <c r="AD73" s="128"/>
      <c r="AE73" s="110"/>
      <c r="AF73" s="112"/>
      <c r="AG73" s="167"/>
      <c r="AH73" s="244"/>
      <c r="AI73" s="731"/>
      <c r="AJ73" s="120"/>
      <c r="AK73" s="114"/>
      <c r="AL73" s="113"/>
      <c r="AM73" s="110"/>
      <c r="AN73" s="112"/>
      <c r="AO73" s="110">
        <f>(AO52+AO24)/2</f>
        <v>0.59435631189030658</v>
      </c>
      <c r="AP73" s="282"/>
      <c r="AQ73" s="253"/>
      <c r="AR73" s="252"/>
      <c r="AS73" s="100"/>
      <c r="AT73" s="180"/>
      <c r="AU73" s="182"/>
      <c r="AV73" s="180">
        <f>(AV52+AV24)/2</f>
        <v>0.641802328639696</v>
      </c>
      <c r="AW73" s="707"/>
      <c r="AX73" s="491"/>
      <c r="AY73" s="491"/>
      <c r="AZ73" s="494"/>
      <c r="BA73" s="494"/>
      <c r="BB73" s="392"/>
      <c r="BC73" s="392"/>
      <c r="BD73" s="288"/>
      <c r="BE73" s="401"/>
      <c r="BF73" s="288"/>
      <c r="BG73" s="288"/>
      <c r="BH73" s="330"/>
      <c r="BI73" s="330"/>
      <c r="BJ73" s="404"/>
      <c r="BK73" s="374"/>
      <c r="BL73" s="374"/>
      <c r="BM73" s="380"/>
      <c r="BN73" s="780"/>
      <c r="BO73" s="780"/>
      <c r="BP73" s="786"/>
      <c r="BQ73" s="839"/>
      <c r="BR73" s="839"/>
      <c r="BS73" s="845"/>
      <c r="BT73" s="855"/>
      <c r="BU73" s="855"/>
      <c r="BV73" s="856"/>
    </row>
    <row r="74" spans="1:74" ht="15" customHeight="1" x14ac:dyDescent="0.25">
      <c r="A74" s="633"/>
      <c r="B74" s="326"/>
      <c r="C74" s="296"/>
      <c r="D74" s="295" t="s">
        <v>47</v>
      </c>
      <c r="E74" s="609" t="s">
        <v>48</v>
      </c>
      <c r="F74" s="361" t="s">
        <v>92</v>
      </c>
      <c r="G74" s="349">
        <v>0.14000000000000001</v>
      </c>
      <c r="H74" s="295" t="s">
        <v>49</v>
      </c>
      <c r="I74" s="295" t="s">
        <v>50</v>
      </c>
      <c r="J74" s="295">
        <v>100</v>
      </c>
      <c r="K74" s="295">
        <v>73</v>
      </c>
      <c r="L74" s="612">
        <v>83</v>
      </c>
      <c r="M74" s="555">
        <v>7</v>
      </c>
      <c r="N74" s="298" t="s">
        <v>152</v>
      </c>
      <c r="O74" s="547" t="s">
        <v>101</v>
      </c>
      <c r="P74" s="301" t="s">
        <v>208</v>
      </c>
      <c r="Q74" s="361" t="s">
        <v>140</v>
      </c>
      <c r="R74" s="521">
        <f>7</f>
        <v>7</v>
      </c>
      <c r="S74" s="515" t="s">
        <v>112</v>
      </c>
      <c r="T74" s="662">
        <v>7</v>
      </c>
      <c r="U74" s="362">
        <f>24500+14000</f>
        <v>38500</v>
      </c>
      <c r="V74" s="52">
        <v>10000</v>
      </c>
      <c r="W74" s="476">
        <v>23</v>
      </c>
      <c r="X74" s="625">
        <v>23</v>
      </c>
      <c r="Y74" s="279">
        <v>1</v>
      </c>
      <c r="Z74" s="438">
        <f>(Y74+Y77+Y81)/3</f>
        <v>0.33333333333333331</v>
      </c>
      <c r="AA74" s="438">
        <f>(Y74+Y77+Y81)/3</f>
        <v>0.33333333333333331</v>
      </c>
      <c r="AB74" s="439"/>
      <c r="AC74" s="663">
        <v>3</v>
      </c>
      <c r="AD74" s="625">
        <v>3</v>
      </c>
      <c r="AE74" s="279">
        <v>1</v>
      </c>
      <c r="AF74" s="506">
        <f>X74+AD74</f>
        <v>26</v>
      </c>
      <c r="AG74" s="279">
        <v>1</v>
      </c>
      <c r="AH74" s="706">
        <f>(AG74+AG77)/2</f>
        <v>0.5</v>
      </c>
      <c r="AI74" s="731"/>
      <c r="AJ74" s="696">
        <v>2</v>
      </c>
      <c r="AK74" s="688">
        <v>3</v>
      </c>
      <c r="AL74" s="535">
        <f>AK74/T74</f>
        <v>0.42857142857142855</v>
      </c>
      <c r="AM74" s="743">
        <f>AK74+AF74</f>
        <v>29</v>
      </c>
      <c r="AN74" s="692">
        <v>1</v>
      </c>
      <c r="AO74" s="279">
        <f>(AN74+AN77)/2</f>
        <v>0.5</v>
      </c>
      <c r="AP74" s="282"/>
      <c r="AQ74" s="269">
        <v>0</v>
      </c>
      <c r="AR74" s="270">
        <v>0</v>
      </c>
      <c r="AS74" s="271">
        <v>0</v>
      </c>
      <c r="AT74" s="743">
        <f>AR74+AM74</f>
        <v>29</v>
      </c>
      <c r="AU74" s="692">
        <v>1</v>
      </c>
      <c r="AV74" s="279">
        <f>(AU74+AU77)/2</f>
        <v>0.5</v>
      </c>
      <c r="AW74" s="707"/>
      <c r="AX74" s="286" t="s">
        <v>247</v>
      </c>
      <c r="AY74" s="286" t="s">
        <v>346</v>
      </c>
      <c r="AZ74" s="266" t="s">
        <v>368</v>
      </c>
      <c r="BA74" s="266" t="s">
        <v>383</v>
      </c>
      <c r="BB74" s="390">
        <v>43467</v>
      </c>
      <c r="BC74" s="390">
        <v>43829</v>
      </c>
      <c r="BD74" s="286" t="s">
        <v>122</v>
      </c>
      <c r="BE74" s="399">
        <v>4280506540</v>
      </c>
      <c r="BF74" s="286" t="s">
        <v>413</v>
      </c>
      <c r="BG74" s="286" t="s">
        <v>412</v>
      </c>
      <c r="BH74" s="328">
        <v>5368895407</v>
      </c>
      <c r="BI74" s="328">
        <v>2740152994</v>
      </c>
      <c r="BJ74" s="402">
        <f>(BI74*100%/BH74)</f>
        <v>0.5103755588956661</v>
      </c>
      <c r="BK74" s="372">
        <v>7105955529</v>
      </c>
      <c r="BL74" s="375">
        <v>4351497032</v>
      </c>
      <c r="BM74" s="378">
        <f>(BL74*100%/BK74)</f>
        <v>0.61237324301301577</v>
      </c>
      <c r="BN74" s="778">
        <v>7361955771</v>
      </c>
      <c r="BO74" s="781">
        <v>7356599674</v>
      </c>
      <c r="BP74" s="784" t="s">
        <v>338</v>
      </c>
      <c r="BQ74" s="837">
        <v>7361955771</v>
      </c>
      <c r="BR74" s="837">
        <v>6355520874</v>
      </c>
      <c r="BS74" s="843">
        <f>BR74/BQ74</f>
        <v>0.86329245538739596</v>
      </c>
      <c r="BT74" s="858">
        <v>7361955771</v>
      </c>
      <c r="BU74" s="858">
        <v>6355520874</v>
      </c>
      <c r="BV74" s="856">
        <f>BU74/BT74</f>
        <v>0.86329245538739596</v>
      </c>
    </row>
    <row r="75" spans="1:74" x14ac:dyDescent="0.25">
      <c r="A75" s="633"/>
      <c r="B75" s="326"/>
      <c r="C75" s="296"/>
      <c r="D75" s="296"/>
      <c r="E75" s="610"/>
      <c r="F75" s="361"/>
      <c r="G75" s="350"/>
      <c r="H75" s="296"/>
      <c r="I75" s="296"/>
      <c r="J75" s="296"/>
      <c r="K75" s="296"/>
      <c r="L75" s="525"/>
      <c r="M75" s="557"/>
      <c r="N75" s="299"/>
      <c r="O75" s="547"/>
      <c r="P75" s="302"/>
      <c r="Q75" s="361"/>
      <c r="R75" s="521"/>
      <c r="S75" s="515"/>
      <c r="T75" s="662"/>
      <c r="U75" s="362"/>
      <c r="V75" s="52">
        <v>18500</v>
      </c>
      <c r="W75" s="477"/>
      <c r="X75" s="625"/>
      <c r="Y75" s="282"/>
      <c r="Z75" s="439"/>
      <c r="AA75" s="439"/>
      <c r="AB75" s="439"/>
      <c r="AC75" s="664"/>
      <c r="AD75" s="625"/>
      <c r="AE75" s="282"/>
      <c r="AF75" s="798"/>
      <c r="AG75" s="282"/>
      <c r="AH75" s="707"/>
      <c r="AI75" s="731"/>
      <c r="AJ75" s="697"/>
      <c r="AK75" s="688"/>
      <c r="AL75" s="536"/>
      <c r="AM75" s="282"/>
      <c r="AN75" s="693"/>
      <c r="AO75" s="282"/>
      <c r="AP75" s="282"/>
      <c r="AQ75" s="269"/>
      <c r="AR75" s="270"/>
      <c r="AS75" s="271"/>
      <c r="AT75" s="282"/>
      <c r="AU75" s="693"/>
      <c r="AV75" s="282"/>
      <c r="AW75" s="707"/>
      <c r="AX75" s="287"/>
      <c r="AY75" s="287"/>
      <c r="AZ75" s="267"/>
      <c r="BA75" s="267"/>
      <c r="BB75" s="391"/>
      <c r="BC75" s="391"/>
      <c r="BD75" s="287"/>
      <c r="BE75" s="400"/>
      <c r="BF75" s="287"/>
      <c r="BG75" s="287"/>
      <c r="BH75" s="329"/>
      <c r="BI75" s="329"/>
      <c r="BJ75" s="403"/>
      <c r="BK75" s="373"/>
      <c r="BL75" s="376"/>
      <c r="BM75" s="379"/>
      <c r="BN75" s="779"/>
      <c r="BO75" s="782"/>
      <c r="BP75" s="785"/>
      <c r="BQ75" s="838"/>
      <c r="BR75" s="838"/>
      <c r="BS75" s="844"/>
      <c r="BT75" s="859"/>
      <c r="BU75" s="859"/>
      <c r="BV75" s="856"/>
    </row>
    <row r="76" spans="1:74" ht="228.75" customHeight="1" x14ac:dyDescent="0.25">
      <c r="A76" s="633"/>
      <c r="B76" s="326"/>
      <c r="C76" s="296"/>
      <c r="D76" s="296"/>
      <c r="E76" s="610"/>
      <c r="F76" s="361"/>
      <c r="G76" s="351"/>
      <c r="H76" s="296"/>
      <c r="I76" s="297"/>
      <c r="J76" s="297"/>
      <c r="K76" s="297"/>
      <c r="L76" s="526"/>
      <c r="M76" s="556"/>
      <c r="N76" s="299"/>
      <c r="O76" s="547"/>
      <c r="P76" s="303"/>
      <c r="Q76" s="361"/>
      <c r="R76" s="521"/>
      <c r="S76" s="515"/>
      <c r="T76" s="662"/>
      <c r="U76" s="362"/>
      <c r="V76" s="52">
        <v>10000</v>
      </c>
      <c r="W76" s="478"/>
      <c r="X76" s="625"/>
      <c r="Y76" s="280"/>
      <c r="Z76" s="439"/>
      <c r="AA76" s="439"/>
      <c r="AB76" s="439"/>
      <c r="AC76" s="665"/>
      <c r="AD76" s="625"/>
      <c r="AE76" s="280"/>
      <c r="AF76" s="799"/>
      <c r="AG76" s="280"/>
      <c r="AH76" s="707"/>
      <c r="AI76" s="731"/>
      <c r="AJ76" s="698"/>
      <c r="AK76" s="688"/>
      <c r="AL76" s="537"/>
      <c r="AM76" s="280"/>
      <c r="AN76" s="694"/>
      <c r="AO76" s="282"/>
      <c r="AP76" s="282"/>
      <c r="AQ76" s="269"/>
      <c r="AR76" s="270"/>
      <c r="AS76" s="271"/>
      <c r="AT76" s="280"/>
      <c r="AU76" s="694"/>
      <c r="AV76" s="282"/>
      <c r="AW76" s="707"/>
      <c r="AX76" s="288"/>
      <c r="AY76" s="288"/>
      <c r="AZ76" s="268"/>
      <c r="BA76" s="267"/>
      <c r="BB76" s="391"/>
      <c r="BC76" s="391"/>
      <c r="BD76" s="287"/>
      <c r="BE76" s="400"/>
      <c r="BF76" s="287"/>
      <c r="BG76" s="287"/>
      <c r="BH76" s="329"/>
      <c r="BI76" s="329"/>
      <c r="BJ76" s="403"/>
      <c r="BK76" s="373"/>
      <c r="BL76" s="376"/>
      <c r="BM76" s="379"/>
      <c r="BN76" s="779"/>
      <c r="BO76" s="782"/>
      <c r="BP76" s="785"/>
      <c r="BQ76" s="838"/>
      <c r="BR76" s="838"/>
      <c r="BS76" s="844"/>
      <c r="BT76" s="859"/>
      <c r="BU76" s="859"/>
      <c r="BV76" s="856"/>
    </row>
    <row r="77" spans="1:74" ht="15" customHeight="1" x14ac:dyDescent="0.25">
      <c r="A77" s="633"/>
      <c r="B77" s="326"/>
      <c r="C77" s="296"/>
      <c r="D77" s="296"/>
      <c r="E77" s="610"/>
      <c r="F77" s="361"/>
      <c r="G77" s="613">
        <v>0.31</v>
      </c>
      <c r="H77" s="296"/>
      <c r="I77" s="295" t="s">
        <v>51</v>
      </c>
      <c r="J77" s="641">
        <v>72</v>
      </c>
      <c r="K77" s="642">
        <v>32</v>
      </c>
      <c r="L77" s="612">
        <v>9</v>
      </c>
      <c r="M77" s="641">
        <v>16</v>
      </c>
      <c r="N77" s="299"/>
      <c r="O77" s="547"/>
      <c r="P77" s="549" t="s">
        <v>137</v>
      </c>
      <c r="Q77" s="451" t="s">
        <v>138</v>
      </c>
      <c r="R77" s="527">
        <v>2</v>
      </c>
      <c r="S77" s="517" t="s">
        <v>112</v>
      </c>
      <c r="T77" s="483">
        <v>2</v>
      </c>
      <c r="U77" s="484">
        <v>15000</v>
      </c>
      <c r="V77" s="427">
        <v>5000</v>
      </c>
      <c r="W77" s="441">
        <v>0</v>
      </c>
      <c r="X77" s="626">
        <v>0</v>
      </c>
      <c r="Y77" s="531">
        <f>X77/T77</f>
        <v>0</v>
      </c>
      <c r="Z77" s="439"/>
      <c r="AA77" s="439"/>
      <c r="AB77" s="439"/>
      <c r="AC77" s="441">
        <v>0</v>
      </c>
      <c r="AD77" s="626">
        <v>0</v>
      </c>
      <c r="AE77" s="531">
        <f>AC77/T77</f>
        <v>0</v>
      </c>
      <c r="AF77" s="275">
        <f>X77+AD77</f>
        <v>0</v>
      </c>
      <c r="AG77" s="279">
        <v>0</v>
      </c>
      <c r="AH77" s="707"/>
      <c r="AI77" s="731"/>
      <c r="AJ77" s="678">
        <v>0</v>
      </c>
      <c r="AK77" s="702">
        <v>0</v>
      </c>
      <c r="AL77" s="675">
        <f>AK77/T77</f>
        <v>0</v>
      </c>
      <c r="AM77" s="768">
        <f>AK77+AF77</f>
        <v>0</v>
      </c>
      <c r="AN77" s="699">
        <v>0</v>
      </c>
      <c r="AO77" s="282"/>
      <c r="AP77" s="282"/>
      <c r="AQ77" s="771">
        <f>(AR77+AR81+AR84+AR87+AR90+AR93+AR96+AR99+AR102+AR105+AR108+AR111+AR114+AR117+AR117+AR120+AR123+AR129)</f>
        <v>6454</v>
      </c>
      <c r="AR77" s="270">
        <v>0</v>
      </c>
      <c r="AS77" s="271">
        <v>0</v>
      </c>
      <c r="AT77" s="768">
        <f>AR77+AM77</f>
        <v>0</v>
      </c>
      <c r="AU77" s="699">
        <f>AT77/T77</f>
        <v>0</v>
      </c>
      <c r="AV77" s="282"/>
      <c r="AW77" s="707"/>
      <c r="AX77" s="286" t="s">
        <v>221</v>
      </c>
      <c r="AY77" s="499" t="s">
        <v>285</v>
      </c>
      <c r="AZ77" s="813" t="s">
        <v>305</v>
      </c>
      <c r="BA77" s="304" t="s">
        <v>396</v>
      </c>
      <c r="BB77" s="482"/>
      <c r="BC77" s="391"/>
      <c r="BD77" s="287"/>
      <c r="BE77" s="400"/>
      <c r="BF77" s="287"/>
      <c r="BG77" s="287"/>
      <c r="BH77" s="329"/>
      <c r="BI77" s="329"/>
      <c r="BJ77" s="403"/>
      <c r="BK77" s="373"/>
      <c r="BL77" s="376"/>
      <c r="BM77" s="379"/>
      <c r="BN77" s="779"/>
      <c r="BO77" s="782"/>
      <c r="BP77" s="785"/>
      <c r="BQ77" s="838"/>
      <c r="BR77" s="838"/>
      <c r="BS77" s="844"/>
      <c r="BT77" s="859"/>
      <c r="BU77" s="859"/>
      <c r="BV77" s="856"/>
    </row>
    <row r="78" spans="1:74" x14ac:dyDescent="0.25">
      <c r="A78" s="633"/>
      <c r="B78" s="326"/>
      <c r="C78" s="296"/>
      <c r="D78" s="296"/>
      <c r="E78" s="610"/>
      <c r="F78" s="361"/>
      <c r="G78" s="614"/>
      <c r="H78" s="296"/>
      <c r="I78" s="296"/>
      <c r="J78" s="594"/>
      <c r="K78" s="643"/>
      <c r="L78" s="525"/>
      <c r="M78" s="594"/>
      <c r="N78" s="299"/>
      <c r="O78" s="547"/>
      <c r="P78" s="549"/>
      <c r="Q78" s="451"/>
      <c r="R78" s="527"/>
      <c r="S78" s="517"/>
      <c r="T78" s="483"/>
      <c r="U78" s="484"/>
      <c r="V78" s="428"/>
      <c r="W78" s="442"/>
      <c r="X78" s="626"/>
      <c r="Y78" s="532"/>
      <c r="Z78" s="439"/>
      <c r="AA78" s="439"/>
      <c r="AB78" s="439"/>
      <c r="AC78" s="442"/>
      <c r="AD78" s="626"/>
      <c r="AE78" s="532"/>
      <c r="AF78" s="505"/>
      <c r="AG78" s="282"/>
      <c r="AH78" s="707"/>
      <c r="AI78" s="731"/>
      <c r="AJ78" s="679"/>
      <c r="AK78" s="702"/>
      <c r="AL78" s="676"/>
      <c r="AM78" s="769"/>
      <c r="AN78" s="507"/>
      <c r="AO78" s="282"/>
      <c r="AP78" s="282"/>
      <c r="AQ78" s="772"/>
      <c r="AR78" s="270"/>
      <c r="AS78" s="271"/>
      <c r="AT78" s="769"/>
      <c r="AU78" s="507"/>
      <c r="AV78" s="282"/>
      <c r="AW78" s="707"/>
      <c r="AX78" s="287"/>
      <c r="AY78" s="500"/>
      <c r="AZ78" s="814"/>
      <c r="BA78" s="304"/>
      <c r="BB78" s="482"/>
      <c r="BC78" s="391"/>
      <c r="BD78" s="287"/>
      <c r="BE78" s="400"/>
      <c r="BF78" s="287"/>
      <c r="BG78" s="287"/>
      <c r="BH78" s="329"/>
      <c r="BI78" s="329"/>
      <c r="BJ78" s="403"/>
      <c r="BK78" s="373"/>
      <c r="BL78" s="376"/>
      <c r="BM78" s="379"/>
      <c r="BN78" s="779"/>
      <c r="BO78" s="782"/>
      <c r="BP78" s="785"/>
      <c r="BQ78" s="838"/>
      <c r="BR78" s="838"/>
      <c r="BS78" s="844"/>
      <c r="BT78" s="859"/>
      <c r="BU78" s="859"/>
      <c r="BV78" s="856"/>
    </row>
    <row r="79" spans="1:74" x14ac:dyDescent="0.25">
      <c r="A79" s="633"/>
      <c r="B79" s="326"/>
      <c r="C79" s="296"/>
      <c r="D79" s="296"/>
      <c r="E79" s="610"/>
      <c r="F79" s="361"/>
      <c r="G79" s="614"/>
      <c r="H79" s="296"/>
      <c r="I79" s="296"/>
      <c r="J79" s="594"/>
      <c r="K79" s="643"/>
      <c r="L79" s="525"/>
      <c r="M79" s="594"/>
      <c r="N79" s="299"/>
      <c r="O79" s="547"/>
      <c r="P79" s="549"/>
      <c r="Q79" s="451"/>
      <c r="R79" s="527"/>
      <c r="S79" s="517"/>
      <c r="T79" s="483"/>
      <c r="U79" s="484"/>
      <c r="V79" s="53">
        <v>5000</v>
      </c>
      <c r="W79" s="442"/>
      <c r="X79" s="626"/>
      <c r="Y79" s="532"/>
      <c r="Z79" s="439"/>
      <c r="AA79" s="439"/>
      <c r="AB79" s="439"/>
      <c r="AC79" s="442"/>
      <c r="AD79" s="626"/>
      <c r="AE79" s="532"/>
      <c r="AF79" s="505"/>
      <c r="AG79" s="282"/>
      <c r="AH79" s="707"/>
      <c r="AI79" s="731"/>
      <c r="AJ79" s="679"/>
      <c r="AK79" s="702"/>
      <c r="AL79" s="676"/>
      <c r="AM79" s="769"/>
      <c r="AN79" s="507"/>
      <c r="AO79" s="282"/>
      <c r="AP79" s="282"/>
      <c r="AQ79" s="772"/>
      <c r="AR79" s="270"/>
      <c r="AS79" s="271"/>
      <c r="AT79" s="769"/>
      <c r="AU79" s="507"/>
      <c r="AV79" s="282"/>
      <c r="AW79" s="707"/>
      <c r="AX79" s="287"/>
      <c r="AY79" s="500"/>
      <c r="AZ79" s="814"/>
      <c r="BA79" s="304"/>
      <c r="BB79" s="482"/>
      <c r="BC79" s="391"/>
      <c r="BD79" s="287"/>
      <c r="BE79" s="400"/>
      <c r="BF79" s="287"/>
      <c r="BG79" s="287"/>
      <c r="BH79" s="329"/>
      <c r="BI79" s="329"/>
      <c r="BJ79" s="403"/>
      <c r="BK79" s="373"/>
      <c r="BL79" s="376"/>
      <c r="BM79" s="379"/>
      <c r="BN79" s="779"/>
      <c r="BO79" s="782"/>
      <c r="BP79" s="785"/>
      <c r="BQ79" s="838"/>
      <c r="BR79" s="838"/>
      <c r="BS79" s="844"/>
      <c r="BT79" s="859"/>
      <c r="BU79" s="859"/>
      <c r="BV79" s="856"/>
    </row>
    <row r="80" spans="1:74" x14ac:dyDescent="0.25">
      <c r="A80" s="633"/>
      <c r="B80" s="326"/>
      <c r="C80" s="296"/>
      <c r="D80" s="296"/>
      <c r="E80" s="610"/>
      <c r="F80" s="361"/>
      <c r="G80" s="614"/>
      <c r="H80" s="296"/>
      <c r="I80" s="296"/>
      <c r="J80" s="594"/>
      <c r="K80" s="643"/>
      <c r="L80" s="525"/>
      <c r="M80" s="594"/>
      <c r="N80" s="299"/>
      <c r="O80" s="547"/>
      <c r="P80" s="549"/>
      <c r="Q80" s="451"/>
      <c r="R80" s="527"/>
      <c r="S80" s="517"/>
      <c r="T80" s="483"/>
      <c r="U80" s="484"/>
      <c r="V80" s="53">
        <v>5000</v>
      </c>
      <c r="W80" s="443"/>
      <c r="X80" s="626"/>
      <c r="Y80" s="533"/>
      <c r="Z80" s="439"/>
      <c r="AA80" s="439"/>
      <c r="AB80" s="439"/>
      <c r="AC80" s="443"/>
      <c r="AD80" s="626"/>
      <c r="AE80" s="533"/>
      <c r="AF80" s="276"/>
      <c r="AG80" s="282"/>
      <c r="AH80" s="707"/>
      <c r="AI80" s="731"/>
      <c r="AJ80" s="680"/>
      <c r="AK80" s="702"/>
      <c r="AL80" s="677"/>
      <c r="AM80" s="770"/>
      <c r="AN80" s="508"/>
      <c r="AO80" s="282"/>
      <c r="AP80" s="282"/>
      <c r="AQ80" s="772"/>
      <c r="AR80" s="270"/>
      <c r="AS80" s="271"/>
      <c r="AT80" s="770"/>
      <c r="AU80" s="508"/>
      <c r="AV80" s="282"/>
      <c r="AW80" s="707"/>
      <c r="AX80" s="288"/>
      <c r="AY80" s="501"/>
      <c r="AZ80" s="815"/>
      <c r="BA80" s="304"/>
      <c r="BB80" s="482"/>
      <c r="BC80" s="391"/>
      <c r="BD80" s="287"/>
      <c r="BE80" s="400"/>
      <c r="BF80" s="287"/>
      <c r="BG80" s="287"/>
      <c r="BH80" s="329"/>
      <c r="BI80" s="329"/>
      <c r="BJ80" s="403"/>
      <c r="BK80" s="373"/>
      <c r="BL80" s="376"/>
      <c r="BM80" s="379"/>
      <c r="BN80" s="779"/>
      <c r="BO80" s="782"/>
      <c r="BP80" s="785"/>
      <c r="BQ80" s="838"/>
      <c r="BR80" s="838"/>
      <c r="BS80" s="844"/>
      <c r="BT80" s="859"/>
      <c r="BU80" s="859"/>
      <c r="BV80" s="856"/>
    </row>
    <row r="81" spans="1:74" ht="15" customHeight="1" x14ac:dyDescent="0.25">
      <c r="A81" s="633"/>
      <c r="B81" s="326"/>
      <c r="C81" s="296"/>
      <c r="D81" s="296"/>
      <c r="E81" s="610"/>
      <c r="F81" s="361"/>
      <c r="G81" s="614"/>
      <c r="H81" s="296"/>
      <c r="I81" s="296"/>
      <c r="J81" s="594"/>
      <c r="K81" s="643"/>
      <c r="L81" s="525"/>
      <c r="M81" s="594"/>
      <c r="N81" s="299"/>
      <c r="O81" s="547"/>
      <c r="P81" s="301" t="s">
        <v>141</v>
      </c>
      <c r="Q81" s="525" t="s">
        <v>139</v>
      </c>
      <c r="R81" s="528">
        <v>14</v>
      </c>
      <c r="S81" s="310" t="s">
        <v>136</v>
      </c>
      <c r="T81" s="313">
        <v>14</v>
      </c>
      <c r="U81" s="479">
        <v>50000</v>
      </c>
      <c r="V81" s="60">
        <v>16000</v>
      </c>
      <c r="W81" s="441">
        <v>0</v>
      </c>
      <c r="X81" s="627">
        <v>0</v>
      </c>
      <c r="Y81" s="531">
        <f>X81/T81</f>
        <v>0</v>
      </c>
      <c r="Z81" s="439"/>
      <c r="AA81" s="439"/>
      <c r="AB81" s="439"/>
      <c r="AC81" s="441">
        <v>0</v>
      </c>
      <c r="AD81" s="627">
        <v>0</v>
      </c>
      <c r="AE81" s="531">
        <f>AD81/T81</f>
        <v>0</v>
      </c>
      <c r="AF81" s="275">
        <f>X81+AD81</f>
        <v>0</v>
      </c>
      <c r="AG81" s="282"/>
      <c r="AH81" s="707"/>
      <c r="AI81" s="731"/>
      <c r="AJ81" s="678">
        <v>0</v>
      </c>
      <c r="AK81" s="496">
        <v>0</v>
      </c>
      <c r="AL81" s="675">
        <f>AK81/T81</f>
        <v>0</v>
      </c>
      <c r="AM81" s="768">
        <f>AK81+AF81</f>
        <v>0</v>
      </c>
      <c r="AN81" s="699">
        <f>AM81/T81</f>
        <v>0</v>
      </c>
      <c r="AO81" s="282"/>
      <c r="AP81" s="282"/>
      <c r="AQ81" s="772"/>
      <c r="AR81" s="305">
        <v>0</v>
      </c>
      <c r="AS81" s="271">
        <v>0</v>
      </c>
      <c r="AT81" s="768">
        <f>AR81+AM81</f>
        <v>0</v>
      </c>
      <c r="AU81" s="699">
        <v>0</v>
      </c>
      <c r="AV81" s="282"/>
      <c r="AW81" s="707"/>
      <c r="AX81" s="286" t="s">
        <v>222</v>
      </c>
      <c r="AY81" s="310" t="s">
        <v>284</v>
      </c>
      <c r="AZ81" s="272" t="s">
        <v>306</v>
      </c>
      <c r="BA81" s="304" t="s">
        <v>395</v>
      </c>
      <c r="BB81" s="391"/>
      <c r="BC81" s="391"/>
      <c r="BD81" s="287"/>
      <c r="BE81" s="400"/>
      <c r="BF81" s="287"/>
      <c r="BG81" s="287"/>
      <c r="BH81" s="329"/>
      <c r="BI81" s="329"/>
      <c r="BJ81" s="403"/>
      <c r="BK81" s="373"/>
      <c r="BL81" s="376"/>
      <c r="BM81" s="379"/>
      <c r="BN81" s="779"/>
      <c r="BO81" s="782"/>
      <c r="BP81" s="785"/>
      <c r="BQ81" s="838"/>
      <c r="BR81" s="838"/>
      <c r="BS81" s="844"/>
      <c r="BT81" s="859"/>
      <c r="BU81" s="859"/>
      <c r="BV81" s="856"/>
    </row>
    <row r="82" spans="1:74" x14ac:dyDescent="0.25">
      <c r="A82" s="633"/>
      <c r="B82" s="326"/>
      <c r="C82" s="296"/>
      <c r="D82" s="296"/>
      <c r="E82" s="610"/>
      <c r="F82" s="361"/>
      <c r="G82" s="614"/>
      <c r="H82" s="296"/>
      <c r="I82" s="296"/>
      <c r="J82" s="594"/>
      <c r="K82" s="643"/>
      <c r="L82" s="525"/>
      <c r="M82" s="594"/>
      <c r="N82" s="299"/>
      <c r="O82" s="547"/>
      <c r="P82" s="302"/>
      <c r="Q82" s="525"/>
      <c r="R82" s="529"/>
      <c r="S82" s="311"/>
      <c r="T82" s="314"/>
      <c r="U82" s="480"/>
      <c r="V82" s="53">
        <v>24000</v>
      </c>
      <c r="W82" s="442"/>
      <c r="X82" s="628"/>
      <c r="Y82" s="532"/>
      <c r="Z82" s="439"/>
      <c r="AA82" s="439"/>
      <c r="AB82" s="439"/>
      <c r="AC82" s="442"/>
      <c r="AD82" s="628"/>
      <c r="AE82" s="532"/>
      <c r="AF82" s="505"/>
      <c r="AG82" s="282"/>
      <c r="AH82" s="707"/>
      <c r="AI82" s="731"/>
      <c r="AJ82" s="679"/>
      <c r="AK82" s="497"/>
      <c r="AL82" s="676"/>
      <c r="AM82" s="769"/>
      <c r="AN82" s="507"/>
      <c r="AO82" s="282"/>
      <c r="AP82" s="282"/>
      <c r="AQ82" s="772"/>
      <c r="AR82" s="306"/>
      <c r="AS82" s="271"/>
      <c r="AT82" s="769"/>
      <c r="AU82" s="507"/>
      <c r="AV82" s="282"/>
      <c r="AW82" s="707"/>
      <c r="AX82" s="287"/>
      <c r="AY82" s="311"/>
      <c r="AZ82" s="273"/>
      <c r="BA82" s="304"/>
      <c r="BB82" s="391"/>
      <c r="BC82" s="391"/>
      <c r="BD82" s="287"/>
      <c r="BE82" s="400"/>
      <c r="BF82" s="287"/>
      <c r="BG82" s="287"/>
      <c r="BH82" s="329"/>
      <c r="BI82" s="329"/>
      <c r="BJ82" s="403"/>
      <c r="BK82" s="373"/>
      <c r="BL82" s="376"/>
      <c r="BM82" s="379"/>
      <c r="BN82" s="779"/>
      <c r="BO82" s="782"/>
      <c r="BP82" s="785"/>
      <c r="BQ82" s="838"/>
      <c r="BR82" s="838"/>
      <c r="BS82" s="844"/>
      <c r="BT82" s="859"/>
      <c r="BU82" s="859"/>
      <c r="BV82" s="856"/>
    </row>
    <row r="83" spans="1:74" x14ac:dyDescent="0.25">
      <c r="A83" s="633"/>
      <c r="B83" s="326"/>
      <c r="C83" s="296"/>
      <c r="D83" s="297"/>
      <c r="E83" s="611"/>
      <c r="F83" s="361"/>
      <c r="G83" s="615"/>
      <c r="H83" s="297"/>
      <c r="I83" s="297"/>
      <c r="J83" s="595"/>
      <c r="K83" s="644"/>
      <c r="L83" s="526"/>
      <c r="M83" s="595"/>
      <c r="N83" s="300"/>
      <c r="O83" s="547"/>
      <c r="P83" s="303"/>
      <c r="Q83" s="526"/>
      <c r="R83" s="530"/>
      <c r="S83" s="312"/>
      <c r="T83" s="315"/>
      <c r="U83" s="481"/>
      <c r="V83" s="61">
        <v>10000</v>
      </c>
      <c r="W83" s="443"/>
      <c r="X83" s="629"/>
      <c r="Y83" s="533"/>
      <c r="Z83" s="440"/>
      <c r="AA83" s="440"/>
      <c r="AB83" s="439"/>
      <c r="AC83" s="443"/>
      <c r="AD83" s="629"/>
      <c r="AE83" s="533"/>
      <c r="AF83" s="276"/>
      <c r="AG83" s="280"/>
      <c r="AH83" s="708"/>
      <c r="AI83" s="731"/>
      <c r="AJ83" s="680"/>
      <c r="AK83" s="498"/>
      <c r="AL83" s="677"/>
      <c r="AM83" s="770"/>
      <c r="AN83" s="508"/>
      <c r="AO83" s="280"/>
      <c r="AP83" s="282"/>
      <c r="AQ83" s="772"/>
      <c r="AR83" s="307"/>
      <c r="AS83" s="271"/>
      <c r="AT83" s="770"/>
      <c r="AU83" s="508"/>
      <c r="AV83" s="280"/>
      <c r="AW83" s="707"/>
      <c r="AX83" s="288"/>
      <c r="AY83" s="312"/>
      <c r="AZ83" s="274"/>
      <c r="BA83" s="304"/>
      <c r="BB83" s="392"/>
      <c r="BC83" s="392"/>
      <c r="BD83" s="288"/>
      <c r="BE83" s="401"/>
      <c r="BF83" s="288"/>
      <c r="BG83" s="288"/>
      <c r="BH83" s="330"/>
      <c r="BI83" s="330"/>
      <c r="BJ83" s="404"/>
      <c r="BK83" s="374"/>
      <c r="BL83" s="377"/>
      <c r="BM83" s="380"/>
      <c r="BN83" s="780"/>
      <c r="BO83" s="783"/>
      <c r="BP83" s="786"/>
      <c r="BQ83" s="839"/>
      <c r="BR83" s="839"/>
      <c r="BS83" s="845"/>
      <c r="BT83" s="860"/>
      <c r="BU83" s="860"/>
      <c r="BV83" s="856"/>
    </row>
    <row r="84" spans="1:74" ht="15" customHeight="1" x14ac:dyDescent="0.25">
      <c r="A84" s="633"/>
      <c r="B84" s="326"/>
      <c r="C84" s="296"/>
      <c r="D84" s="321" t="s">
        <v>52</v>
      </c>
      <c r="E84" s="295" t="s">
        <v>53</v>
      </c>
      <c r="F84" s="325" t="s">
        <v>93</v>
      </c>
      <c r="G84" s="349">
        <v>7.0000000000000007E-2</v>
      </c>
      <c r="H84" s="295" t="s">
        <v>54</v>
      </c>
      <c r="I84" s="295" t="s">
        <v>55</v>
      </c>
      <c r="J84" s="340">
        <v>40000</v>
      </c>
      <c r="K84" s="346">
        <v>29378</v>
      </c>
      <c r="L84" s="343">
        <v>51086</v>
      </c>
      <c r="M84" s="340">
        <v>2657</v>
      </c>
      <c r="N84" s="298" t="s">
        <v>153</v>
      </c>
      <c r="O84" s="337" t="s">
        <v>145</v>
      </c>
      <c r="P84" s="366" t="s">
        <v>175</v>
      </c>
      <c r="Q84" s="325" t="s">
        <v>179</v>
      </c>
      <c r="R84" s="289">
        <v>600</v>
      </c>
      <c r="S84" s="286" t="s">
        <v>136</v>
      </c>
      <c r="T84" s="289">
        <v>600</v>
      </c>
      <c r="U84" s="328">
        <v>200</v>
      </c>
      <c r="V84" s="61">
        <v>60</v>
      </c>
      <c r="W84" s="476">
        <f>X105+X102+X99+X96+X93+X90++X87+X84</f>
        <v>0</v>
      </c>
      <c r="X84" s="452">
        <v>0</v>
      </c>
      <c r="Y84" s="279">
        <f>X84/T84</f>
        <v>0</v>
      </c>
      <c r="Z84" s="438">
        <f>(Y84+Y87+Y90+Y93+Y96+Y99+Y102+Y105)/8</f>
        <v>0</v>
      </c>
      <c r="AA84" s="438">
        <f>(Z84+Z108)/2</f>
        <v>7.4999999999999997E-2</v>
      </c>
      <c r="AB84" s="439"/>
      <c r="AC84" s="358">
        <f>AD105+AD102+AD99+AD96+AD93+AD90++AD87+AD84</f>
        <v>2498</v>
      </c>
      <c r="AD84" s="713">
        <v>150</v>
      </c>
      <c r="AE84" s="531">
        <f>AD84/T84</f>
        <v>0.25</v>
      </c>
      <c r="AF84" s="275">
        <f>X84+AD84</f>
        <v>150</v>
      </c>
      <c r="AG84" s="279">
        <f>AF84/T84</f>
        <v>0.25</v>
      </c>
      <c r="AH84" s="706">
        <f>(AG107+AG129)/2</f>
        <v>0.10785289115646259</v>
      </c>
      <c r="AI84" s="731"/>
      <c r="AJ84" s="727">
        <f>AK105+AK102+AK99+AK96+AK93+AK90++AK87+AK84</f>
        <v>7643</v>
      </c>
      <c r="AK84" s="689">
        <f>257 + 2000</f>
        <v>2257</v>
      </c>
      <c r="AL84" s="675">
        <v>1</v>
      </c>
      <c r="AM84" s="479">
        <f>AK84+AF84</f>
        <v>2407</v>
      </c>
      <c r="AN84" s="692">
        <v>1</v>
      </c>
      <c r="AO84" s="699">
        <f>(AN84+AN87+AN90+AN93+AN96+AN99+AN102+AN105)/8</f>
        <v>0.40112244897959182</v>
      </c>
      <c r="AP84" s="282"/>
      <c r="AQ84" s="772"/>
      <c r="AR84" s="308">
        <v>1000</v>
      </c>
      <c r="AS84" s="271">
        <v>1</v>
      </c>
      <c r="AT84" s="479">
        <f>AR84+AM84</f>
        <v>3407</v>
      </c>
      <c r="AU84" s="692">
        <v>1</v>
      </c>
      <c r="AV84" s="279">
        <f>(AU84+AU87+AU90+AU93+AU96+AU99+AU102+AU105)/8</f>
        <v>0.65112244897959182</v>
      </c>
      <c r="AW84" s="707"/>
      <c r="AX84" s="286" t="s">
        <v>230</v>
      </c>
      <c r="AY84" s="499" t="s">
        <v>264</v>
      </c>
      <c r="AZ84" s="272" t="s">
        <v>349</v>
      </c>
      <c r="BA84" s="272" t="s">
        <v>399</v>
      </c>
      <c r="BB84" s="390">
        <v>43498</v>
      </c>
      <c r="BC84" s="390">
        <v>43798</v>
      </c>
      <c r="BD84" s="286" t="s">
        <v>118</v>
      </c>
      <c r="BE84" s="399">
        <v>294795000</v>
      </c>
      <c r="BF84" s="286" t="s">
        <v>414</v>
      </c>
      <c r="BG84" s="286" t="s">
        <v>402</v>
      </c>
      <c r="BH84" s="328">
        <v>294795000</v>
      </c>
      <c r="BI84" s="328">
        <v>18000000</v>
      </c>
      <c r="BJ84" s="402">
        <f>(BI84*100%)/BH84</f>
        <v>6.105938024729049E-2</v>
      </c>
      <c r="BK84" s="372">
        <v>753295000</v>
      </c>
      <c r="BL84" s="375">
        <v>386100000</v>
      </c>
      <c r="BM84" s="378">
        <f>(BL84*100%)/BK84</f>
        <v>0.51254820488653186</v>
      </c>
      <c r="BN84" s="778">
        <v>585300000</v>
      </c>
      <c r="BO84" s="778">
        <v>585300000</v>
      </c>
      <c r="BP84" s="784">
        <f>BO84/BN84</f>
        <v>1</v>
      </c>
      <c r="BQ84" s="837">
        <v>458500000</v>
      </c>
      <c r="BR84" s="837">
        <v>458500000</v>
      </c>
      <c r="BS84" s="846">
        <f>BR84/BQ84</f>
        <v>1</v>
      </c>
      <c r="BT84" s="855">
        <v>14754736643</v>
      </c>
      <c r="BU84" s="855">
        <v>9836858599</v>
      </c>
      <c r="BV84" s="856">
        <f>BU84/BT84</f>
        <v>0.66669157417098601</v>
      </c>
    </row>
    <row r="85" spans="1:74" x14ac:dyDescent="0.25">
      <c r="A85" s="633"/>
      <c r="B85" s="326"/>
      <c r="C85" s="296"/>
      <c r="D85" s="322"/>
      <c r="E85" s="296"/>
      <c r="F85" s="326"/>
      <c r="G85" s="350"/>
      <c r="H85" s="296"/>
      <c r="I85" s="296"/>
      <c r="J85" s="341"/>
      <c r="K85" s="347"/>
      <c r="L85" s="344"/>
      <c r="M85" s="341"/>
      <c r="N85" s="299"/>
      <c r="O85" s="338"/>
      <c r="P85" s="367"/>
      <c r="Q85" s="326"/>
      <c r="R85" s="290"/>
      <c r="S85" s="287"/>
      <c r="T85" s="290"/>
      <c r="U85" s="329"/>
      <c r="V85" s="61">
        <v>80</v>
      </c>
      <c r="W85" s="477"/>
      <c r="X85" s="453"/>
      <c r="Y85" s="282"/>
      <c r="Z85" s="439"/>
      <c r="AA85" s="439"/>
      <c r="AB85" s="439"/>
      <c r="AC85" s="359"/>
      <c r="AD85" s="714"/>
      <c r="AE85" s="532"/>
      <c r="AF85" s="505"/>
      <c r="AG85" s="282"/>
      <c r="AH85" s="707"/>
      <c r="AI85" s="731"/>
      <c r="AJ85" s="728"/>
      <c r="AK85" s="690"/>
      <c r="AL85" s="676"/>
      <c r="AM85" s="480"/>
      <c r="AN85" s="693"/>
      <c r="AO85" s="507"/>
      <c r="AP85" s="282"/>
      <c r="AQ85" s="772"/>
      <c r="AR85" s="270"/>
      <c r="AS85" s="271"/>
      <c r="AT85" s="480"/>
      <c r="AU85" s="693"/>
      <c r="AV85" s="282"/>
      <c r="AW85" s="707"/>
      <c r="AX85" s="287"/>
      <c r="AY85" s="500"/>
      <c r="AZ85" s="273"/>
      <c r="BA85" s="273"/>
      <c r="BB85" s="391"/>
      <c r="BC85" s="391"/>
      <c r="BD85" s="287"/>
      <c r="BE85" s="400"/>
      <c r="BF85" s="287"/>
      <c r="BG85" s="287"/>
      <c r="BH85" s="329"/>
      <c r="BI85" s="329"/>
      <c r="BJ85" s="403"/>
      <c r="BK85" s="373"/>
      <c r="BL85" s="376"/>
      <c r="BM85" s="379"/>
      <c r="BN85" s="779"/>
      <c r="BO85" s="779"/>
      <c r="BP85" s="785"/>
      <c r="BQ85" s="838"/>
      <c r="BR85" s="838"/>
      <c r="BS85" s="847"/>
      <c r="BT85" s="855"/>
      <c r="BU85" s="855"/>
      <c r="BV85" s="856"/>
    </row>
    <row r="86" spans="1:74" ht="38.25" customHeight="1" x14ac:dyDescent="0.25">
      <c r="A86" s="633"/>
      <c r="B86" s="326"/>
      <c r="C86" s="296"/>
      <c r="D86" s="322"/>
      <c r="E86" s="296"/>
      <c r="F86" s="326"/>
      <c r="G86" s="350"/>
      <c r="H86" s="296"/>
      <c r="I86" s="296"/>
      <c r="J86" s="341"/>
      <c r="K86" s="347"/>
      <c r="L86" s="344"/>
      <c r="M86" s="341"/>
      <c r="N86" s="299"/>
      <c r="O86" s="338"/>
      <c r="P86" s="368"/>
      <c r="Q86" s="327"/>
      <c r="R86" s="291"/>
      <c r="S86" s="288"/>
      <c r="T86" s="291"/>
      <c r="U86" s="330"/>
      <c r="V86" s="58">
        <v>60</v>
      </c>
      <c r="W86" s="477"/>
      <c r="X86" s="454"/>
      <c r="Y86" s="280"/>
      <c r="Z86" s="439"/>
      <c r="AA86" s="439"/>
      <c r="AB86" s="439"/>
      <c r="AC86" s="359"/>
      <c r="AD86" s="715"/>
      <c r="AE86" s="533"/>
      <c r="AF86" s="276"/>
      <c r="AG86" s="280"/>
      <c r="AH86" s="707"/>
      <c r="AI86" s="731"/>
      <c r="AJ86" s="728"/>
      <c r="AK86" s="691"/>
      <c r="AL86" s="677"/>
      <c r="AM86" s="481"/>
      <c r="AN86" s="694"/>
      <c r="AO86" s="507"/>
      <c r="AP86" s="282"/>
      <c r="AQ86" s="772"/>
      <c r="AR86" s="270"/>
      <c r="AS86" s="271"/>
      <c r="AT86" s="481"/>
      <c r="AU86" s="694"/>
      <c r="AV86" s="282"/>
      <c r="AW86" s="707"/>
      <c r="AX86" s="288"/>
      <c r="AY86" s="501"/>
      <c r="AZ86" s="274"/>
      <c r="BA86" s="274"/>
      <c r="BB86" s="391"/>
      <c r="BC86" s="391"/>
      <c r="BD86" s="287"/>
      <c r="BE86" s="400"/>
      <c r="BF86" s="287"/>
      <c r="BG86" s="287"/>
      <c r="BH86" s="329"/>
      <c r="BI86" s="329"/>
      <c r="BJ86" s="403"/>
      <c r="BK86" s="373"/>
      <c r="BL86" s="376"/>
      <c r="BM86" s="379"/>
      <c r="BN86" s="779"/>
      <c r="BO86" s="779"/>
      <c r="BP86" s="785"/>
      <c r="BQ86" s="838"/>
      <c r="BR86" s="838"/>
      <c r="BS86" s="847"/>
      <c r="BT86" s="855"/>
      <c r="BU86" s="855"/>
      <c r="BV86" s="856"/>
    </row>
    <row r="87" spans="1:74" ht="25.5" customHeight="1" x14ac:dyDescent="0.25">
      <c r="A87" s="633"/>
      <c r="B87" s="326"/>
      <c r="C87" s="296"/>
      <c r="D87" s="322"/>
      <c r="E87" s="296"/>
      <c r="F87" s="326"/>
      <c r="G87" s="350"/>
      <c r="H87" s="296"/>
      <c r="I87" s="296"/>
      <c r="J87" s="341"/>
      <c r="K87" s="347"/>
      <c r="L87" s="344"/>
      <c r="M87" s="341"/>
      <c r="N87" s="299"/>
      <c r="O87" s="338"/>
      <c r="P87" s="366" t="s">
        <v>56</v>
      </c>
      <c r="Q87" s="325" t="s">
        <v>177</v>
      </c>
      <c r="R87" s="289">
        <v>100</v>
      </c>
      <c r="S87" s="286" t="s">
        <v>136</v>
      </c>
      <c r="T87" s="289">
        <v>100</v>
      </c>
      <c r="U87" s="328">
        <v>33</v>
      </c>
      <c r="V87" s="58">
        <v>11</v>
      </c>
      <c r="W87" s="477"/>
      <c r="X87" s="452">
        <v>0</v>
      </c>
      <c r="Y87" s="279">
        <f>X87/T87</f>
        <v>0</v>
      </c>
      <c r="Z87" s="439"/>
      <c r="AA87" s="439"/>
      <c r="AB87" s="439"/>
      <c r="AC87" s="359"/>
      <c r="AD87" s="452">
        <v>2092</v>
      </c>
      <c r="AE87" s="279">
        <v>1</v>
      </c>
      <c r="AF87" s="771">
        <f>X87+AD87</f>
        <v>2092</v>
      </c>
      <c r="AG87" s="279">
        <v>1</v>
      </c>
      <c r="AH87" s="707"/>
      <c r="AI87" s="731"/>
      <c r="AJ87" s="728"/>
      <c r="AK87" s="727">
        <v>1346</v>
      </c>
      <c r="AL87" s="535">
        <v>1</v>
      </c>
      <c r="AM87" s="743">
        <f>AK87+AF87</f>
        <v>3438</v>
      </c>
      <c r="AN87" s="692">
        <v>1</v>
      </c>
      <c r="AO87" s="507"/>
      <c r="AP87" s="282"/>
      <c r="AQ87" s="772"/>
      <c r="AR87" s="270">
        <v>0</v>
      </c>
      <c r="AS87" s="271">
        <v>0</v>
      </c>
      <c r="AT87" s="743">
        <f>AR87+AM87</f>
        <v>3438</v>
      </c>
      <c r="AU87" s="692">
        <v>1</v>
      </c>
      <c r="AV87" s="282"/>
      <c r="AW87" s="707"/>
      <c r="AX87" s="286" t="s">
        <v>230</v>
      </c>
      <c r="AY87" s="499" t="s">
        <v>272</v>
      </c>
      <c r="AZ87" s="272" t="s">
        <v>307</v>
      </c>
      <c r="BA87" s="272" t="s">
        <v>369</v>
      </c>
      <c r="BB87" s="391"/>
      <c r="BC87" s="391"/>
      <c r="BD87" s="287"/>
      <c r="BE87" s="400"/>
      <c r="BF87" s="287"/>
      <c r="BG87" s="287"/>
      <c r="BH87" s="329"/>
      <c r="BI87" s="329"/>
      <c r="BJ87" s="403"/>
      <c r="BK87" s="373"/>
      <c r="BL87" s="376"/>
      <c r="BM87" s="379"/>
      <c r="BN87" s="779"/>
      <c r="BO87" s="779"/>
      <c r="BP87" s="785"/>
      <c r="BQ87" s="838"/>
      <c r="BR87" s="838"/>
      <c r="BS87" s="847"/>
      <c r="BT87" s="855"/>
      <c r="BU87" s="855"/>
      <c r="BV87" s="856"/>
    </row>
    <row r="88" spans="1:74" ht="25.5" customHeight="1" x14ac:dyDescent="0.25">
      <c r="A88" s="633"/>
      <c r="B88" s="326"/>
      <c r="C88" s="296"/>
      <c r="D88" s="322"/>
      <c r="E88" s="296"/>
      <c r="F88" s="326"/>
      <c r="G88" s="350"/>
      <c r="H88" s="296"/>
      <c r="I88" s="296"/>
      <c r="J88" s="341"/>
      <c r="K88" s="347"/>
      <c r="L88" s="344"/>
      <c r="M88" s="341"/>
      <c r="N88" s="299"/>
      <c r="O88" s="338"/>
      <c r="P88" s="367"/>
      <c r="Q88" s="326"/>
      <c r="R88" s="290"/>
      <c r="S88" s="287"/>
      <c r="T88" s="290"/>
      <c r="U88" s="329"/>
      <c r="V88" s="58">
        <v>11</v>
      </c>
      <c r="W88" s="477"/>
      <c r="X88" s="453"/>
      <c r="Y88" s="282"/>
      <c r="Z88" s="439"/>
      <c r="AA88" s="439"/>
      <c r="AB88" s="439"/>
      <c r="AC88" s="359"/>
      <c r="AD88" s="453"/>
      <c r="AE88" s="282"/>
      <c r="AF88" s="772"/>
      <c r="AG88" s="282"/>
      <c r="AH88" s="707"/>
      <c r="AI88" s="731"/>
      <c r="AJ88" s="728"/>
      <c r="AK88" s="728"/>
      <c r="AL88" s="536"/>
      <c r="AM88" s="282"/>
      <c r="AN88" s="693"/>
      <c r="AO88" s="507"/>
      <c r="AP88" s="282"/>
      <c r="AQ88" s="772"/>
      <c r="AR88" s="270"/>
      <c r="AS88" s="271"/>
      <c r="AT88" s="282"/>
      <c r="AU88" s="693"/>
      <c r="AV88" s="282"/>
      <c r="AW88" s="707"/>
      <c r="AX88" s="287"/>
      <c r="AY88" s="500"/>
      <c r="AZ88" s="273"/>
      <c r="BA88" s="273"/>
      <c r="BB88" s="391"/>
      <c r="BC88" s="391"/>
      <c r="BD88" s="287"/>
      <c r="BE88" s="400"/>
      <c r="BF88" s="287"/>
      <c r="BG88" s="287"/>
      <c r="BH88" s="329"/>
      <c r="BI88" s="329"/>
      <c r="BJ88" s="403"/>
      <c r="BK88" s="373"/>
      <c r="BL88" s="376"/>
      <c r="BM88" s="379"/>
      <c r="BN88" s="779"/>
      <c r="BO88" s="779"/>
      <c r="BP88" s="785"/>
      <c r="BQ88" s="838"/>
      <c r="BR88" s="838"/>
      <c r="BS88" s="847"/>
      <c r="BT88" s="855"/>
      <c r="BU88" s="855"/>
      <c r="BV88" s="856"/>
    </row>
    <row r="89" spans="1:74" x14ac:dyDescent="0.25">
      <c r="A89" s="633"/>
      <c r="B89" s="326"/>
      <c r="C89" s="296"/>
      <c r="D89" s="322"/>
      <c r="E89" s="296"/>
      <c r="F89" s="326"/>
      <c r="G89" s="350"/>
      <c r="H89" s="296"/>
      <c r="I89" s="296"/>
      <c r="J89" s="341"/>
      <c r="K89" s="347"/>
      <c r="L89" s="344"/>
      <c r="M89" s="341"/>
      <c r="N89" s="299"/>
      <c r="O89" s="338"/>
      <c r="P89" s="368"/>
      <c r="Q89" s="327"/>
      <c r="R89" s="291"/>
      <c r="S89" s="288"/>
      <c r="T89" s="291"/>
      <c r="U89" s="330"/>
      <c r="V89" s="58">
        <v>11</v>
      </c>
      <c r="W89" s="477"/>
      <c r="X89" s="454"/>
      <c r="Y89" s="280"/>
      <c r="Z89" s="439"/>
      <c r="AA89" s="439"/>
      <c r="AB89" s="439"/>
      <c r="AC89" s="359"/>
      <c r="AD89" s="454"/>
      <c r="AE89" s="280"/>
      <c r="AF89" s="773"/>
      <c r="AG89" s="280"/>
      <c r="AH89" s="707"/>
      <c r="AI89" s="731"/>
      <c r="AJ89" s="728"/>
      <c r="AK89" s="729"/>
      <c r="AL89" s="537"/>
      <c r="AM89" s="280"/>
      <c r="AN89" s="694"/>
      <c r="AO89" s="507"/>
      <c r="AP89" s="282"/>
      <c r="AQ89" s="772"/>
      <c r="AR89" s="270"/>
      <c r="AS89" s="271"/>
      <c r="AT89" s="280"/>
      <c r="AU89" s="694"/>
      <c r="AV89" s="282"/>
      <c r="AW89" s="707"/>
      <c r="AX89" s="288"/>
      <c r="AY89" s="501"/>
      <c r="AZ89" s="274"/>
      <c r="BA89" s="274"/>
      <c r="BB89" s="391"/>
      <c r="BC89" s="391"/>
      <c r="BD89" s="287"/>
      <c r="BE89" s="400"/>
      <c r="BF89" s="287"/>
      <c r="BG89" s="287"/>
      <c r="BH89" s="329"/>
      <c r="BI89" s="329"/>
      <c r="BJ89" s="403"/>
      <c r="BK89" s="373"/>
      <c r="BL89" s="376"/>
      <c r="BM89" s="379"/>
      <c r="BN89" s="779"/>
      <c r="BO89" s="779"/>
      <c r="BP89" s="785"/>
      <c r="BQ89" s="838"/>
      <c r="BR89" s="838"/>
      <c r="BS89" s="847"/>
      <c r="BT89" s="855"/>
      <c r="BU89" s="855"/>
      <c r="BV89" s="856"/>
    </row>
    <row r="90" spans="1:74" x14ac:dyDescent="0.25">
      <c r="A90" s="633"/>
      <c r="B90" s="326"/>
      <c r="C90" s="296"/>
      <c r="D90" s="322"/>
      <c r="E90" s="296"/>
      <c r="F90" s="326"/>
      <c r="G90" s="350"/>
      <c r="H90" s="296"/>
      <c r="I90" s="296"/>
      <c r="J90" s="341"/>
      <c r="K90" s="347"/>
      <c r="L90" s="344"/>
      <c r="M90" s="341"/>
      <c r="N90" s="299"/>
      <c r="O90" s="338"/>
      <c r="P90" s="366" t="s">
        <v>57</v>
      </c>
      <c r="Q90" s="325" t="s">
        <v>178</v>
      </c>
      <c r="R90" s="289">
        <v>100</v>
      </c>
      <c r="S90" s="286" t="s">
        <v>136</v>
      </c>
      <c r="T90" s="289">
        <v>100</v>
      </c>
      <c r="U90" s="328">
        <v>33</v>
      </c>
      <c r="V90" s="58">
        <v>11</v>
      </c>
      <c r="W90" s="477"/>
      <c r="X90" s="452">
        <v>0</v>
      </c>
      <c r="Y90" s="279">
        <f>X90/T90</f>
        <v>0</v>
      </c>
      <c r="Z90" s="439"/>
      <c r="AA90" s="439"/>
      <c r="AB90" s="439"/>
      <c r="AC90" s="359"/>
      <c r="AD90" s="452">
        <v>0</v>
      </c>
      <c r="AE90" s="279">
        <v>1</v>
      </c>
      <c r="AF90" s="275">
        <f>X90+AD90</f>
        <v>0</v>
      </c>
      <c r="AG90" s="279">
        <f>AF90/T90</f>
        <v>0</v>
      </c>
      <c r="AH90" s="707"/>
      <c r="AI90" s="731"/>
      <c r="AJ90" s="728"/>
      <c r="AK90" s="696">
        <v>0</v>
      </c>
      <c r="AL90" s="535">
        <f>AK90/T90</f>
        <v>0</v>
      </c>
      <c r="AM90" s="275">
        <f>AK90+AF90</f>
        <v>0</v>
      </c>
      <c r="AN90" s="692">
        <f>AM90/T90</f>
        <v>0</v>
      </c>
      <c r="AO90" s="507"/>
      <c r="AP90" s="282"/>
      <c r="AQ90" s="772"/>
      <c r="AR90" s="277">
        <v>500</v>
      </c>
      <c r="AS90" s="279">
        <v>1</v>
      </c>
      <c r="AT90" s="275">
        <f>AR90+AM90</f>
        <v>500</v>
      </c>
      <c r="AU90" s="692">
        <v>1</v>
      </c>
      <c r="AV90" s="282"/>
      <c r="AW90" s="707"/>
      <c r="AX90" s="286" t="s">
        <v>230</v>
      </c>
      <c r="AY90" s="499" t="s">
        <v>286</v>
      </c>
      <c r="AZ90" s="272" t="s">
        <v>328</v>
      </c>
      <c r="BA90" s="309" t="s">
        <v>400</v>
      </c>
      <c r="BB90" s="391"/>
      <c r="BC90" s="391"/>
      <c r="BD90" s="287"/>
      <c r="BE90" s="400"/>
      <c r="BF90" s="287"/>
      <c r="BG90" s="287"/>
      <c r="BH90" s="329"/>
      <c r="BI90" s="329"/>
      <c r="BJ90" s="403"/>
      <c r="BK90" s="373"/>
      <c r="BL90" s="376"/>
      <c r="BM90" s="379"/>
      <c r="BN90" s="779"/>
      <c r="BO90" s="779"/>
      <c r="BP90" s="785"/>
      <c r="BQ90" s="838"/>
      <c r="BR90" s="838"/>
      <c r="BS90" s="847"/>
      <c r="BT90" s="855"/>
      <c r="BU90" s="855"/>
      <c r="BV90" s="856"/>
    </row>
    <row r="91" spans="1:74" x14ac:dyDescent="0.25">
      <c r="A91" s="633"/>
      <c r="B91" s="326"/>
      <c r="C91" s="296"/>
      <c r="D91" s="322"/>
      <c r="E91" s="296"/>
      <c r="F91" s="326"/>
      <c r="G91" s="350"/>
      <c r="H91" s="296"/>
      <c r="I91" s="296"/>
      <c r="J91" s="341"/>
      <c r="K91" s="347"/>
      <c r="L91" s="344"/>
      <c r="M91" s="341"/>
      <c r="N91" s="299"/>
      <c r="O91" s="338"/>
      <c r="P91" s="367"/>
      <c r="Q91" s="326"/>
      <c r="R91" s="290"/>
      <c r="S91" s="287"/>
      <c r="T91" s="290"/>
      <c r="U91" s="329"/>
      <c r="V91" s="58">
        <v>11</v>
      </c>
      <c r="W91" s="477"/>
      <c r="X91" s="453"/>
      <c r="Y91" s="282"/>
      <c r="Z91" s="439"/>
      <c r="AA91" s="439"/>
      <c r="AB91" s="439"/>
      <c r="AC91" s="359"/>
      <c r="AD91" s="453"/>
      <c r="AE91" s="282"/>
      <c r="AF91" s="505"/>
      <c r="AG91" s="282"/>
      <c r="AH91" s="707"/>
      <c r="AI91" s="731"/>
      <c r="AJ91" s="728"/>
      <c r="AK91" s="697"/>
      <c r="AL91" s="536"/>
      <c r="AM91" s="505"/>
      <c r="AN91" s="693"/>
      <c r="AO91" s="507"/>
      <c r="AP91" s="282"/>
      <c r="AQ91" s="772"/>
      <c r="AR91" s="281"/>
      <c r="AS91" s="282"/>
      <c r="AT91" s="505"/>
      <c r="AU91" s="693"/>
      <c r="AV91" s="282"/>
      <c r="AW91" s="707"/>
      <c r="AX91" s="287"/>
      <c r="AY91" s="500"/>
      <c r="AZ91" s="273"/>
      <c r="BA91" s="309"/>
      <c r="BB91" s="391"/>
      <c r="BC91" s="391"/>
      <c r="BD91" s="287"/>
      <c r="BE91" s="400"/>
      <c r="BF91" s="287"/>
      <c r="BG91" s="287"/>
      <c r="BH91" s="329"/>
      <c r="BI91" s="329"/>
      <c r="BJ91" s="403"/>
      <c r="BK91" s="373"/>
      <c r="BL91" s="376"/>
      <c r="BM91" s="379"/>
      <c r="BN91" s="779"/>
      <c r="BO91" s="779"/>
      <c r="BP91" s="785"/>
      <c r="BQ91" s="838"/>
      <c r="BR91" s="838"/>
      <c r="BS91" s="847"/>
      <c r="BT91" s="855"/>
      <c r="BU91" s="855"/>
      <c r="BV91" s="856"/>
    </row>
    <row r="92" spans="1:74" x14ac:dyDescent="0.25">
      <c r="A92" s="633"/>
      <c r="B92" s="326"/>
      <c r="C92" s="296"/>
      <c r="D92" s="322"/>
      <c r="E92" s="296"/>
      <c r="F92" s="326"/>
      <c r="G92" s="350"/>
      <c r="H92" s="296"/>
      <c r="I92" s="296"/>
      <c r="J92" s="341"/>
      <c r="K92" s="347"/>
      <c r="L92" s="344"/>
      <c r="M92" s="341"/>
      <c r="N92" s="299"/>
      <c r="O92" s="338"/>
      <c r="P92" s="368"/>
      <c r="Q92" s="327"/>
      <c r="R92" s="291"/>
      <c r="S92" s="288"/>
      <c r="T92" s="291"/>
      <c r="U92" s="330"/>
      <c r="V92" s="58">
        <v>11</v>
      </c>
      <c r="W92" s="477"/>
      <c r="X92" s="454"/>
      <c r="Y92" s="280"/>
      <c r="Z92" s="439"/>
      <c r="AA92" s="439"/>
      <c r="AB92" s="439"/>
      <c r="AC92" s="359"/>
      <c r="AD92" s="454"/>
      <c r="AE92" s="280"/>
      <c r="AF92" s="276"/>
      <c r="AG92" s="280"/>
      <c r="AH92" s="707"/>
      <c r="AI92" s="731"/>
      <c r="AJ92" s="728"/>
      <c r="AK92" s="698"/>
      <c r="AL92" s="537"/>
      <c r="AM92" s="276"/>
      <c r="AN92" s="694"/>
      <c r="AO92" s="507"/>
      <c r="AP92" s="282"/>
      <c r="AQ92" s="772"/>
      <c r="AR92" s="278"/>
      <c r="AS92" s="280"/>
      <c r="AT92" s="276"/>
      <c r="AU92" s="694"/>
      <c r="AV92" s="282"/>
      <c r="AW92" s="707"/>
      <c r="AX92" s="288"/>
      <c r="AY92" s="501"/>
      <c r="AZ92" s="274"/>
      <c r="BA92" s="309"/>
      <c r="BB92" s="391"/>
      <c r="BC92" s="391"/>
      <c r="BD92" s="287"/>
      <c r="BE92" s="400"/>
      <c r="BF92" s="287"/>
      <c r="BG92" s="287"/>
      <c r="BH92" s="329"/>
      <c r="BI92" s="329"/>
      <c r="BJ92" s="403"/>
      <c r="BK92" s="373"/>
      <c r="BL92" s="376"/>
      <c r="BM92" s="379"/>
      <c r="BN92" s="779"/>
      <c r="BO92" s="779"/>
      <c r="BP92" s="785"/>
      <c r="BQ92" s="838"/>
      <c r="BR92" s="838"/>
      <c r="BS92" s="847"/>
      <c r="BT92" s="855"/>
      <c r="BU92" s="855"/>
      <c r="BV92" s="856"/>
    </row>
    <row r="93" spans="1:74" ht="15" customHeight="1" x14ac:dyDescent="0.25">
      <c r="A93" s="633"/>
      <c r="B93" s="326"/>
      <c r="C93" s="296"/>
      <c r="D93" s="322"/>
      <c r="E93" s="296"/>
      <c r="F93" s="326"/>
      <c r="G93" s="350"/>
      <c r="H93" s="296"/>
      <c r="I93" s="296"/>
      <c r="J93" s="341"/>
      <c r="K93" s="347"/>
      <c r="L93" s="344"/>
      <c r="M93" s="341"/>
      <c r="N93" s="299"/>
      <c r="O93" s="338"/>
      <c r="P93" s="366" t="s">
        <v>214</v>
      </c>
      <c r="Q93" s="325" t="s">
        <v>213</v>
      </c>
      <c r="R93" s="289">
        <v>100</v>
      </c>
      <c r="S93" s="286" t="s">
        <v>136</v>
      </c>
      <c r="T93" s="289">
        <v>100</v>
      </c>
      <c r="U93" s="328">
        <v>33</v>
      </c>
      <c r="V93" s="58">
        <v>11</v>
      </c>
      <c r="W93" s="477"/>
      <c r="X93" s="452">
        <v>0</v>
      </c>
      <c r="Y93" s="279">
        <f>X93/T93</f>
        <v>0</v>
      </c>
      <c r="Z93" s="439"/>
      <c r="AA93" s="439"/>
      <c r="AB93" s="439"/>
      <c r="AC93" s="359"/>
      <c r="AD93" s="452">
        <v>0</v>
      </c>
      <c r="AE93" s="279">
        <f>AD93/T93</f>
        <v>0</v>
      </c>
      <c r="AF93" s="275">
        <f>X93+AD93</f>
        <v>0</v>
      </c>
      <c r="AG93" s="279">
        <f>AF93/T93</f>
        <v>0</v>
      </c>
      <c r="AH93" s="707"/>
      <c r="AI93" s="731"/>
      <c r="AJ93" s="728"/>
      <c r="AK93" s="696">
        <v>0</v>
      </c>
      <c r="AL93" s="535">
        <f>AK93/T93</f>
        <v>0</v>
      </c>
      <c r="AM93" s="275">
        <f>AK93+AD93</f>
        <v>0</v>
      </c>
      <c r="AN93" s="692">
        <f>AM93/T93</f>
        <v>0</v>
      </c>
      <c r="AO93" s="507"/>
      <c r="AP93" s="282"/>
      <c r="AQ93" s="772"/>
      <c r="AR93" s="277">
        <v>0</v>
      </c>
      <c r="AS93" s="271">
        <v>0</v>
      </c>
      <c r="AT93" s="275">
        <f>AR93+AK93</f>
        <v>0</v>
      </c>
      <c r="AU93" s="692">
        <f>AT93/T93</f>
        <v>0</v>
      </c>
      <c r="AV93" s="282"/>
      <c r="AW93" s="707"/>
      <c r="AX93" s="286" t="s">
        <v>230</v>
      </c>
      <c r="AY93" s="499" t="s">
        <v>286</v>
      </c>
      <c r="AZ93" s="272" t="s">
        <v>329</v>
      </c>
      <c r="BA93" s="304" t="s">
        <v>370</v>
      </c>
      <c r="BB93" s="391"/>
      <c r="BC93" s="391"/>
      <c r="BD93" s="287"/>
      <c r="BE93" s="400"/>
      <c r="BF93" s="287"/>
      <c r="BG93" s="287"/>
      <c r="BH93" s="329"/>
      <c r="BI93" s="329"/>
      <c r="BJ93" s="403"/>
      <c r="BK93" s="373"/>
      <c r="BL93" s="376"/>
      <c r="BM93" s="379"/>
      <c r="BN93" s="779"/>
      <c r="BO93" s="779"/>
      <c r="BP93" s="785"/>
      <c r="BQ93" s="838"/>
      <c r="BR93" s="838"/>
      <c r="BS93" s="847"/>
      <c r="BT93" s="855"/>
      <c r="BU93" s="855"/>
      <c r="BV93" s="856"/>
    </row>
    <row r="94" spans="1:74" x14ac:dyDescent="0.25">
      <c r="A94" s="633"/>
      <c r="B94" s="326"/>
      <c r="C94" s="296"/>
      <c r="D94" s="322"/>
      <c r="E94" s="296"/>
      <c r="F94" s="326"/>
      <c r="G94" s="350"/>
      <c r="H94" s="296"/>
      <c r="I94" s="296"/>
      <c r="J94" s="341"/>
      <c r="K94" s="347"/>
      <c r="L94" s="344"/>
      <c r="M94" s="341"/>
      <c r="N94" s="299"/>
      <c r="O94" s="338"/>
      <c r="P94" s="367"/>
      <c r="Q94" s="326"/>
      <c r="R94" s="290"/>
      <c r="S94" s="287"/>
      <c r="T94" s="290"/>
      <c r="U94" s="329"/>
      <c r="V94" s="58">
        <v>11</v>
      </c>
      <c r="W94" s="477"/>
      <c r="X94" s="453"/>
      <c r="Y94" s="282"/>
      <c r="Z94" s="439"/>
      <c r="AA94" s="439"/>
      <c r="AB94" s="439"/>
      <c r="AC94" s="359"/>
      <c r="AD94" s="453"/>
      <c r="AE94" s="282"/>
      <c r="AF94" s="505"/>
      <c r="AG94" s="282"/>
      <c r="AH94" s="707"/>
      <c r="AI94" s="731"/>
      <c r="AJ94" s="728"/>
      <c r="AK94" s="697"/>
      <c r="AL94" s="536"/>
      <c r="AM94" s="505"/>
      <c r="AN94" s="693"/>
      <c r="AO94" s="507"/>
      <c r="AP94" s="282"/>
      <c r="AQ94" s="772"/>
      <c r="AR94" s="281"/>
      <c r="AS94" s="271"/>
      <c r="AT94" s="505"/>
      <c r="AU94" s="693"/>
      <c r="AV94" s="282"/>
      <c r="AW94" s="707"/>
      <c r="AX94" s="287"/>
      <c r="AY94" s="500"/>
      <c r="AZ94" s="273"/>
      <c r="BA94" s="304"/>
      <c r="BB94" s="391"/>
      <c r="BC94" s="391"/>
      <c r="BD94" s="287"/>
      <c r="BE94" s="400"/>
      <c r="BF94" s="287"/>
      <c r="BG94" s="287"/>
      <c r="BH94" s="329"/>
      <c r="BI94" s="329"/>
      <c r="BJ94" s="403"/>
      <c r="BK94" s="373"/>
      <c r="BL94" s="376"/>
      <c r="BM94" s="379"/>
      <c r="BN94" s="779"/>
      <c r="BO94" s="779"/>
      <c r="BP94" s="785"/>
      <c r="BQ94" s="838"/>
      <c r="BR94" s="838"/>
      <c r="BS94" s="847"/>
      <c r="BT94" s="855"/>
      <c r="BU94" s="855"/>
      <c r="BV94" s="856"/>
    </row>
    <row r="95" spans="1:74" x14ac:dyDescent="0.25">
      <c r="A95" s="633"/>
      <c r="B95" s="326"/>
      <c r="C95" s="296"/>
      <c r="D95" s="322"/>
      <c r="E95" s="296"/>
      <c r="F95" s="326"/>
      <c r="G95" s="350"/>
      <c r="H95" s="296"/>
      <c r="I95" s="296"/>
      <c r="J95" s="341"/>
      <c r="K95" s="347"/>
      <c r="L95" s="344"/>
      <c r="M95" s="341"/>
      <c r="N95" s="299"/>
      <c r="O95" s="338"/>
      <c r="P95" s="368"/>
      <c r="Q95" s="327"/>
      <c r="R95" s="291"/>
      <c r="S95" s="288"/>
      <c r="T95" s="291"/>
      <c r="U95" s="330"/>
      <c r="V95" s="58">
        <v>11</v>
      </c>
      <c r="W95" s="477"/>
      <c r="X95" s="454"/>
      <c r="Y95" s="280"/>
      <c r="Z95" s="439"/>
      <c r="AA95" s="439"/>
      <c r="AB95" s="439"/>
      <c r="AC95" s="359"/>
      <c r="AD95" s="454"/>
      <c r="AE95" s="280"/>
      <c r="AF95" s="276"/>
      <c r="AG95" s="280"/>
      <c r="AH95" s="707"/>
      <c r="AI95" s="731"/>
      <c r="AJ95" s="728"/>
      <c r="AK95" s="698"/>
      <c r="AL95" s="537"/>
      <c r="AM95" s="276"/>
      <c r="AN95" s="694"/>
      <c r="AO95" s="507"/>
      <c r="AP95" s="282"/>
      <c r="AQ95" s="772"/>
      <c r="AR95" s="278"/>
      <c r="AS95" s="271"/>
      <c r="AT95" s="276"/>
      <c r="AU95" s="694"/>
      <c r="AV95" s="282"/>
      <c r="AW95" s="707"/>
      <c r="AX95" s="288"/>
      <c r="AY95" s="501"/>
      <c r="AZ95" s="274"/>
      <c r="BA95" s="304"/>
      <c r="BB95" s="391"/>
      <c r="BC95" s="391"/>
      <c r="BD95" s="287"/>
      <c r="BE95" s="400"/>
      <c r="BF95" s="287"/>
      <c r="BG95" s="287"/>
      <c r="BH95" s="329"/>
      <c r="BI95" s="329"/>
      <c r="BJ95" s="403"/>
      <c r="BK95" s="373"/>
      <c r="BL95" s="376"/>
      <c r="BM95" s="379"/>
      <c r="BN95" s="779"/>
      <c r="BO95" s="779"/>
      <c r="BP95" s="785"/>
      <c r="BQ95" s="838"/>
      <c r="BR95" s="838"/>
      <c r="BS95" s="847"/>
      <c r="BT95" s="855"/>
      <c r="BU95" s="855"/>
      <c r="BV95" s="856"/>
    </row>
    <row r="96" spans="1:74" x14ac:dyDescent="0.25">
      <c r="A96" s="633"/>
      <c r="B96" s="326"/>
      <c r="C96" s="296"/>
      <c r="D96" s="322"/>
      <c r="E96" s="296"/>
      <c r="F96" s="326"/>
      <c r="G96" s="350"/>
      <c r="H96" s="296"/>
      <c r="I96" s="296"/>
      <c r="J96" s="341"/>
      <c r="K96" s="347"/>
      <c r="L96" s="344"/>
      <c r="M96" s="341"/>
      <c r="N96" s="299"/>
      <c r="O96" s="338"/>
      <c r="P96" s="366" t="s">
        <v>58</v>
      </c>
      <c r="Q96" s="325" t="s">
        <v>180</v>
      </c>
      <c r="R96" s="289">
        <v>200</v>
      </c>
      <c r="S96" s="286" t="s">
        <v>136</v>
      </c>
      <c r="T96" s="289">
        <v>200</v>
      </c>
      <c r="U96" s="328">
        <v>66</v>
      </c>
      <c r="V96" s="58">
        <v>22</v>
      </c>
      <c r="W96" s="477"/>
      <c r="X96" s="452">
        <v>0</v>
      </c>
      <c r="Y96" s="279">
        <f>X96/T96</f>
        <v>0</v>
      </c>
      <c r="Z96" s="439"/>
      <c r="AA96" s="439"/>
      <c r="AB96" s="439"/>
      <c r="AC96" s="359"/>
      <c r="AD96" s="452">
        <v>0</v>
      </c>
      <c r="AE96" s="279">
        <f>AD96/T96</f>
        <v>0</v>
      </c>
      <c r="AF96" s="275">
        <f>X96+AD96</f>
        <v>0</v>
      </c>
      <c r="AG96" s="279">
        <f>AF96/T96</f>
        <v>0</v>
      </c>
      <c r="AH96" s="707"/>
      <c r="AI96" s="731"/>
      <c r="AJ96" s="728"/>
      <c r="AK96" s="696">
        <v>0</v>
      </c>
      <c r="AL96" s="535">
        <f>AK96/T96</f>
        <v>0</v>
      </c>
      <c r="AM96" s="275">
        <f>AK96+AF96</f>
        <v>0</v>
      </c>
      <c r="AN96" s="692">
        <f>AM96/T96</f>
        <v>0</v>
      </c>
      <c r="AO96" s="507"/>
      <c r="AP96" s="282"/>
      <c r="AQ96" s="772"/>
      <c r="AR96" s="308">
        <v>1000</v>
      </c>
      <c r="AS96" s="271">
        <v>1</v>
      </c>
      <c r="AT96" s="771">
        <f>AR96+AM96</f>
        <v>1000</v>
      </c>
      <c r="AU96" s="692">
        <v>1</v>
      </c>
      <c r="AV96" s="282"/>
      <c r="AW96" s="707"/>
      <c r="AX96" s="286" t="s">
        <v>230</v>
      </c>
      <c r="AY96" s="499" t="s">
        <v>286</v>
      </c>
      <c r="AZ96" s="272" t="s">
        <v>330</v>
      </c>
      <c r="BA96" s="309" t="s">
        <v>401</v>
      </c>
      <c r="BB96" s="391"/>
      <c r="BC96" s="391"/>
      <c r="BD96" s="287"/>
      <c r="BE96" s="400"/>
      <c r="BF96" s="287"/>
      <c r="BG96" s="287"/>
      <c r="BH96" s="329"/>
      <c r="BI96" s="329"/>
      <c r="BJ96" s="403"/>
      <c r="BK96" s="373"/>
      <c r="BL96" s="376"/>
      <c r="BM96" s="379"/>
      <c r="BN96" s="779"/>
      <c r="BO96" s="779"/>
      <c r="BP96" s="785"/>
      <c r="BQ96" s="838"/>
      <c r="BR96" s="838"/>
      <c r="BS96" s="847"/>
      <c r="BT96" s="855"/>
      <c r="BU96" s="855"/>
      <c r="BV96" s="856"/>
    </row>
    <row r="97" spans="1:74" x14ac:dyDescent="0.25">
      <c r="A97" s="633"/>
      <c r="B97" s="326"/>
      <c r="C97" s="296"/>
      <c r="D97" s="322"/>
      <c r="E97" s="296"/>
      <c r="F97" s="326"/>
      <c r="G97" s="350"/>
      <c r="H97" s="296"/>
      <c r="I97" s="296"/>
      <c r="J97" s="341"/>
      <c r="K97" s="347"/>
      <c r="L97" s="344"/>
      <c r="M97" s="341"/>
      <c r="N97" s="299"/>
      <c r="O97" s="338"/>
      <c r="P97" s="367"/>
      <c r="Q97" s="326"/>
      <c r="R97" s="290"/>
      <c r="S97" s="287"/>
      <c r="T97" s="290"/>
      <c r="U97" s="329"/>
      <c r="V97" s="58">
        <v>22</v>
      </c>
      <c r="W97" s="477"/>
      <c r="X97" s="453"/>
      <c r="Y97" s="282"/>
      <c r="Z97" s="439"/>
      <c r="AA97" s="439"/>
      <c r="AB97" s="439"/>
      <c r="AC97" s="359"/>
      <c r="AD97" s="453"/>
      <c r="AE97" s="282"/>
      <c r="AF97" s="505"/>
      <c r="AG97" s="282"/>
      <c r="AH97" s="707"/>
      <c r="AI97" s="731"/>
      <c r="AJ97" s="728"/>
      <c r="AK97" s="697"/>
      <c r="AL97" s="536"/>
      <c r="AM97" s="505"/>
      <c r="AN97" s="693"/>
      <c r="AO97" s="507"/>
      <c r="AP97" s="282"/>
      <c r="AQ97" s="772"/>
      <c r="AR97" s="270"/>
      <c r="AS97" s="271"/>
      <c r="AT97" s="772"/>
      <c r="AU97" s="693"/>
      <c r="AV97" s="282"/>
      <c r="AW97" s="707"/>
      <c r="AX97" s="287"/>
      <c r="AY97" s="500"/>
      <c r="AZ97" s="273"/>
      <c r="BA97" s="309"/>
      <c r="BB97" s="391"/>
      <c r="BC97" s="391"/>
      <c r="BD97" s="287"/>
      <c r="BE97" s="400"/>
      <c r="BF97" s="287"/>
      <c r="BG97" s="287"/>
      <c r="BH97" s="329"/>
      <c r="BI97" s="329"/>
      <c r="BJ97" s="403"/>
      <c r="BK97" s="373"/>
      <c r="BL97" s="376"/>
      <c r="BM97" s="379"/>
      <c r="BN97" s="779"/>
      <c r="BO97" s="779"/>
      <c r="BP97" s="785"/>
      <c r="BQ97" s="838"/>
      <c r="BR97" s="838"/>
      <c r="BS97" s="847"/>
      <c r="BT97" s="855"/>
      <c r="BU97" s="855"/>
      <c r="BV97" s="856"/>
    </row>
    <row r="98" spans="1:74" x14ac:dyDescent="0.25">
      <c r="A98" s="633"/>
      <c r="B98" s="326"/>
      <c r="C98" s="296"/>
      <c r="D98" s="322"/>
      <c r="E98" s="296"/>
      <c r="F98" s="326"/>
      <c r="G98" s="350"/>
      <c r="H98" s="296"/>
      <c r="I98" s="296"/>
      <c r="J98" s="341"/>
      <c r="K98" s="347"/>
      <c r="L98" s="344"/>
      <c r="M98" s="341"/>
      <c r="N98" s="299"/>
      <c r="O98" s="338"/>
      <c r="P98" s="368"/>
      <c r="Q98" s="327"/>
      <c r="R98" s="291"/>
      <c r="S98" s="288"/>
      <c r="T98" s="291"/>
      <c r="U98" s="330"/>
      <c r="V98" s="58">
        <v>22</v>
      </c>
      <c r="W98" s="477"/>
      <c r="X98" s="454"/>
      <c r="Y98" s="280"/>
      <c r="Z98" s="439"/>
      <c r="AA98" s="439"/>
      <c r="AB98" s="439"/>
      <c r="AC98" s="359"/>
      <c r="AD98" s="454"/>
      <c r="AE98" s="280"/>
      <c r="AF98" s="276"/>
      <c r="AG98" s="280"/>
      <c r="AH98" s="707"/>
      <c r="AI98" s="731"/>
      <c r="AJ98" s="728"/>
      <c r="AK98" s="698"/>
      <c r="AL98" s="537"/>
      <c r="AM98" s="276"/>
      <c r="AN98" s="694"/>
      <c r="AO98" s="507"/>
      <c r="AP98" s="282"/>
      <c r="AQ98" s="772"/>
      <c r="AR98" s="270"/>
      <c r="AS98" s="271"/>
      <c r="AT98" s="773"/>
      <c r="AU98" s="694"/>
      <c r="AV98" s="282"/>
      <c r="AW98" s="707"/>
      <c r="AX98" s="288"/>
      <c r="AY98" s="501"/>
      <c r="AZ98" s="274"/>
      <c r="BA98" s="309"/>
      <c r="BB98" s="391"/>
      <c r="BC98" s="391"/>
      <c r="BD98" s="287"/>
      <c r="BE98" s="400"/>
      <c r="BF98" s="287"/>
      <c r="BG98" s="287"/>
      <c r="BH98" s="329"/>
      <c r="BI98" s="329"/>
      <c r="BJ98" s="403"/>
      <c r="BK98" s="373"/>
      <c r="BL98" s="376"/>
      <c r="BM98" s="379"/>
      <c r="BN98" s="779"/>
      <c r="BO98" s="779"/>
      <c r="BP98" s="785"/>
      <c r="BQ98" s="838"/>
      <c r="BR98" s="838"/>
      <c r="BS98" s="847"/>
      <c r="BT98" s="855"/>
      <c r="BU98" s="855"/>
      <c r="BV98" s="856"/>
    </row>
    <row r="99" spans="1:74" x14ac:dyDescent="0.25">
      <c r="A99" s="633"/>
      <c r="B99" s="326"/>
      <c r="C99" s="296"/>
      <c r="D99" s="322"/>
      <c r="E99" s="296"/>
      <c r="F99" s="326"/>
      <c r="G99" s="350"/>
      <c r="H99" s="296"/>
      <c r="I99" s="296"/>
      <c r="J99" s="341"/>
      <c r="K99" s="347"/>
      <c r="L99" s="344"/>
      <c r="M99" s="341"/>
      <c r="N99" s="299"/>
      <c r="O99" s="338"/>
      <c r="P99" s="366" t="s">
        <v>59</v>
      </c>
      <c r="Q99" s="325" t="s">
        <v>176</v>
      </c>
      <c r="R99" s="289">
        <v>200</v>
      </c>
      <c r="S99" s="286" t="s">
        <v>136</v>
      </c>
      <c r="T99" s="289">
        <v>200</v>
      </c>
      <c r="U99" s="328">
        <v>66</v>
      </c>
      <c r="V99" s="58">
        <v>22</v>
      </c>
      <c r="W99" s="477"/>
      <c r="X99" s="452">
        <v>0</v>
      </c>
      <c r="Y99" s="279">
        <f>X99/T99</f>
        <v>0</v>
      </c>
      <c r="Z99" s="439"/>
      <c r="AA99" s="439"/>
      <c r="AB99" s="439"/>
      <c r="AC99" s="359"/>
      <c r="AD99" s="452">
        <v>0</v>
      </c>
      <c r="AE99" s="279">
        <f>AD99/T99</f>
        <v>0</v>
      </c>
      <c r="AF99" s="275">
        <f>X99+AD99</f>
        <v>0</v>
      </c>
      <c r="AG99" s="279">
        <f>AF99/T99</f>
        <v>0</v>
      </c>
      <c r="AH99" s="707"/>
      <c r="AI99" s="731"/>
      <c r="AJ99" s="728"/>
      <c r="AK99" s="696">
        <v>0</v>
      </c>
      <c r="AL99" s="535">
        <f>AK99/T99</f>
        <v>0</v>
      </c>
      <c r="AM99" s="275">
        <f>AK99+AF99</f>
        <v>0</v>
      </c>
      <c r="AN99" s="692">
        <f>AM99/T99</f>
        <v>0</v>
      </c>
      <c r="AO99" s="507"/>
      <c r="AP99" s="282"/>
      <c r="AQ99" s="772"/>
      <c r="AR99" s="270">
        <v>0</v>
      </c>
      <c r="AS99" s="271">
        <v>0</v>
      </c>
      <c r="AT99" s="275">
        <f>AR99+AM99</f>
        <v>0</v>
      </c>
      <c r="AU99" s="692">
        <f>AT99/T99</f>
        <v>0</v>
      </c>
      <c r="AV99" s="282"/>
      <c r="AW99" s="707"/>
      <c r="AX99" s="286" t="s">
        <v>230</v>
      </c>
      <c r="AY99" s="499" t="s">
        <v>286</v>
      </c>
      <c r="AZ99" s="272" t="s">
        <v>330</v>
      </c>
      <c r="BA99" s="304" t="s">
        <v>370</v>
      </c>
      <c r="BB99" s="391"/>
      <c r="BC99" s="391"/>
      <c r="BD99" s="287"/>
      <c r="BE99" s="400"/>
      <c r="BF99" s="287"/>
      <c r="BG99" s="287"/>
      <c r="BH99" s="329"/>
      <c r="BI99" s="329"/>
      <c r="BJ99" s="403"/>
      <c r="BK99" s="373"/>
      <c r="BL99" s="376"/>
      <c r="BM99" s="379"/>
      <c r="BN99" s="779"/>
      <c r="BO99" s="779"/>
      <c r="BP99" s="785"/>
      <c r="BQ99" s="838"/>
      <c r="BR99" s="838"/>
      <c r="BS99" s="847"/>
      <c r="BT99" s="855"/>
      <c r="BU99" s="855"/>
      <c r="BV99" s="856"/>
    </row>
    <row r="100" spans="1:74" x14ac:dyDescent="0.25">
      <c r="A100" s="633"/>
      <c r="B100" s="326"/>
      <c r="C100" s="296"/>
      <c r="D100" s="322"/>
      <c r="E100" s="296"/>
      <c r="F100" s="326"/>
      <c r="G100" s="350"/>
      <c r="H100" s="296"/>
      <c r="I100" s="296"/>
      <c r="J100" s="341"/>
      <c r="K100" s="347"/>
      <c r="L100" s="344"/>
      <c r="M100" s="341"/>
      <c r="N100" s="299"/>
      <c r="O100" s="338"/>
      <c r="P100" s="367"/>
      <c r="Q100" s="326"/>
      <c r="R100" s="290"/>
      <c r="S100" s="287"/>
      <c r="T100" s="290"/>
      <c r="U100" s="329"/>
      <c r="V100" s="58">
        <v>22</v>
      </c>
      <c r="W100" s="477"/>
      <c r="X100" s="453"/>
      <c r="Y100" s="282"/>
      <c r="Z100" s="439"/>
      <c r="AA100" s="439"/>
      <c r="AB100" s="439"/>
      <c r="AC100" s="359"/>
      <c r="AD100" s="453"/>
      <c r="AE100" s="282"/>
      <c r="AF100" s="505"/>
      <c r="AG100" s="282"/>
      <c r="AH100" s="707"/>
      <c r="AI100" s="731"/>
      <c r="AJ100" s="728"/>
      <c r="AK100" s="697"/>
      <c r="AL100" s="536"/>
      <c r="AM100" s="505"/>
      <c r="AN100" s="693"/>
      <c r="AO100" s="507"/>
      <c r="AP100" s="282"/>
      <c r="AQ100" s="772"/>
      <c r="AR100" s="270"/>
      <c r="AS100" s="271"/>
      <c r="AT100" s="505"/>
      <c r="AU100" s="693"/>
      <c r="AV100" s="282"/>
      <c r="AW100" s="707"/>
      <c r="AX100" s="287"/>
      <c r="AY100" s="500"/>
      <c r="AZ100" s="273"/>
      <c r="BA100" s="304"/>
      <c r="BB100" s="391"/>
      <c r="BC100" s="391"/>
      <c r="BD100" s="287"/>
      <c r="BE100" s="400"/>
      <c r="BF100" s="287"/>
      <c r="BG100" s="287"/>
      <c r="BH100" s="329"/>
      <c r="BI100" s="329"/>
      <c r="BJ100" s="403"/>
      <c r="BK100" s="373"/>
      <c r="BL100" s="376"/>
      <c r="BM100" s="379"/>
      <c r="BN100" s="779"/>
      <c r="BO100" s="779"/>
      <c r="BP100" s="785"/>
      <c r="BQ100" s="838"/>
      <c r="BR100" s="838"/>
      <c r="BS100" s="847"/>
      <c r="BT100" s="855"/>
      <c r="BU100" s="855"/>
      <c r="BV100" s="856"/>
    </row>
    <row r="101" spans="1:74" x14ac:dyDescent="0.25">
      <c r="A101" s="633"/>
      <c r="B101" s="326"/>
      <c r="C101" s="296"/>
      <c r="D101" s="322"/>
      <c r="E101" s="296"/>
      <c r="F101" s="326"/>
      <c r="G101" s="350"/>
      <c r="H101" s="296"/>
      <c r="I101" s="296"/>
      <c r="J101" s="341"/>
      <c r="K101" s="347"/>
      <c r="L101" s="344"/>
      <c r="M101" s="341"/>
      <c r="N101" s="299"/>
      <c r="O101" s="338"/>
      <c r="P101" s="368"/>
      <c r="Q101" s="327"/>
      <c r="R101" s="291"/>
      <c r="S101" s="288"/>
      <c r="T101" s="291"/>
      <c r="U101" s="330"/>
      <c r="V101" s="58">
        <v>22</v>
      </c>
      <c r="W101" s="477"/>
      <c r="X101" s="454"/>
      <c r="Y101" s="280"/>
      <c r="Z101" s="439"/>
      <c r="AA101" s="439"/>
      <c r="AB101" s="439"/>
      <c r="AC101" s="359"/>
      <c r="AD101" s="454"/>
      <c r="AE101" s="280"/>
      <c r="AF101" s="276"/>
      <c r="AG101" s="280"/>
      <c r="AH101" s="707"/>
      <c r="AI101" s="731"/>
      <c r="AJ101" s="728"/>
      <c r="AK101" s="698"/>
      <c r="AL101" s="537"/>
      <c r="AM101" s="276"/>
      <c r="AN101" s="694"/>
      <c r="AO101" s="507"/>
      <c r="AP101" s="282"/>
      <c r="AQ101" s="772"/>
      <c r="AR101" s="270"/>
      <c r="AS101" s="271"/>
      <c r="AT101" s="276"/>
      <c r="AU101" s="694"/>
      <c r="AV101" s="282"/>
      <c r="AW101" s="707"/>
      <c r="AX101" s="288"/>
      <c r="AY101" s="501"/>
      <c r="AZ101" s="274"/>
      <c r="BA101" s="304"/>
      <c r="BB101" s="391"/>
      <c r="BC101" s="391"/>
      <c r="BD101" s="287"/>
      <c r="BE101" s="400"/>
      <c r="BF101" s="287"/>
      <c r="BG101" s="287"/>
      <c r="BH101" s="329"/>
      <c r="BI101" s="329"/>
      <c r="BJ101" s="403"/>
      <c r="BK101" s="373"/>
      <c r="BL101" s="376"/>
      <c r="BM101" s="379"/>
      <c r="BN101" s="779"/>
      <c r="BO101" s="779"/>
      <c r="BP101" s="785"/>
      <c r="BQ101" s="838"/>
      <c r="BR101" s="838"/>
      <c r="BS101" s="847"/>
      <c r="BT101" s="855"/>
      <c r="BU101" s="855"/>
      <c r="BV101" s="856"/>
    </row>
    <row r="102" spans="1:74" ht="15" customHeight="1" x14ac:dyDescent="0.25">
      <c r="A102" s="633"/>
      <c r="B102" s="326"/>
      <c r="C102" s="296"/>
      <c r="D102" s="322"/>
      <c r="E102" s="296"/>
      <c r="F102" s="326"/>
      <c r="G102" s="350"/>
      <c r="H102" s="296"/>
      <c r="I102" s="296"/>
      <c r="J102" s="341"/>
      <c r="K102" s="347"/>
      <c r="L102" s="344"/>
      <c r="M102" s="341"/>
      <c r="N102" s="299"/>
      <c r="O102" s="338"/>
      <c r="P102" s="366" t="s">
        <v>60</v>
      </c>
      <c r="Q102" s="325" t="s">
        <v>181</v>
      </c>
      <c r="R102" s="289">
        <v>1225</v>
      </c>
      <c r="S102" s="286" t="s">
        <v>136</v>
      </c>
      <c r="T102" s="292">
        <v>1225</v>
      </c>
      <c r="U102" s="328">
        <v>408</v>
      </c>
      <c r="V102" s="58">
        <v>136</v>
      </c>
      <c r="W102" s="477"/>
      <c r="X102" s="452">
        <v>0</v>
      </c>
      <c r="Y102" s="279">
        <f>X102/T102</f>
        <v>0</v>
      </c>
      <c r="Z102" s="439"/>
      <c r="AA102" s="439"/>
      <c r="AB102" s="439"/>
      <c r="AC102" s="359"/>
      <c r="AD102" s="452">
        <v>256</v>
      </c>
      <c r="AE102" s="279">
        <f>AD102/T102</f>
        <v>0.2089795918367347</v>
      </c>
      <c r="AF102" s="275">
        <f>X102+AD102</f>
        <v>256</v>
      </c>
      <c r="AG102" s="279">
        <f>AF102/T102</f>
        <v>0.2089795918367347</v>
      </c>
      <c r="AH102" s="707"/>
      <c r="AI102" s="731"/>
      <c r="AJ102" s="728"/>
      <c r="AK102" s="696">
        <v>0</v>
      </c>
      <c r="AL102" s="535">
        <f>AK102/T102</f>
        <v>0</v>
      </c>
      <c r="AM102" s="275">
        <f>AK102+AF102</f>
        <v>256</v>
      </c>
      <c r="AN102" s="692">
        <f>AM102/T102</f>
        <v>0.2089795918367347</v>
      </c>
      <c r="AO102" s="507"/>
      <c r="AP102" s="282"/>
      <c r="AQ102" s="772"/>
      <c r="AR102" s="270">
        <v>0</v>
      </c>
      <c r="AS102" s="271">
        <v>0</v>
      </c>
      <c r="AT102" s="275">
        <f>AR102+AM102</f>
        <v>256</v>
      </c>
      <c r="AU102" s="692">
        <f>AT102/T102</f>
        <v>0.2089795918367347</v>
      </c>
      <c r="AV102" s="282"/>
      <c r="AW102" s="707"/>
      <c r="AX102" s="286" t="s">
        <v>232</v>
      </c>
      <c r="AY102" s="499" t="s">
        <v>260</v>
      </c>
      <c r="AZ102" s="272" t="s">
        <v>371</v>
      </c>
      <c r="BA102" s="272" t="s">
        <v>372</v>
      </c>
      <c r="BB102" s="391"/>
      <c r="BC102" s="391"/>
      <c r="BD102" s="287"/>
      <c r="BE102" s="400"/>
      <c r="BF102" s="287"/>
      <c r="BG102" s="287"/>
      <c r="BH102" s="329"/>
      <c r="BI102" s="329"/>
      <c r="BJ102" s="403"/>
      <c r="BK102" s="373"/>
      <c r="BL102" s="376"/>
      <c r="BM102" s="379"/>
      <c r="BN102" s="779"/>
      <c r="BO102" s="779"/>
      <c r="BP102" s="785"/>
      <c r="BQ102" s="838"/>
      <c r="BR102" s="838"/>
      <c r="BS102" s="847"/>
      <c r="BT102" s="855"/>
      <c r="BU102" s="855"/>
      <c r="BV102" s="856"/>
    </row>
    <row r="103" spans="1:74" ht="14.25" customHeight="1" x14ac:dyDescent="0.25">
      <c r="A103" s="633"/>
      <c r="B103" s="326"/>
      <c r="C103" s="296"/>
      <c r="D103" s="322"/>
      <c r="E103" s="296"/>
      <c r="F103" s="326"/>
      <c r="G103" s="350"/>
      <c r="H103" s="296"/>
      <c r="I103" s="296"/>
      <c r="J103" s="341"/>
      <c r="K103" s="347"/>
      <c r="L103" s="344"/>
      <c r="M103" s="341"/>
      <c r="N103" s="299"/>
      <c r="O103" s="338"/>
      <c r="P103" s="367"/>
      <c r="Q103" s="326"/>
      <c r="R103" s="290"/>
      <c r="S103" s="287"/>
      <c r="T103" s="293"/>
      <c r="U103" s="329"/>
      <c r="V103" s="58">
        <v>136</v>
      </c>
      <c r="W103" s="477"/>
      <c r="X103" s="453"/>
      <c r="Y103" s="282"/>
      <c r="Z103" s="439"/>
      <c r="AA103" s="439"/>
      <c r="AB103" s="439"/>
      <c r="AC103" s="359"/>
      <c r="AD103" s="453"/>
      <c r="AE103" s="282"/>
      <c r="AF103" s="505"/>
      <c r="AG103" s="282"/>
      <c r="AH103" s="707"/>
      <c r="AI103" s="731"/>
      <c r="AJ103" s="728"/>
      <c r="AK103" s="697"/>
      <c r="AL103" s="536"/>
      <c r="AM103" s="505"/>
      <c r="AN103" s="693"/>
      <c r="AO103" s="507"/>
      <c r="AP103" s="282"/>
      <c r="AQ103" s="772"/>
      <c r="AR103" s="270"/>
      <c r="AS103" s="271"/>
      <c r="AT103" s="505"/>
      <c r="AU103" s="693"/>
      <c r="AV103" s="282"/>
      <c r="AW103" s="707"/>
      <c r="AX103" s="287"/>
      <c r="AY103" s="500"/>
      <c r="AZ103" s="273"/>
      <c r="BA103" s="273"/>
      <c r="BB103" s="391"/>
      <c r="BC103" s="391"/>
      <c r="BD103" s="287"/>
      <c r="BE103" s="400"/>
      <c r="BF103" s="287"/>
      <c r="BG103" s="287"/>
      <c r="BH103" s="329"/>
      <c r="BI103" s="329"/>
      <c r="BJ103" s="403"/>
      <c r="BK103" s="373"/>
      <c r="BL103" s="376"/>
      <c r="BM103" s="379"/>
      <c r="BN103" s="779"/>
      <c r="BO103" s="779"/>
      <c r="BP103" s="785"/>
      <c r="BQ103" s="838"/>
      <c r="BR103" s="838"/>
      <c r="BS103" s="847"/>
      <c r="BT103" s="855"/>
      <c r="BU103" s="855"/>
      <c r="BV103" s="856"/>
    </row>
    <row r="104" spans="1:74" ht="78.75" customHeight="1" x14ac:dyDescent="0.25">
      <c r="A104" s="633"/>
      <c r="B104" s="326"/>
      <c r="C104" s="296"/>
      <c r="D104" s="322"/>
      <c r="E104" s="296"/>
      <c r="F104" s="326"/>
      <c r="G104" s="350"/>
      <c r="H104" s="296"/>
      <c r="I104" s="296"/>
      <c r="J104" s="341"/>
      <c r="K104" s="347"/>
      <c r="L104" s="344"/>
      <c r="M104" s="341"/>
      <c r="N104" s="299"/>
      <c r="O104" s="338"/>
      <c r="P104" s="368"/>
      <c r="Q104" s="327"/>
      <c r="R104" s="291"/>
      <c r="S104" s="288"/>
      <c r="T104" s="294"/>
      <c r="U104" s="330"/>
      <c r="V104" s="58">
        <v>136</v>
      </c>
      <c r="W104" s="477"/>
      <c r="X104" s="454"/>
      <c r="Y104" s="280"/>
      <c r="Z104" s="439"/>
      <c r="AA104" s="439"/>
      <c r="AB104" s="439"/>
      <c r="AC104" s="359"/>
      <c r="AD104" s="454"/>
      <c r="AE104" s="280"/>
      <c r="AF104" s="276"/>
      <c r="AG104" s="280"/>
      <c r="AH104" s="707"/>
      <c r="AI104" s="731"/>
      <c r="AJ104" s="728"/>
      <c r="AK104" s="698"/>
      <c r="AL104" s="537"/>
      <c r="AM104" s="276"/>
      <c r="AN104" s="694"/>
      <c r="AO104" s="507"/>
      <c r="AP104" s="282"/>
      <c r="AQ104" s="772"/>
      <c r="AR104" s="270"/>
      <c r="AS104" s="271"/>
      <c r="AT104" s="276"/>
      <c r="AU104" s="694"/>
      <c r="AV104" s="282"/>
      <c r="AW104" s="707"/>
      <c r="AX104" s="288"/>
      <c r="AY104" s="501"/>
      <c r="AZ104" s="274"/>
      <c r="BA104" s="274"/>
      <c r="BB104" s="391"/>
      <c r="BC104" s="391"/>
      <c r="BD104" s="287"/>
      <c r="BE104" s="400"/>
      <c r="BF104" s="287"/>
      <c r="BG104" s="287"/>
      <c r="BH104" s="329"/>
      <c r="BI104" s="329"/>
      <c r="BJ104" s="403"/>
      <c r="BK104" s="373"/>
      <c r="BL104" s="376"/>
      <c r="BM104" s="379"/>
      <c r="BN104" s="779"/>
      <c r="BO104" s="779"/>
      <c r="BP104" s="785"/>
      <c r="BQ104" s="838"/>
      <c r="BR104" s="838"/>
      <c r="BS104" s="847"/>
      <c r="BT104" s="855"/>
      <c r="BU104" s="855"/>
      <c r="BV104" s="856"/>
    </row>
    <row r="105" spans="1:74" ht="15" customHeight="1" x14ac:dyDescent="0.25">
      <c r="A105" s="633"/>
      <c r="B105" s="326"/>
      <c r="C105" s="296"/>
      <c r="D105" s="322"/>
      <c r="E105" s="296"/>
      <c r="F105" s="326"/>
      <c r="G105" s="350"/>
      <c r="H105" s="296"/>
      <c r="I105" s="296"/>
      <c r="J105" s="341"/>
      <c r="K105" s="347"/>
      <c r="L105" s="344"/>
      <c r="M105" s="341"/>
      <c r="N105" s="299"/>
      <c r="O105" s="338"/>
      <c r="P105" s="366" t="s">
        <v>209</v>
      </c>
      <c r="Q105" s="325" t="s">
        <v>182</v>
      </c>
      <c r="R105" s="289">
        <v>132</v>
      </c>
      <c r="S105" s="286" t="s">
        <v>136</v>
      </c>
      <c r="T105" s="289">
        <v>132</v>
      </c>
      <c r="U105" s="328">
        <v>44</v>
      </c>
      <c r="V105" s="58">
        <v>15</v>
      </c>
      <c r="W105" s="477"/>
      <c r="X105" s="452">
        <v>0</v>
      </c>
      <c r="Y105" s="279">
        <f>X105/T105</f>
        <v>0</v>
      </c>
      <c r="Z105" s="439"/>
      <c r="AA105" s="439"/>
      <c r="AB105" s="439"/>
      <c r="AC105" s="359"/>
      <c r="AD105" s="452">
        <v>0</v>
      </c>
      <c r="AE105" s="279">
        <f>AD105/T105</f>
        <v>0</v>
      </c>
      <c r="AF105" s="275">
        <f>X105+AD105</f>
        <v>0</v>
      </c>
      <c r="AG105" s="279">
        <f>AF105/T105</f>
        <v>0</v>
      </c>
      <c r="AH105" s="707"/>
      <c r="AI105" s="731"/>
      <c r="AJ105" s="728"/>
      <c r="AK105" s="727">
        <f>40+4000</f>
        <v>4040</v>
      </c>
      <c r="AL105" s="535">
        <v>1</v>
      </c>
      <c r="AM105" s="771">
        <f>AK105+AF105</f>
        <v>4040</v>
      </c>
      <c r="AN105" s="699">
        <v>1</v>
      </c>
      <c r="AO105" s="507"/>
      <c r="AP105" s="282"/>
      <c r="AQ105" s="772"/>
      <c r="AR105" s="270">
        <v>0</v>
      </c>
      <c r="AS105" s="271">
        <v>0</v>
      </c>
      <c r="AT105" s="771">
        <f>AR105+AM105</f>
        <v>4040</v>
      </c>
      <c r="AU105" s="699">
        <v>1</v>
      </c>
      <c r="AV105" s="282"/>
      <c r="AW105" s="707"/>
      <c r="AX105" s="286" t="s">
        <v>230</v>
      </c>
      <c r="AY105" s="499" t="s">
        <v>286</v>
      </c>
      <c r="AZ105" s="272" t="s">
        <v>334</v>
      </c>
      <c r="BA105" s="272" t="s">
        <v>334</v>
      </c>
      <c r="BB105" s="391"/>
      <c r="BC105" s="391"/>
      <c r="BD105" s="287"/>
      <c r="BE105" s="400"/>
      <c r="BF105" s="287"/>
      <c r="BG105" s="287"/>
      <c r="BH105" s="329"/>
      <c r="BI105" s="329"/>
      <c r="BJ105" s="403"/>
      <c r="BK105" s="373"/>
      <c r="BL105" s="376"/>
      <c r="BM105" s="379"/>
      <c r="BN105" s="779"/>
      <c r="BO105" s="779"/>
      <c r="BP105" s="785"/>
      <c r="BQ105" s="838"/>
      <c r="BR105" s="838"/>
      <c r="BS105" s="847"/>
      <c r="BT105" s="855"/>
      <c r="BU105" s="855"/>
      <c r="BV105" s="856"/>
    </row>
    <row r="106" spans="1:74" x14ac:dyDescent="0.25">
      <c r="A106" s="633"/>
      <c r="B106" s="326"/>
      <c r="C106" s="296"/>
      <c r="D106" s="322"/>
      <c r="E106" s="296"/>
      <c r="F106" s="326"/>
      <c r="G106" s="350"/>
      <c r="H106" s="296"/>
      <c r="I106" s="296"/>
      <c r="J106" s="341"/>
      <c r="K106" s="347"/>
      <c r="L106" s="344"/>
      <c r="M106" s="341"/>
      <c r="N106" s="299"/>
      <c r="O106" s="338"/>
      <c r="P106" s="367"/>
      <c r="Q106" s="326"/>
      <c r="R106" s="290"/>
      <c r="S106" s="287"/>
      <c r="T106" s="290"/>
      <c r="U106" s="329"/>
      <c r="V106" s="58">
        <v>15</v>
      </c>
      <c r="W106" s="477"/>
      <c r="X106" s="453"/>
      <c r="Y106" s="282"/>
      <c r="Z106" s="439"/>
      <c r="AA106" s="439"/>
      <c r="AB106" s="439"/>
      <c r="AC106" s="359"/>
      <c r="AD106" s="453"/>
      <c r="AE106" s="282"/>
      <c r="AF106" s="505"/>
      <c r="AG106" s="280"/>
      <c r="AH106" s="707"/>
      <c r="AI106" s="731"/>
      <c r="AJ106" s="728"/>
      <c r="AK106" s="728"/>
      <c r="AL106" s="536"/>
      <c r="AM106" s="772"/>
      <c r="AN106" s="507"/>
      <c r="AO106" s="507"/>
      <c r="AP106" s="282"/>
      <c r="AQ106" s="772"/>
      <c r="AR106" s="270"/>
      <c r="AS106" s="271"/>
      <c r="AT106" s="772"/>
      <c r="AU106" s="507"/>
      <c r="AV106" s="282"/>
      <c r="AW106" s="707"/>
      <c r="AX106" s="287"/>
      <c r="AY106" s="500"/>
      <c r="AZ106" s="273"/>
      <c r="BA106" s="273"/>
      <c r="BB106" s="391"/>
      <c r="BC106" s="391"/>
      <c r="BD106" s="287"/>
      <c r="BE106" s="400"/>
      <c r="BF106" s="287"/>
      <c r="BG106" s="287"/>
      <c r="BH106" s="329"/>
      <c r="BI106" s="329"/>
      <c r="BJ106" s="403"/>
      <c r="BK106" s="373"/>
      <c r="BL106" s="376"/>
      <c r="BM106" s="379"/>
      <c r="BN106" s="779"/>
      <c r="BO106" s="779"/>
      <c r="BP106" s="785"/>
      <c r="BQ106" s="838"/>
      <c r="BR106" s="838"/>
      <c r="BS106" s="847"/>
      <c r="BT106" s="855"/>
      <c r="BU106" s="855"/>
      <c r="BV106" s="856"/>
    </row>
    <row r="107" spans="1:74" ht="56.25" customHeight="1" x14ac:dyDescent="0.25">
      <c r="A107" s="633"/>
      <c r="B107" s="326"/>
      <c r="C107" s="296"/>
      <c r="D107" s="322"/>
      <c r="E107" s="297"/>
      <c r="F107" s="327"/>
      <c r="G107" s="351"/>
      <c r="H107" s="297"/>
      <c r="I107" s="297"/>
      <c r="J107" s="342"/>
      <c r="K107" s="348"/>
      <c r="L107" s="345"/>
      <c r="M107" s="342"/>
      <c r="N107" s="300"/>
      <c r="O107" s="339"/>
      <c r="P107" s="368"/>
      <c r="Q107" s="327"/>
      <c r="R107" s="291"/>
      <c r="S107" s="288"/>
      <c r="T107" s="291"/>
      <c r="U107" s="330"/>
      <c r="V107" s="58">
        <v>14</v>
      </c>
      <c r="W107" s="478"/>
      <c r="X107" s="454"/>
      <c r="Y107" s="280"/>
      <c r="Z107" s="440"/>
      <c r="AA107" s="439"/>
      <c r="AB107" s="439"/>
      <c r="AC107" s="360"/>
      <c r="AD107" s="454"/>
      <c r="AE107" s="280"/>
      <c r="AF107" s="276"/>
      <c r="AG107" s="83">
        <f>(AG84+AG87+AG90+AG93+AG96+AG99+AG102+AG105)/8</f>
        <v>0.18237244897959184</v>
      </c>
      <c r="AH107" s="707"/>
      <c r="AI107" s="731"/>
      <c r="AJ107" s="729"/>
      <c r="AK107" s="729"/>
      <c r="AL107" s="537"/>
      <c r="AM107" s="773"/>
      <c r="AN107" s="508"/>
      <c r="AO107" s="508"/>
      <c r="AP107" s="282"/>
      <c r="AQ107" s="772"/>
      <c r="AR107" s="270"/>
      <c r="AS107" s="271"/>
      <c r="AT107" s="773"/>
      <c r="AU107" s="508"/>
      <c r="AV107" s="280"/>
      <c r="AW107" s="707"/>
      <c r="AX107" s="288"/>
      <c r="AY107" s="501"/>
      <c r="AZ107" s="274"/>
      <c r="BA107" s="274"/>
      <c r="BB107" s="392"/>
      <c r="BC107" s="392"/>
      <c r="BD107" s="288"/>
      <c r="BE107" s="401"/>
      <c r="BF107" s="288"/>
      <c r="BG107" s="288"/>
      <c r="BH107" s="330"/>
      <c r="BI107" s="330"/>
      <c r="BJ107" s="404"/>
      <c r="BK107" s="374"/>
      <c r="BL107" s="377"/>
      <c r="BM107" s="380"/>
      <c r="BN107" s="780"/>
      <c r="BO107" s="780"/>
      <c r="BP107" s="786"/>
      <c r="BQ107" s="839"/>
      <c r="BR107" s="839"/>
      <c r="BS107" s="848"/>
      <c r="BT107" s="855"/>
      <c r="BU107" s="855"/>
      <c r="BV107" s="856"/>
    </row>
    <row r="108" spans="1:74" ht="15" customHeight="1" x14ac:dyDescent="0.25">
      <c r="A108" s="633"/>
      <c r="B108" s="326"/>
      <c r="C108" s="296"/>
      <c r="D108" s="322"/>
      <c r="E108" s="295" t="s">
        <v>61</v>
      </c>
      <c r="F108" s="361" t="s">
        <v>94</v>
      </c>
      <c r="G108" s="580">
        <v>0.1</v>
      </c>
      <c r="H108" s="295" t="s">
        <v>62</v>
      </c>
      <c r="I108" s="336" t="s">
        <v>63</v>
      </c>
      <c r="J108" s="635">
        <v>81225</v>
      </c>
      <c r="K108" s="575">
        <v>45059</v>
      </c>
      <c r="L108" s="565">
        <v>49795</v>
      </c>
      <c r="M108" s="578">
        <v>9043</v>
      </c>
      <c r="N108" s="298" t="s">
        <v>154</v>
      </c>
      <c r="O108" s="337" t="s">
        <v>102</v>
      </c>
      <c r="P108" s="548" t="s">
        <v>64</v>
      </c>
      <c r="Q108" s="361" t="s">
        <v>183</v>
      </c>
      <c r="R108" s="513">
        <v>4300</v>
      </c>
      <c r="S108" s="449" t="s">
        <v>136</v>
      </c>
      <c r="T108" s="362">
        <v>4300</v>
      </c>
      <c r="U108" s="362">
        <v>1433</v>
      </c>
      <c r="V108" s="472">
        <v>1433</v>
      </c>
      <c r="W108" s="328">
        <f>X120+X117+X114+X111+X108</f>
        <v>1200</v>
      </c>
      <c r="X108" s="488">
        <v>0</v>
      </c>
      <c r="Y108" s="279">
        <f>X108/T108</f>
        <v>0</v>
      </c>
      <c r="Z108" s="438">
        <f>(Y108+Y111+Y114+Y117+Y120+Y123+Y127)/7</f>
        <v>0.15</v>
      </c>
      <c r="AA108" s="439"/>
      <c r="AB108" s="439"/>
      <c r="AC108" s="663">
        <f>AD120+AD117+AD114+AD111+AD108</f>
        <v>0</v>
      </c>
      <c r="AD108" s="488">
        <v>0</v>
      </c>
      <c r="AE108" s="279">
        <f>AD108/T108</f>
        <v>0</v>
      </c>
      <c r="AF108" s="275">
        <f>X108+AD108</f>
        <v>0</v>
      </c>
      <c r="AG108" s="279">
        <f>AF108/T108</f>
        <v>0</v>
      </c>
      <c r="AH108" s="707"/>
      <c r="AI108" s="731"/>
      <c r="AJ108" s="672">
        <f>AK120+AK117+AK114+AK111+AK108</f>
        <v>11730</v>
      </c>
      <c r="AK108" s="534">
        <v>4210</v>
      </c>
      <c r="AL108" s="535">
        <f>AK108/T108</f>
        <v>0.97906976744186047</v>
      </c>
      <c r="AM108" s="743">
        <f>AK108+AF108</f>
        <v>4210</v>
      </c>
      <c r="AN108" s="692">
        <f>AM108/T108</f>
        <v>0.97906976744186047</v>
      </c>
      <c r="AO108" s="699">
        <f>(AN108+AN111+AN114+AN117+AN120+AN123+AN127)/7</f>
        <v>0.54348782539061602</v>
      </c>
      <c r="AP108" s="282"/>
      <c r="AQ108" s="772"/>
      <c r="AR108" s="270">
        <v>0</v>
      </c>
      <c r="AS108" s="271">
        <v>0</v>
      </c>
      <c r="AT108" s="743">
        <f>AR108+AM108</f>
        <v>4210</v>
      </c>
      <c r="AU108" s="692">
        <f>AT108/T108</f>
        <v>0.97906976744186047</v>
      </c>
      <c r="AV108" s="279">
        <f>(AU108+AU111+AU114+AU117+AU120+AU123+AU127)/7</f>
        <v>0.64512961643539224</v>
      </c>
      <c r="AW108" s="707"/>
      <c r="AX108" s="499" t="s">
        <v>255</v>
      </c>
      <c r="AY108" s="499" t="s">
        <v>228</v>
      </c>
      <c r="AZ108" s="272" t="s">
        <v>314</v>
      </c>
      <c r="BA108" s="272" t="s">
        <v>373</v>
      </c>
      <c r="BB108" s="390">
        <v>43498</v>
      </c>
      <c r="BC108" s="390" t="s">
        <v>350</v>
      </c>
      <c r="BD108" s="286" t="s">
        <v>123</v>
      </c>
      <c r="BE108" s="399">
        <v>6060350177</v>
      </c>
      <c r="BF108" s="286" t="s">
        <v>415</v>
      </c>
      <c r="BG108" s="286" t="s">
        <v>134</v>
      </c>
      <c r="BH108" s="328">
        <v>6261250177</v>
      </c>
      <c r="BI108" s="328">
        <v>1705391549</v>
      </c>
      <c r="BJ108" s="402">
        <f>(BI108*100%)/BH108</f>
        <v>0.27237236986066526</v>
      </c>
      <c r="BK108" s="372">
        <v>11675271132</v>
      </c>
      <c r="BL108" s="372">
        <v>5194830909</v>
      </c>
      <c r="BM108" s="378">
        <f>(BL108*100%)/BK108</f>
        <v>0.44494306387128107</v>
      </c>
      <c r="BN108" s="778">
        <v>10841270890</v>
      </c>
      <c r="BO108" s="778">
        <v>10759045940</v>
      </c>
      <c r="BP108" s="784">
        <f>BO108/BN108</f>
        <v>0.99241556171464695</v>
      </c>
      <c r="BQ108" s="837">
        <v>14296236463</v>
      </c>
      <c r="BR108" s="837">
        <v>9378358599</v>
      </c>
      <c r="BS108" s="843">
        <f>BR108/BQ108</f>
        <v>0.65600192213328812</v>
      </c>
      <c r="BT108" s="855"/>
      <c r="BU108" s="855"/>
      <c r="BV108" s="856"/>
    </row>
    <row r="109" spans="1:74" x14ac:dyDescent="0.25">
      <c r="A109" s="633"/>
      <c r="B109" s="326"/>
      <c r="C109" s="296"/>
      <c r="D109" s="322"/>
      <c r="E109" s="296"/>
      <c r="F109" s="361"/>
      <c r="G109" s="580"/>
      <c r="H109" s="296"/>
      <c r="I109" s="336"/>
      <c r="J109" s="635"/>
      <c r="K109" s="575"/>
      <c r="L109" s="576"/>
      <c r="M109" s="579"/>
      <c r="N109" s="299"/>
      <c r="O109" s="338"/>
      <c r="P109" s="548"/>
      <c r="Q109" s="361"/>
      <c r="R109" s="513"/>
      <c r="S109" s="449"/>
      <c r="T109" s="362"/>
      <c r="U109" s="362"/>
      <c r="V109" s="472"/>
      <c r="W109" s="329"/>
      <c r="X109" s="488"/>
      <c r="Y109" s="282"/>
      <c r="Z109" s="439"/>
      <c r="AA109" s="439"/>
      <c r="AB109" s="439"/>
      <c r="AC109" s="664"/>
      <c r="AD109" s="488"/>
      <c r="AE109" s="282"/>
      <c r="AF109" s="505"/>
      <c r="AG109" s="282"/>
      <c r="AH109" s="707"/>
      <c r="AI109" s="731"/>
      <c r="AJ109" s="673"/>
      <c r="AK109" s="534"/>
      <c r="AL109" s="536"/>
      <c r="AM109" s="282"/>
      <c r="AN109" s="693"/>
      <c r="AO109" s="507"/>
      <c r="AP109" s="282"/>
      <c r="AQ109" s="772"/>
      <c r="AR109" s="270"/>
      <c r="AS109" s="271"/>
      <c r="AT109" s="282"/>
      <c r="AU109" s="693"/>
      <c r="AV109" s="282"/>
      <c r="AW109" s="707"/>
      <c r="AX109" s="500"/>
      <c r="AY109" s="500"/>
      <c r="AZ109" s="273"/>
      <c r="BA109" s="273"/>
      <c r="BB109" s="391"/>
      <c r="BC109" s="391"/>
      <c r="BD109" s="287"/>
      <c r="BE109" s="400"/>
      <c r="BF109" s="287"/>
      <c r="BG109" s="287"/>
      <c r="BH109" s="329"/>
      <c r="BI109" s="329"/>
      <c r="BJ109" s="403"/>
      <c r="BK109" s="373"/>
      <c r="BL109" s="373"/>
      <c r="BM109" s="379"/>
      <c r="BN109" s="779"/>
      <c r="BO109" s="779"/>
      <c r="BP109" s="785"/>
      <c r="BQ109" s="838"/>
      <c r="BR109" s="838"/>
      <c r="BS109" s="844"/>
      <c r="BT109" s="855"/>
      <c r="BU109" s="855"/>
      <c r="BV109" s="856"/>
    </row>
    <row r="110" spans="1:74" ht="142.5" customHeight="1" x14ac:dyDescent="0.25">
      <c r="A110" s="633"/>
      <c r="B110" s="326"/>
      <c r="C110" s="296"/>
      <c r="D110" s="322"/>
      <c r="E110" s="296"/>
      <c r="F110" s="361"/>
      <c r="G110" s="580"/>
      <c r="H110" s="296"/>
      <c r="I110" s="336"/>
      <c r="J110" s="635"/>
      <c r="K110" s="575"/>
      <c r="L110" s="576"/>
      <c r="M110" s="579"/>
      <c r="N110" s="299"/>
      <c r="O110" s="338"/>
      <c r="P110" s="548"/>
      <c r="Q110" s="361"/>
      <c r="R110" s="513"/>
      <c r="S110" s="449"/>
      <c r="T110" s="362"/>
      <c r="U110" s="362"/>
      <c r="V110" s="472"/>
      <c r="W110" s="329"/>
      <c r="X110" s="488"/>
      <c r="Y110" s="280"/>
      <c r="Z110" s="439"/>
      <c r="AA110" s="439"/>
      <c r="AB110" s="439"/>
      <c r="AC110" s="664"/>
      <c r="AD110" s="488"/>
      <c r="AE110" s="280"/>
      <c r="AF110" s="276"/>
      <c r="AG110" s="280"/>
      <c r="AH110" s="707"/>
      <c r="AI110" s="731"/>
      <c r="AJ110" s="673"/>
      <c r="AK110" s="534"/>
      <c r="AL110" s="537"/>
      <c r="AM110" s="280"/>
      <c r="AN110" s="694"/>
      <c r="AO110" s="507"/>
      <c r="AP110" s="282"/>
      <c r="AQ110" s="772"/>
      <c r="AR110" s="270"/>
      <c r="AS110" s="271"/>
      <c r="AT110" s="280"/>
      <c r="AU110" s="694"/>
      <c r="AV110" s="282"/>
      <c r="AW110" s="707"/>
      <c r="AX110" s="501"/>
      <c r="AY110" s="501"/>
      <c r="AZ110" s="274"/>
      <c r="BA110" s="274"/>
      <c r="BB110" s="391"/>
      <c r="BC110" s="391"/>
      <c r="BD110" s="287"/>
      <c r="BE110" s="400"/>
      <c r="BF110" s="287"/>
      <c r="BG110" s="287"/>
      <c r="BH110" s="329"/>
      <c r="BI110" s="329"/>
      <c r="BJ110" s="403"/>
      <c r="BK110" s="373"/>
      <c r="BL110" s="373"/>
      <c r="BM110" s="379"/>
      <c r="BN110" s="779"/>
      <c r="BO110" s="779"/>
      <c r="BP110" s="785"/>
      <c r="BQ110" s="838"/>
      <c r="BR110" s="838"/>
      <c r="BS110" s="844"/>
      <c r="BT110" s="855"/>
      <c r="BU110" s="855"/>
      <c r="BV110" s="856"/>
    </row>
    <row r="111" spans="1:74" ht="84.75" customHeight="1" x14ac:dyDescent="0.25">
      <c r="A111" s="633"/>
      <c r="B111" s="326"/>
      <c r="C111" s="296"/>
      <c r="D111" s="322"/>
      <c r="E111" s="296"/>
      <c r="F111" s="361"/>
      <c r="G111" s="580"/>
      <c r="H111" s="296"/>
      <c r="I111" s="336"/>
      <c r="J111" s="635"/>
      <c r="K111" s="575"/>
      <c r="L111" s="576"/>
      <c r="M111" s="579"/>
      <c r="N111" s="299"/>
      <c r="O111" s="338"/>
      <c r="P111" s="352" t="s">
        <v>212</v>
      </c>
      <c r="Q111" s="325" t="s">
        <v>184</v>
      </c>
      <c r="R111" s="656">
        <v>6000</v>
      </c>
      <c r="S111" s="286" t="s">
        <v>136</v>
      </c>
      <c r="T111" s="358">
        <f>1000+5000</f>
        <v>6000</v>
      </c>
      <c r="U111" s="328">
        <v>333</v>
      </c>
      <c r="V111" s="58">
        <v>111</v>
      </c>
      <c r="W111" s="329"/>
      <c r="X111" s="358">
        <v>1200</v>
      </c>
      <c r="Y111" s="649">
        <v>1</v>
      </c>
      <c r="Z111" s="439"/>
      <c r="AA111" s="439"/>
      <c r="AB111" s="439"/>
      <c r="AC111" s="664"/>
      <c r="AD111" s="663">
        <v>0</v>
      </c>
      <c r="AE111" s="649">
        <f>AD111/T111</f>
        <v>0</v>
      </c>
      <c r="AF111" s="275">
        <f>X111+AD111</f>
        <v>1200</v>
      </c>
      <c r="AG111" s="279">
        <f>AF111/T111</f>
        <v>0.2</v>
      </c>
      <c r="AH111" s="707"/>
      <c r="AI111" s="731"/>
      <c r="AJ111" s="673"/>
      <c r="AK111" s="672">
        <f>1200+ 6000</f>
        <v>7200</v>
      </c>
      <c r="AL111" s="810">
        <v>1</v>
      </c>
      <c r="AM111" s="774">
        <f>AK111+AF111</f>
        <v>8400</v>
      </c>
      <c r="AN111" s="692">
        <v>1</v>
      </c>
      <c r="AO111" s="507"/>
      <c r="AP111" s="282"/>
      <c r="AQ111" s="772"/>
      <c r="AR111" s="270">
        <v>0</v>
      </c>
      <c r="AS111" s="271">
        <v>0</v>
      </c>
      <c r="AT111" s="774">
        <f>AR111+AM111</f>
        <v>8400</v>
      </c>
      <c r="AU111" s="692">
        <v>1</v>
      </c>
      <c r="AV111" s="282"/>
      <c r="AW111" s="707"/>
      <c r="AX111" s="286" t="s">
        <v>223</v>
      </c>
      <c r="AY111" s="286" t="s">
        <v>294</v>
      </c>
      <c r="AZ111" s="266" t="s">
        <v>347</v>
      </c>
      <c r="BA111" s="266" t="s">
        <v>374</v>
      </c>
      <c r="BB111" s="391"/>
      <c r="BC111" s="391"/>
      <c r="BD111" s="287"/>
      <c r="BE111" s="400"/>
      <c r="BF111" s="287"/>
      <c r="BG111" s="287"/>
      <c r="BH111" s="329"/>
      <c r="BI111" s="329"/>
      <c r="BJ111" s="403"/>
      <c r="BK111" s="373"/>
      <c r="BL111" s="373"/>
      <c r="BM111" s="379"/>
      <c r="BN111" s="779"/>
      <c r="BO111" s="779"/>
      <c r="BP111" s="785"/>
      <c r="BQ111" s="838"/>
      <c r="BR111" s="838"/>
      <c r="BS111" s="844"/>
      <c r="BT111" s="855"/>
      <c r="BU111" s="855"/>
      <c r="BV111" s="856"/>
    </row>
    <row r="112" spans="1:74" ht="84.75" customHeight="1" x14ac:dyDescent="0.25">
      <c r="A112" s="633"/>
      <c r="B112" s="326"/>
      <c r="C112" s="296"/>
      <c r="D112" s="322"/>
      <c r="E112" s="296"/>
      <c r="F112" s="361"/>
      <c r="G112" s="580"/>
      <c r="H112" s="296"/>
      <c r="I112" s="336"/>
      <c r="J112" s="635"/>
      <c r="K112" s="575"/>
      <c r="L112" s="576"/>
      <c r="M112" s="579"/>
      <c r="N112" s="299"/>
      <c r="O112" s="338"/>
      <c r="P112" s="353"/>
      <c r="Q112" s="326"/>
      <c r="R112" s="657"/>
      <c r="S112" s="287"/>
      <c r="T112" s="359"/>
      <c r="U112" s="329"/>
      <c r="V112" s="58">
        <v>111</v>
      </c>
      <c r="W112" s="329"/>
      <c r="X112" s="359"/>
      <c r="Y112" s="650"/>
      <c r="Z112" s="439"/>
      <c r="AA112" s="439"/>
      <c r="AB112" s="439"/>
      <c r="AC112" s="664"/>
      <c r="AD112" s="664"/>
      <c r="AE112" s="650"/>
      <c r="AF112" s="505"/>
      <c r="AG112" s="282"/>
      <c r="AH112" s="707"/>
      <c r="AI112" s="731"/>
      <c r="AJ112" s="673"/>
      <c r="AK112" s="673"/>
      <c r="AL112" s="811"/>
      <c r="AM112" s="650"/>
      <c r="AN112" s="693"/>
      <c r="AO112" s="507"/>
      <c r="AP112" s="282"/>
      <c r="AQ112" s="772"/>
      <c r="AR112" s="270"/>
      <c r="AS112" s="271"/>
      <c r="AT112" s="650"/>
      <c r="AU112" s="693"/>
      <c r="AV112" s="282"/>
      <c r="AW112" s="707"/>
      <c r="AX112" s="287"/>
      <c r="AY112" s="287"/>
      <c r="AZ112" s="267"/>
      <c r="BA112" s="267"/>
      <c r="BB112" s="391"/>
      <c r="BC112" s="391"/>
      <c r="BD112" s="287"/>
      <c r="BE112" s="400"/>
      <c r="BF112" s="287"/>
      <c r="BG112" s="287"/>
      <c r="BH112" s="329"/>
      <c r="BI112" s="329"/>
      <c r="BJ112" s="403"/>
      <c r="BK112" s="373"/>
      <c r="BL112" s="373"/>
      <c r="BM112" s="379"/>
      <c r="BN112" s="779"/>
      <c r="BO112" s="779"/>
      <c r="BP112" s="785"/>
      <c r="BQ112" s="838"/>
      <c r="BR112" s="838"/>
      <c r="BS112" s="844"/>
      <c r="BT112" s="855"/>
      <c r="BU112" s="855"/>
      <c r="BV112" s="856"/>
    </row>
    <row r="113" spans="1:74" ht="8.25" customHeight="1" x14ac:dyDescent="0.25">
      <c r="A113" s="633"/>
      <c r="B113" s="326"/>
      <c r="C113" s="296"/>
      <c r="D113" s="322"/>
      <c r="E113" s="296"/>
      <c r="F113" s="361"/>
      <c r="G113" s="580"/>
      <c r="H113" s="296"/>
      <c r="I113" s="336"/>
      <c r="J113" s="635"/>
      <c r="K113" s="575"/>
      <c r="L113" s="576"/>
      <c r="M113" s="579"/>
      <c r="N113" s="299"/>
      <c r="O113" s="338"/>
      <c r="P113" s="354"/>
      <c r="Q113" s="327"/>
      <c r="R113" s="658"/>
      <c r="S113" s="288"/>
      <c r="T113" s="360"/>
      <c r="U113" s="330"/>
      <c r="V113" s="58">
        <v>111</v>
      </c>
      <c r="W113" s="329"/>
      <c r="X113" s="360"/>
      <c r="Y113" s="651"/>
      <c r="Z113" s="439"/>
      <c r="AA113" s="439"/>
      <c r="AB113" s="439"/>
      <c r="AC113" s="664"/>
      <c r="AD113" s="665"/>
      <c r="AE113" s="651"/>
      <c r="AF113" s="276"/>
      <c r="AG113" s="280"/>
      <c r="AH113" s="707"/>
      <c r="AI113" s="731"/>
      <c r="AJ113" s="673"/>
      <c r="AK113" s="674"/>
      <c r="AL113" s="812"/>
      <c r="AM113" s="651"/>
      <c r="AN113" s="694"/>
      <c r="AO113" s="507"/>
      <c r="AP113" s="282"/>
      <c r="AQ113" s="772"/>
      <c r="AR113" s="270"/>
      <c r="AS113" s="271"/>
      <c r="AT113" s="651"/>
      <c r="AU113" s="694"/>
      <c r="AV113" s="282"/>
      <c r="AW113" s="707"/>
      <c r="AX113" s="288"/>
      <c r="AY113" s="288"/>
      <c r="AZ113" s="268"/>
      <c r="BA113" s="268"/>
      <c r="BB113" s="391"/>
      <c r="BC113" s="391"/>
      <c r="BD113" s="287"/>
      <c r="BE113" s="400"/>
      <c r="BF113" s="287"/>
      <c r="BG113" s="287"/>
      <c r="BH113" s="329"/>
      <c r="BI113" s="329"/>
      <c r="BJ113" s="403"/>
      <c r="BK113" s="373"/>
      <c r="BL113" s="373"/>
      <c r="BM113" s="379"/>
      <c r="BN113" s="779"/>
      <c r="BO113" s="779"/>
      <c r="BP113" s="785"/>
      <c r="BQ113" s="838"/>
      <c r="BR113" s="838"/>
      <c r="BS113" s="844"/>
      <c r="BT113" s="855"/>
      <c r="BU113" s="855"/>
      <c r="BV113" s="856"/>
    </row>
    <row r="114" spans="1:74" ht="69" customHeight="1" x14ac:dyDescent="0.25">
      <c r="A114" s="633"/>
      <c r="B114" s="326"/>
      <c r="C114" s="296"/>
      <c r="D114" s="322"/>
      <c r="E114" s="296"/>
      <c r="F114" s="361"/>
      <c r="G114" s="580"/>
      <c r="H114" s="296"/>
      <c r="I114" s="336"/>
      <c r="J114" s="635"/>
      <c r="K114" s="575"/>
      <c r="L114" s="576"/>
      <c r="M114" s="579"/>
      <c r="N114" s="299"/>
      <c r="O114" s="338"/>
      <c r="P114" s="659" t="s">
        <v>211</v>
      </c>
      <c r="Q114" s="457" t="s">
        <v>185</v>
      </c>
      <c r="R114" s="363">
        <v>1000</v>
      </c>
      <c r="S114" s="466" t="s">
        <v>136</v>
      </c>
      <c r="T114" s="372">
        <v>1000</v>
      </c>
      <c r="U114" s="372">
        <v>333</v>
      </c>
      <c r="V114" s="198">
        <v>111</v>
      </c>
      <c r="W114" s="329"/>
      <c r="X114" s="469">
        <v>0</v>
      </c>
      <c r="Y114" s="378">
        <f>X114/T114</f>
        <v>0</v>
      </c>
      <c r="Z114" s="439"/>
      <c r="AA114" s="439"/>
      <c r="AB114" s="439"/>
      <c r="AC114" s="664"/>
      <c r="AD114" s="469">
        <v>0</v>
      </c>
      <c r="AE114" s="378">
        <f>AD114/T114</f>
        <v>0</v>
      </c>
      <c r="AF114" s="800">
        <f>X114+AD114</f>
        <v>0</v>
      </c>
      <c r="AG114" s="378">
        <f>AF114/T114</f>
        <v>0</v>
      </c>
      <c r="AH114" s="707"/>
      <c r="AI114" s="731"/>
      <c r="AJ114" s="673"/>
      <c r="AK114" s="666">
        <v>0</v>
      </c>
      <c r="AL114" s="535">
        <f>AK114/T114</f>
        <v>0</v>
      </c>
      <c r="AM114" s="275">
        <f>AK114+AF114</f>
        <v>0</v>
      </c>
      <c r="AN114" s="692">
        <f>AM114/T114</f>
        <v>0</v>
      </c>
      <c r="AO114" s="507"/>
      <c r="AP114" s="282"/>
      <c r="AQ114" s="772"/>
      <c r="AR114" s="270">
        <v>450</v>
      </c>
      <c r="AS114" s="271">
        <f>AR114/T114</f>
        <v>0.45</v>
      </c>
      <c r="AT114" s="275">
        <f>AR114+AM114</f>
        <v>450</v>
      </c>
      <c r="AU114" s="692">
        <f>AT114/T114</f>
        <v>0.45</v>
      </c>
      <c r="AV114" s="282"/>
      <c r="AW114" s="707"/>
      <c r="AX114" s="286" t="s">
        <v>229</v>
      </c>
      <c r="AY114" s="499" t="s">
        <v>287</v>
      </c>
      <c r="AZ114" s="272" t="s">
        <v>336</v>
      </c>
      <c r="BA114" s="309" t="s">
        <v>393</v>
      </c>
      <c r="BB114" s="391"/>
      <c r="BC114" s="391"/>
      <c r="BD114" s="287"/>
      <c r="BE114" s="400"/>
      <c r="BF114" s="287"/>
      <c r="BG114" s="287"/>
      <c r="BH114" s="329"/>
      <c r="BI114" s="329"/>
      <c r="BJ114" s="403"/>
      <c r="BK114" s="373"/>
      <c r="BL114" s="373"/>
      <c r="BM114" s="379"/>
      <c r="BN114" s="779"/>
      <c r="BO114" s="779"/>
      <c r="BP114" s="785"/>
      <c r="BQ114" s="838"/>
      <c r="BR114" s="838"/>
      <c r="BS114" s="844"/>
      <c r="BT114" s="855"/>
      <c r="BU114" s="855"/>
      <c r="BV114" s="856"/>
    </row>
    <row r="115" spans="1:74" ht="20.25" customHeight="1" x14ac:dyDescent="0.25">
      <c r="A115" s="633"/>
      <c r="B115" s="326"/>
      <c r="C115" s="296"/>
      <c r="D115" s="322"/>
      <c r="E115" s="296"/>
      <c r="F115" s="361"/>
      <c r="G115" s="580"/>
      <c r="H115" s="296"/>
      <c r="I115" s="336"/>
      <c r="J115" s="635"/>
      <c r="K115" s="575"/>
      <c r="L115" s="576"/>
      <c r="M115" s="579"/>
      <c r="N115" s="299"/>
      <c r="O115" s="338"/>
      <c r="P115" s="660"/>
      <c r="Q115" s="458"/>
      <c r="R115" s="364"/>
      <c r="S115" s="467"/>
      <c r="T115" s="373"/>
      <c r="U115" s="373"/>
      <c r="V115" s="198">
        <v>111</v>
      </c>
      <c r="W115" s="329"/>
      <c r="X115" s="470"/>
      <c r="Y115" s="379"/>
      <c r="Z115" s="439"/>
      <c r="AA115" s="439"/>
      <c r="AB115" s="439"/>
      <c r="AC115" s="664"/>
      <c r="AD115" s="470"/>
      <c r="AE115" s="379"/>
      <c r="AF115" s="801"/>
      <c r="AG115" s="379"/>
      <c r="AH115" s="707"/>
      <c r="AI115" s="731"/>
      <c r="AJ115" s="673"/>
      <c r="AK115" s="667"/>
      <c r="AL115" s="536"/>
      <c r="AM115" s="505"/>
      <c r="AN115" s="693"/>
      <c r="AO115" s="507"/>
      <c r="AP115" s="282"/>
      <c r="AQ115" s="772"/>
      <c r="AR115" s="270"/>
      <c r="AS115" s="271"/>
      <c r="AT115" s="505"/>
      <c r="AU115" s="693"/>
      <c r="AV115" s="282"/>
      <c r="AW115" s="707"/>
      <c r="AX115" s="287"/>
      <c r="AY115" s="500"/>
      <c r="AZ115" s="273"/>
      <c r="BA115" s="495"/>
      <c r="BB115" s="391"/>
      <c r="BC115" s="391"/>
      <c r="BD115" s="287"/>
      <c r="BE115" s="400"/>
      <c r="BF115" s="287"/>
      <c r="BG115" s="287"/>
      <c r="BH115" s="329"/>
      <c r="BI115" s="329"/>
      <c r="BJ115" s="403"/>
      <c r="BK115" s="373"/>
      <c r="BL115" s="373"/>
      <c r="BM115" s="379"/>
      <c r="BN115" s="779"/>
      <c r="BO115" s="779"/>
      <c r="BP115" s="785"/>
      <c r="BQ115" s="838"/>
      <c r="BR115" s="838"/>
      <c r="BS115" s="844"/>
      <c r="BT115" s="855"/>
      <c r="BU115" s="855"/>
      <c r="BV115" s="856"/>
    </row>
    <row r="116" spans="1:74" ht="46.5" hidden="1" customHeight="1" x14ac:dyDescent="0.25">
      <c r="A116" s="633"/>
      <c r="B116" s="326"/>
      <c r="C116" s="296"/>
      <c r="D116" s="322"/>
      <c r="E116" s="296"/>
      <c r="F116" s="361"/>
      <c r="G116" s="580"/>
      <c r="H116" s="296"/>
      <c r="I116" s="336"/>
      <c r="J116" s="635"/>
      <c r="K116" s="575"/>
      <c r="L116" s="576"/>
      <c r="M116" s="579"/>
      <c r="N116" s="299"/>
      <c r="O116" s="338"/>
      <c r="P116" s="661"/>
      <c r="Q116" s="459"/>
      <c r="R116" s="365"/>
      <c r="S116" s="468"/>
      <c r="T116" s="374"/>
      <c r="U116" s="374"/>
      <c r="V116" s="198">
        <v>111</v>
      </c>
      <c r="W116" s="329"/>
      <c r="X116" s="471"/>
      <c r="Y116" s="380"/>
      <c r="Z116" s="439"/>
      <c r="AA116" s="439"/>
      <c r="AB116" s="439"/>
      <c r="AC116" s="664"/>
      <c r="AD116" s="471"/>
      <c r="AE116" s="380"/>
      <c r="AF116" s="802"/>
      <c r="AG116" s="380"/>
      <c r="AH116" s="707"/>
      <c r="AI116" s="731"/>
      <c r="AJ116" s="673"/>
      <c r="AK116" s="668"/>
      <c r="AL116" s="537"/>
      <c r="AM116" s="276"/>
      <c r="AN116" s="694"/>
      <c r="AO116" s="507"/>
      <c r="AP116" s="282"/>
      <c r="AQ116" s="772"/>
      <c r="AR116" s="270"/>
      <c r="AS116" s="271"/>
      <c r="AT116" s="276"/>
      <c r="AU116" s="694"/>
      <c r="AV116" s="282"/>
      <c r="AW116" s="707"/>
      <c r="AX116" s="288"/>
      <c r="AY116" s="501"/>
      <c r="AZ116" s="274"/>
      <c r="BA116" s="495"/>
      <c r="BB116" s="391"/>
      <c r="BC116" s="391"/>
      <c r="BD116" s="287"/>
      <c r="BE116" s="400"/>
      <c r="BF116" s="287"/>
      <c r="BG116" s="287"/>
      <c r="BH116" s="329"/>
      <c r="BI116" s="329"/>
      <c r="BJ116" s="403"/>
      <c r="BK116" s="373"/>
      <c r="BL116" s="373"/>
      <c r="BM116" s="379"/>
      <c r="BN116" s="779"/>
      <c r="BO116" s="779"/>
      <c r="BP116" s="785"/>
      <c r="BQ116" s="838"/>
      <c r="BR116" s="838"/>
      <c r="BS116" s="844"/>
      <c r="BT116" s="855"/>
      <c r="BU116" s="855"/>
      <c r="BV116" s="856"/>
    </row>
    <row r="117" spans="1:74" ht="46.5" customHeight="1" x14ac:dyDescent="0.25">
      <c r="A117" s="633"/>
      <c r="B117" s="326"/>
      <c r="C117" s="296"/>
      <c r="D117" s="322"/>
      <c r="E117" s="296"/>
      <c r="F117" s="361"/>
      <c r="G117" s="580"/>
      <c r="H117" s="296"/>
      <c r="I117" s="336"/>
      <c r="J117" s="635"/>
      <c r="K117" s="575"/>
      <c r="L117" s="576"/>
      <c r="M117" s="579"/>
      <c r="N117" s="299"/>
      <c r="O117" s="338"/>
      <c r="P117" s="352" t="s">
        <v>194</v>
      </c>
      <c r="Q117" s="298" t="s">
        <v>188</v>
      </c>
      <c r="R117" s="460">
        <v>6700</v>
      </c>
      <c r="S117" s="616" t="s">
        <v>136</v>
      </c>
      <c r="T117" s="355">
        <f>1700+5000</f>
        <v>6700</v>
      </c>
      <c r="U117" s="358">
        <v>566</v>
      </c>
      <c r="V117" s="58">
        <v>188</v>
      </c>
      <c r="W117" s="329"/>
      <c r="X117" s="685">
        <v>0</v>
      </c>
      <c r="Y117" s="279">
        <f>X117/T117</f>
        <v>0</v>
      </c>
      <c r="Z117" s="439"/>
      <c r="AA117" s="439"/>
      <c r="AB117" s="439"/>
      <c r="AC117" s="664"/>
      <c r="AD117" s="685">
        <v>0</v>
      </c>
      <c r="AE117" s="279">
        <f>AD117/T117</f>
        <v>0</v>
      </c>
      <c r="AF117" s="275">
        <f>X117+AD117</f>
        <v>0</v>
      </c>
      <c r="AG117" s="279">
        <f>AF117/T117</f>
        <v>0</v>
      </c>
      <c r="AH117" s="707"/>
      <c r="AI117" s="731"/>
      <c r="AJ117" s="673"/>
      <c r="AK117" s="666">
        <v>0</v>
      </c>
      <c r="AL117" s="535">
        <f>AK117/T117</f>
        <v>0</v>
      </c>
      <c r="AM117" s="275">
        <f>AK117+AF117</f>
        <v>0</v>
      </c>
      <c r="AN117" s="692">
        <f>AM117/T117</f>
        <v>0</v>
      </c>
      <c r="AO117" s="507"/>
      <c r="AP117" s="282"/>
      <c r="AQ117" s="772"/>
      <c r="AR117" s="308">
        <v>1752</v>
      </c>
      <c r="AS117" s="271">
        <f>AR117/T117</f>
        <v>0.26149253731343286</v>
      </c>
      <c r="AT117" s="767">
        <v>1752</v>
      </c>
      <c r="AU117" s="692">
        <f>AT117/T117</f>
        <v>0.26149253731343286</v>
      </c>
      <c r="AV117" s="282"/>
      <c r="AW117" s="707"/>
      <c r="AX117" s="286" t="s">
        <v>230</v>
      </c>
      <c r="AY117" s="499" t="s">
        <v>295</v>
      </c>
      <c r="AZ117" s="272" t="s">
        <v>315</v>
      </c>
      <c r="BA117" s="316" t="s">
        <v>394</v>
      </c>
      <c r="BB117" s="391"/>
      <c r="BC117" s="391"/>
      <c r="BD117" s="287"/>
      <c r="BE117" s="400"/>
      <c r="BF117" s="287"/>
      <c r="BG117" s="287"/>
      <c r="BH117" s="329"/>
      <c r="BI117" s="329"/>
      <c r="BJ117" s="403"/>
      <c r="BK117" s="373"/>
      <c r="BL117" s="373"/>
      <c r="BM117" s="379"/>
      <c r="BN117" s="779"/>
      <c r="BO117" s="779"/>
      <c r="BP117" s="785"/>
      <c r="BQ117" s="838"/>
      <c r="BR117" s="838"/>
      <c r="BS117" s="844"/>
      <c r="BT117" s="855"/>
      <c r="BU117" s="855"/>
      <c r="BV117" s="856"/>
    </row>
    <row r="118" spans="1:74" ht="10.5" customHeight="1" x14ac:dyDescent="0.25">
      <c r="A118" s="633"/>
      <c r="B118" s="326"/>
      <c r="C118" s="296"/>
      <c r="D118" s="322"/>
      <c r="E118" s="296"/>
      <c r="F118" s="361"/>
      <c r="G118" s="580"/>
      <c r="H118" s="296"/>
      <c r="I118" s="336"/>
      <c r="J118" s="635"/>
      <c r="K118" s="575"/>
      <c r="L118" s="576"/>
      <c r="M118" s="579"/>
      <c r="N118" s="299"/>
      <c r="O118" s="338"/>
      <c r="P118" s="353"/>
      <c r="Q118" s="299"/>
      <c r="R118" s="461"/>
      <c r="S118" s="617"/>
      <c r="T118" s="356"/>
      <c r="U118" s="359"/>
      <c r="V118" s="58">
        <v>189</v>
      </c>
      <c r="W118" s="329"/>
      <c r="X118" s="686"/>
      <c r="Y118" s="282"/>
      <c r="Z118" s="439"/>
      <c r="AA118" s="439"/>
      <c r="AB118" s="439"/>
      <c r="AC118" s="664"/>
      <c r="AD118" s="686"/>
      <c r="AE118" s="282"/>
      <c r="AF118" s="505"/>
      <c r="AG118" s="282"/>
      <c r="AH118" s="707"/>
      <c r="AI118" s="731"/>
      <c r="AJ118" s="673"/>
      <c r="AK118" s="667"/>
      <c r="AL118" s="536"/>
      <c r="AM118" s="505"/>
      <c r="AN118" s="693"/>
      <c r="AO118" s="507"/>
      <c r="AP118" s="282"/>
      <c r="AQ118" s="772"/>
      <c r="AR118" s="270"/>
      <c r="AS118" s="271"/>
      <c r="AT118" s="505"/>
      <c r="AU118" s="693"/>
      <c r="AV118" s="282"/>
      <c r="AW118" s="707"/>
      <c r="AX118" s="287"/>
      <c r="AY118" s="500"/>
      <c r="AZ118" s="273"/>
      <c r="BA118" s="317"/>
      <c r="BB118" s="391"/>
      <c r="BC118" s="391"/>
      <c r="BD118" s="287"/>
      <c r="BE118" s="400"/>
      <c r="BF118" s="287"/>
      <c r="BG118" s="287"/>
      <c r="BH118" s="329"/>
      <c r="BI118" s="329"/>
      <c r="BJ118" s="403"/>
      <c r="BK118" s="373"/>
      <c r="BL118" s="373"/>
      <c r="BM118" s="379"/>
      <c r="BN118" s="779"/>
      <c r="BO118" s="779"/>
      <c r="BP118" s="785"/>
      <c r="BQ118" s="838"/>
      <c r="BR118" s="838"/>
      <c r="BS118" s="844"/>
      <c r="BT118" s="855"/>
      <c r="BU118" s="855"/>
      <c r="BV118" s="856"/>
    </row>
    <row r="119" spans="1:74" ht="71.25" hidden="1" customHeight="1" x14ac:dyDescent="0.25">
      <c r="A119" s="633"/>
      <c r="B119" s="326"/>
      <c r="C119" s="296"/>
      <c r="D119" s="322"/>
      <c r="E119" s="296"/>
      <c r="F119" s="361"/>
      <c r="G119" s="580"/>
      <c r="H119" s="296"/>
      <c r="I119" s="336"/>
      <c r="J119" s="635"/>
      <c r="K119" s="575"/>
      <c r="L119" s="576"/>
      <c r="M119" s="579"/>
      <c r="N119" s="299"/>
      <c r="O119" s="338"/>
      <c r="P119" s="354"/>
      <c r="Q119" s="300"/>
      <c r="R119" s="462"/>
      <c r="S119" s="618"/>
      <c r="T119" s="357"/>
      <c r="U119" s="360"/>
      <c r="V119" s="58">
        <v>189</v>
      </c>
      <c r="W119" s="329"/>
      <c r="X119" s="687"/>
      <c r="Y119" s="280"/>
      <c r="Z119" s="439"/>
      <c r="AA119" s="439"/>
      <c r="AB119" s="439"/>
      <c r="AC119" s="664"/>
      <c r="AD119" s="687"/>
      <c r="AE119" s="280"/>
      <c r="AF119" s="276"/>
      <c r="AG119" s="280"/>
      <c r="AH119" s="707"/>
      <c r="AI119" s="731"/>
      <c r="AJ119" s="673"/>
      <c r="AK119" s="668"/>
      <c r="AL119" s="537"/>
      <c r="AM119" s="276"/>
      <c r="AN119" s="694"/>
      <c r="AO119" s="507"/>
      <c r="AP119" s="282"/>
      <c r="AQ119" s="772"/>
      <c r="AR119" s="270"/>
      <c r="AS119" s="271"/>
      <c r="AT119" s="276"/>
      <c r="AU119" s="694"/>
      <c r="AV119" s="282"/>
      <c r="AW119" s="707"/>
      <c r="AX119" s="288"/>
      <c r="AY119" s="501"/>
      <c r="AZ119" s="274"/>
      <c r="BA119" s="318"/>
      <c r="BB119" s="391"/>
      <c r="BC119" s="391"/>
      <c r="BD119" s="287"/>
      <c r="BE119" s="400"/>
      <c r="BF119" s="287"/>
      <c r="BG119" s="287"/>
      <c r="BH119" s="329"/>
      <c r="BI119" s="329"/>
      <c r="BJ119" s="403"/>
      <c r="BK119" s="373"/>
      <c r="BL119" s="373"/>
      <c r="BM119" s="379"/>
      <c r="BN119" s="779"/>
      <c r="BO119" s="779"/>
      <c r="BP119" s="785"/>
      <c r="BQ119" s="838"/>
      <c r="BR119" s="838"/>
      <c r="BS119" s="844"/>
      <c r="BT119" s="855"/>
      <c r="BU119" s="855"/>
      <c r="BV119" s="856"/>
    </row>
    <row r="120" spans="1:74" ht="49.5" customHeight="1" x14ac:dyDescent="0.25">
      <c r="A120" s="633"/>
      <c r="B120" s="326"/>
      <c r="C120" s="296"/>
      <c r="D120" s="322"/>
      <c r="E120" s="296"/>
      <c r="F120" s="361"/>
      <c r="G120" s="580"/>
      <c r="H120" s="296"/>
      <c r="I120" s="336"/>
      <c r="J120" s="635"/>
      <c r="K120" s="575"/>
      <c r="L120" s="576"/>
      <c r="M120" s="579"/>
      <c r="N120" s="299"/>
      <c r="O120" s="338"/>
      <c r="P120" s="352" t="s">
        <v>210</v>
      </c>
      <c r="Q120" s="325" t="s">
        <v>186</v>
      </c>
      <c r="R120" s="656">
        <v>1043</v>
      </c>
      <c r="S120" s="286" t="s">
        <v>136</v>
      </c>
      <c r="T120" s="328">
        <v>1043</v>
      </c>
      <c r="U120" s="358">
        <v>347</v>
      </c>
      <c r="V120" s="58">
        <v>100</v>
      </c>
      <c r="W120" s="329"/>
      <c r="X120" s="685">
        <v>0</v>
      </c>
      <c r="Y120" s="279">
        <f>X120/T120</f>
        <v>0</v>
      </c>
      <c r="Z120" s="439"/>
      <c r="AA120" s="439"/>
      <c r="AB120" s="439"/>
      <c r="AC120" s="664"/>
      <c r="AD120" s="685">
        <v>0</v>
      </c>
      <c r="AE120" s="279">
        <f>AD120/T120</f>
        <v>0</v>
      </c>
      <c r="AF120" s="275">
        <f>X120+AD120</f>
        <v>0</v>
      </c>
      <c r="AG120" s="279">
        <f>AF120/T120</f>
        <v>0</v>
      </c>
      <c r="AH120" s="707"/>
      <c r="AI120" s="731"/>
      <c r="AJ120" s="673"/>
      <c r="AK120" s="666">
        <v>320</v>
      </c>
      <c r="AL120" s="535">
        <f>AK120/T120</f>
        <v>0.30680728667305851</v>
      </c>
      <c r="AM120" s="275">
        <f>AK120+AF120</f>
        <v>320</v>
      </c>
      <c r="AN120" s="692">
        <f>AM120/T120</f>
        <v>0.30680728667305851</v>
      </c>
      <c r="AO120" s="507"/>
      <c r="AP120" s="282"/>
      <c r="AQ120" s="772"/>
      <c r="AR120" s="270">
        <v>0</v>
      </c>
      <c r="AS120" s="271">
        <v>0</v>
      </c>
      <c r="AT120" s="275">
        <f>AR120+AM120</f>
        <v>320</v>
      </c>
      <c r="AU120" s="692">
        <f>AT120/T120</f>
        <v>0.30680728667305851</v>
      </c>
      <c r="AV120" s="282"/>
      <c r="AW120" s="707"/>
      <c r="AX120" s="286" t="s">
        <v>230</v>
      </c>
      <c r="AY120" s="747" t="s">
        <v>288</v>
      </c>
      <c r="AZ120" s="272" t="s">
        <v>348</v>
      </c>
      <c r="BA120" s="272" t="s">
        <v>375</v>
      </c>
      <c r="BB120" s="391"/>
      <c r="BC120" s="391"/>
      <c r="BD120" s="287"/>
      <c r="BE120" s="400"/>
      <c r="BF120" s="287"/>
      <c r="BG120" s="287"/>
      <c r="BH120" s="329"/>
      <c r="BI120" s="329"/>
      <c r="BJ120" s="403"/>
      <c r="BK120" s="373"/>
      <c r="BL120" s="373"/>
      <c r="BM120" s="379"/>
      <c r="BN120" s="779"/>
      <c r="BO120" s="779"/>
      <c r="BP120" s="785"/>
      <c r="BQ120" s="838"/>
      <c r="BR120" s="838"/>
      <c r="BS120" s="844"/>
      <c r="BT120" s="855"/>
      <c r="BU120" s="855"/>
      <c r="BV120" s="856"/>
    </row>
    <row r="121" spans="1:74" ht="71.25" hidden="1" customHeight="1" x14ac:dyDescent="0.25">
      <c r="A121" s="633"/>
      <c r="B121" s="326"/>
      <c r="C121" s="296"/>
      <c r="D121" s="322"/>
      <c r="E121" s="296"/>
      <c r="F121" s="361"/>
      <c r="G121" s="580"/>
      <c r="H121" s="296"/>
      <c r="I121" s="336"/>
      <c r="J121" s="635"/>
      <c r="K121" s="575"/>
      <c r="L121" s="576"/>
      <c r="M121" s="579"/>
      <c r="N121" s="299"/>
      <c r="O121" s="338"/>
      <c r="P121" s="353"/>
      <c r="Q121" s="326"/>
      <c r="R121" s="657"/>
      <c r="S121" s="287"/>
      <c r="T121" s="329"/>
      <c r="U121" s="359"/>
      <c r="V121" s="58">
        <v>47</v>
      </c>
      <c r="W121" s="329"/>
      <c r="X121" s="686"/>
      <c r="Y121" s="282"/>
      <c r="Z121" s="439"/>
      <c r="AA121" s="439"/>
      <c r="AB121" s="439"/>
      <c r="AC121" s="664"/>
      <c r="AD121" s="686"/>
      <c r="AE121" s="282"/>
      <c r="AF121" s="505"/>
      <c r="AG121" s="282"/>
      <c r="AH121" s="707"/>
      <c r="AI121" s="731"/>
      <c r="AJ121" s="673"/>
      <c r="AK121" s="667"/>
      <c r="AL121" s="536"/>
      <c r="AM121" s="505"/>
      <c r="AN121" s="693"/>
      <c r="AO121" s="507"/>
      <c r="AP121" s="282"/>
      <c r="AQ121" s="772"/>
      <c r="AR121" s="270"/>
      <c r="AS121" s="271"/>
      <c r="AT121" s="505"/>
      <c r="AU121" s="693"/>
      <c r="AV121" s="282"/>
      <c r="AW121" s="707"/>
      <c r="AX121" s="287"/>
      <c r="AY121" s="748"/>
      <c r="AZ121" s="319"/>
      <c r="BA121" s="319"/>
      <c r="BB121" s="391"/>
      <c r="BC121" s="391"/>
      <c r="BD121" s="287"/>
      <c r="BE121" s="400"/>
      <c r="BF121" s="287"/>
      <c r="BG121" s="287"/>
      <c r="BH121" s="329"/>
      <c r="BI121" s="329"/>
      <c r="BJ121" s="403"/>
      <c r="BK121" s="373"/>
      <c r="BL121" s="373"/>
      <c r="BM121" s="379"/>
      <c r="BN121" s="779"/>
      <c r="BO121" s="779"/>
      <c r="BP121" s="785"/>
      <c r="BQ121" s="838"/>
      <c r="BR121" s="838"/>
      <c r="BS121" s="844"/>
      <c r="BT121" s="855"/>
      <c r="BU121" s="855"/>
      <c r="BV121" s="856"/>
    </row>
    <row r="122" spans="1:74" ht="44.25" hidden="1" customHeight="1" x14ac:dyDescent="0.25">
      <c r="A122" s="633"/>
      <c r="B122" s="326"/>
      <c r="C122" s="296"/>
      <c r="D122" s="322"/>
      <c r="E122" s="297"/>
      <c r="F122" s="361"/>
      <c r="G122" s="580"/>
      <c r="H122" s="296"/>
      <c r="I122" s="336"/>
      <c r="J122" s="635"/>
      <c r="K122" s="575"/>
      <c r="L122" s="577"/>
      <c r="M122" s="579"/>
      <c r="N122" s="299"/>
      <c r="O122" s="338"/>
      <c r="P122" s="354"/>
      <c r="Q122" s="327"/>
      <c r="R122" s="658"/>
      <c r="S122" s="288"/>
      <c r="T122" s="330"/>
      <c r="U122" s="360"/>
      <c r="V122" s="58">
        <v>200</v>
      </c>
      <c r="W122" s="330"/>
      <c r="X122" s="687"/>
      <c r="Y122" s="280"/>
      <c r="Z122" s="439"/>
      <c r="AA122" s="439"/>
      <c r="AB122" s="439"/>
      <c r="AC122" s="665"/>
      <c r="AD122" s="687"/>
      <c r="AE122" s="280"/>
      <c r="AF122" s="276"/>
      <c r="AG122" s="280"/>
      <c r="AH122" s="707"/>
      <c r="AI122" s="731"/>
      <c r="AJ122" s="673"/>
      <c r="AK122" s="668"/>
      <c r="AL122" s="537"/>
      <c r="AM122" s="276"/>
      <c r="AN122" s="694"/>
      <c r="AO122" s="507"/>
      <c r="AP122" s="282"/>
      <c r="AQ122" s="772"/>
      <c r="AR122" s="270"/>
      <c r="AS122" s="271"/>
      <c r="AT122" s="276"/>
      <c r="AU122" s="694"/>
      <c r="AV122" s="282"/>
      <c r="AW122" s="707"/>
      <c r="AX122" s="288"/>
      <c r="AY122" s="749"/>
      <c r="AZ122" s="320"/>
      <c r="BA122" s="320"/>
      <c r="BB122" s="391"/>
      <c r="BC122" s="391"/>
      <c r="BD122" s="287"/>
      <c r="BE122" s="400"/>
      <c r="BF122" s="287"/>
      <c r="BG122" s="287"/>
      <c r="BH122" s="329"/>
      <c r="BI122" s="329"/>
      <c r="BJ122" s="403"/>
      <c r="BK122" s="373"/>
      <c r="BL122" s="373"/>
      <c r="BM122" s="379"/>
      <c r="BN122" s="779"/>
      <c r="BO122" s="779"/>
      <c r="BP122" s="785"/>
      <c r="BQ122" s="838"/>
      <c r="BR122" s="838"/>
      <c r="BS122" s="844"/>
      <c r="BT122" s="855"/>
      <c r="BU122" s="855"/>
      <c r="BV122" s="856"/>
    </row>
    <row r="123" spans="1:74" ht="15" customHeight="1" x14ac:dyDescent="0.25">
      <c r="A123" s="633"/>
      <c r="B123" s="326"/>
      <c r="C123" s="296"/>
      <c r="D123" s="322"/>
      <c r="E123" s="295" t="s">
        <v>65</v>
      </c>
      <c r="F123" s="325" t="s">
        <v>95</v>
      </c>
      <c r="G123" s="349">
        <v>1</v>
      </c>
      <c r="H123" s="296"/>
      <c r="I123" s="336" t="s">
        <v>66</v>
      </c>
      <c r="J123" s="569">
        <v>100</v>
      </c>
      <c r="K123" s="572">
        <v>100</v>
      </c>
      <c r="L123" s="573">
        <v>362</v>
      </c>
      <c r="M123" s="574">
        <v>100</v>
      </c>
      <c r="N123" s="299"/>
      <c r="O123" s="338"/>
      <c r="P123" s="324" t="s">
        <v>67</v>
      </c>
      <c r="Q123" s="325" t="s">
        <v>187</v>
      </c>
      <c r="R123" s="331">
        <v>100</v>
      </c>
      <c r="S123" s="286" t="s">
        <v>112</v>
      </c>
      <c r="T123" s="328">
        <v>100</v>
      </c>
      <c r="U123" s="328">
        <v>16666</v>
      </c>
      <c r="V123" s="52">
        <v>5555</v>
      </c>
      <c r="W123" s="328">
        <v>5</v>
      </c>
      <c r="X123" s="358">
        <v>5</v>
      </c>
      <c r="Y123" s="279">
        <f>X123/T123</f>
        <v>0.05</v>
      </c>
      <c r="Z123" s="439"/>
      <c r="AA123" s="439"/>
      <c r="AB123" s="439"/>
      <c r="AC123" s="452">
        <v>0</v>
      </c>
      <c r="AD123" s="452">
        <v>0</v>
      </c>
      <c r="AE123" s="279">
        <f>AD123/T123</f>
        <v>0</v>
      </c>
      <c r="AF123" s="803">
        <f>X123+AD123</f>
        <v>5</v>
      </c>
      <c r="AG123" s="279">
        <f>AF123/T123</f>
        <v>0.05</v>
      </c>
      <c r="AH123" s="707"/>
      <c r="AI123" s="731"/>
      <c r="AJ123" s="673"/>
      <c r="AK123" s="737">
        <v>105</v>
      </c>
      <c r="AL123" s="809">
        <v>1</v>
      </c>
      <c r="AM123" s="269">
        <f>AK123+AF123</f>
        <v>110</v>
      </c>
      <c r="AN123" s="692">
        <v>1</v>
      </c>
      <c r="AO123" s="507"/>
      <c r="AP123" s="282"/>
      <c r="AQ123" s="772"/>
      <c r="AR123" s="277">
        <v>0</v>
      </c>
      <c r="AS123" s="279">
        <v>0</v>
      </c>
      <c r="AT123" s="269">
        <f>AR123+AM123</f>
        <v>110</v>
      </c>
      <c r="AU123" s="692">
        <v>1</v>
      </c>
      <c r="AV123" s="282"/>
      <c r="AW123" s="707"/>
      <c r="AX123" s="286" t="s">
        <v>227</v>
      </c>
      <c r="AY123" s="499" t="s">
        <v>275</v>
      </c>
      <c r="AZ123" s="272" t="s">
        <v>335</v>
      </c>
      <c r="BA123" s="272" t="s">
        <v>335</v>
      </c>
      <c r="BB123" s="391"/>
      <c r="BC123" s="391"/>
      <c r="BD123" s="287"/>
      <c r="BE123" s="400"/>
      <c r="BF123" s="287"/>
      <c r="BG123" s="287"/>
      <c r="BH123" s="329"/>
      <c r="BI123" s="329"/>
      <c r="BJ123" s="403"/>
      <c r="BK123" s="373"/>
      <c r="BL123" s="373"/>
      <c r="BM123" s="379"/>
      <c r="BN123" s="779"/>
      <c r="BO123" s="779"/>
      <c r="BP123" s="785"/>
      <c r="BQ123" s="838"/>
      <c r="BR123" s="838"/>
      <c r="BS123" s="844"/>
      <c r="BT123" s="855"/>
      <c r="BU123" s="855"/>
      <c r="BV123" s="856"/>
    </row>
    <row r="124" spans="1:74" x14ac:dyDescent="0.25">
      <c r="A124" s="633"/>
      <c r="B124" s="326"/>
      <c r="C124" s="296"/>
      <c r="D124" s="322"/>
      <c r="E124" s="296"/>
      <c r="F124" s="326"/>
      <c r="G124" s="350"/>
      <c r="H124" s="296"/>
      <c r="I124" s="336"/>
      <c r="J124" s="570"/>
      <c r="K124" s="572"/>
      <c r="L124" s="573"/>
      <c r="M124" s="574"/>
      <c r="N124" s="299"/>
      <c r="O124" s="338"/>
      <c r="P124" s="324"/>
      <c r="Q124" s="326"/>
      <c r="R124" s="332"/>
      <c r="S124" s="287"/>
      <c r="T124" s="329"/>
      <c r="U124" s="329"/>
      <c r="V124" s="52">
        <v>5555</v>
      </c>
      <c r="W124" s="329"/>
      <c r="X124" s="359"/>
      <c r="Y124" s="282"/>
      <c r="Z124" s="439"/>
      <c r="AA124" s="439"/>
      <c r="AB124" s="439"/>
      <c r="AC124" s="453"/>
      <c r="AD124" s="453"/>
      <c r="AE124" s="282"/>
      <c r="AF124" s="804"/>
      <c r="AG124" s="282"/>
      <c r="AH124" s="707"/>
      <c r="AI124" s="731"/>
      <c r="AJ124" s="673"/>
      <c r="AK124" s="737"/>
      <c r="AL124" s="809"/>
      <c r="AM124" s="269"/>
      <c r="AN124" s="693"/>
      <c r="AO124" s="507"/>
      <c r="AP124" s="282"/>
      <c r="AQ124" s="772"/>
      <c r="AR124" s="281"/>
      <c r="AS124" s="282"/>
      <c r="AT124" s="269"/>
      <c r="AU124" s="693"/>
      <c r="AV124" s="282"/>
      <c r="AW124" s="707"/>
      <c r="AX124" s="287"/>
      <c r="AY124" s="500"/>
      <c r="AZ124" s="273"/>
      <c r="BA124" s="273"/>
      <c r="BB124" s="391"/>
      <c r="BC124" s="391"/>
      <c r="BD124" s="287"/>
      <c r="BE124" s="400"/>
      <c r="BF124" s="287"/>
      <c r="BG124" s="287"/>
      <c r="BH124" s="329"/>
      <c r="BI124" s="329"/>
      <c r="BJ124" s="403"/>
      <c r="BK124" s="373"/>
      <c r="BL124" s="373"/>
      <c r="BM124" s="379"/>
      <c r="BN124" s="779"/>
      <c r="BO124" s="779"/>
      <c r="BP124" s="785"/>
      <c r="BQ124" s="838"/>
      <c r="BR124" s="838"/>
      <c r="BS124" s="844"/>
      <c r="BT124" s="855"/>
      <c r="BU124" s="855"/>
      <c r="BV124" s="856"/>
    </row>
    <row r="125" spans="1:74" ht="33.75" customHeight="1" x14ac:dyDescent="0.25">
      <c r="A125" s="633"/>
      <c r="B125" s="326"/>
      <c r="C125" s="296"/>
      <c r="D125" s="322"/>
      <c r="E125" s="296"/>
      <c r="F125" s="326"/>
      <c r="G125" s="350"/>
      <c r="H125" s="296"/>
      <c r="I125" s="336"/>
      <c r="J125" s="570"/>
      <c r="K125" s="572"/>
      <c r="L125" s="573"/>
      <c r="M125" s="574"/>
      <c r="N125" s="299"/>
      <c r="O125" s="338"/>
      <c r="P125" s="324"/>
      <c r="Q125" s="326"/>
      <c r="R125" s="332"/>
      <c r="S125" s="287"/>
      <c r="T125" s="329"/>
      <c r="U125" s="329"/>
      <c r="V125" s="334">
        <v>5555</v>
      </c>
      <c r="W125" s="329"/>
      <c r="X125" s="359"/>
      <c r="Y125" s="282"/>
      <c r="Z125" s="439"/>
      <c r="AA125" s="439"/>
      <c r="AB125" s="439"/>
      <c r="AC125" s="453"/>
      <c r="AD125" s="453"/>
      <c r="AE125" s="282"/>
      <c r="AF125" s="804"/>
      <c r="AG125" s="282"/>
      <c r="AH125" s="707"/>
      <c r="AI125" s="731"/>
      <c r="AJ125" s="673"/>
      <c r="AK125" s="737"/>
      <c r="AL125" s="809"/>
      <c r="AM125" s="269"/>
      <c r="AN125" s="693"/>
      <c r="AO125" s="507"/>
      <c r="AP125" s="282"/>
      <c r="AQ125" s="772"/>
      <c r="AR125" s="281"/>
      <c r="AS125" s="282"/>
      <c r="AT125" s="269"/>
      <c r="AU125" s="693"/>
      <c r="AV125" s="282"/>
      <c r="AW125" s="707"/>
      <c r="AX125" s="287"/>
      <c r="AY125" s="500"/>
      <c r="AZ125" s="273"/>
      <c r="BA125" s="273"/>
      <c r="BB125" s="391"/>
      <c r="BC125" s="391"/>
      <c r="BD125" s="287"/>
      <c r="BE125" s="400"/>
      <c r="BF125" s="287"/>
      <c r="BG125" s="287"/>
      <c r="BH125" s="329"/>
      <c r="BI125" s="329"/>
      <c r="BJ125" s="403"/>
      <c r="BK125" s="373"/>
      <c r="BL125" s="373"/>
      <c r="BM125" s="379"/>
      <c r="BN125" s="779"/>
      <c r="BO125" s="779"/>
      <c r="BP125" s="785"/>
      <c r="BQ125" s="838"/>
      <c r="BR125" s="838"/>
      <c r="BS125" s="844"/>
      <c r="BT125" s="855"/>
      <c r="BU125" s="855"/>
      <c r="BV125" s="856"/>
    </row>
    <row r="126" spans="1:74" ht="7.5" customHeight="1" x14ac:dyDescent="0.25">
      <c r="A126" s="633"/>
      <c r="B126" s="326"/>
      <c r="C126" s="296"/>
      <c r="D126" s="322"/>
      <c r="E126" s="296"/>
      <c r="F126" s="326"/>
      <c r="G126" s="350"/>
      <c r="H126" s="296"/>
      <c r="I126" s="336"/>
      <c r="J126" s="571"/>
      <c r="K126" s="572"/>
      <c r="L126" s="573"/>
      <c r="M126" s="574"/>
      <c r="N126" s="299"/>
      <c r="O126" s="338"/>
      <c r="P126" s="324"/>
      <c r="Q126" s="327"/>
      <c r="R126" s="333"/>
      <c r="S126" s="288"/>
      <c r="T126" s="330"/>
      <c r="U126" s="329"/>
      <c r="V126" s="335"/>
      <c r="W126" s="330"/>
      <c r="X126" s="360"/>
      <c r="Y126" s="280"/>
      <c r="Z126" s="439"/>
      <c r="AA126" s="439"/>
      <c r="AB126" s="439"/>
      <c r="AC126" s="453"/>
      <c r="AD126" s="453"/>
      <c r="AE126" s="282"/>
      <c r="AF126" s="805"/>
      <c r="AG126" s="280"/>
      <c r="AH126" s="707"/>
      <c r="AI126" s="731"/>
      <c r="AJ126" s="673"/>
      <c r="AK126" s="737"/>
      <c r="AL126" s="809"/>
      <c r="AM126" s="269"/>
      <c r="AN126" s="694"/>
      <c r="AO126" s="507"/>
      <c r="AP126" s="282"/>
      <c r="AQ126" s="772"/>
      <c r="AR126" s="281"/>
      <c r="AS126" s="282"/>
      <c r="AT126" s="269"/>
      <c r="AU126" s="694"/>
      <c r="AV126" s="282"/>
      <c r="AW126" s="707"/>
      <c r="AX126" s="287"/>
      <c r="AY126" s="500"/>
      <c r="AZ126" s="273"/>
      <c r="BA126" s="273"/>
      <c r="BB126" s="391"/>
      <c r="BC126" s="391"/>
      <c r="BD126" s="287"/>
      <c r="BE126" s="400"/>
      <c r="BF126" s="287"/>
      <c r="BG126" s="287"/>
      <c r="BH126" s="329"/>
      <c r="BI126" s="329"/>
      <c r="BJ126" s="403"/>
      <c r="BK126" s="373"/>
      <c r="BL126" s="373"/>
      <c r="BM126" s="379"/>
      <c r="BN126" s="779"/>
      <c r="BO126" s="779"/>
      <c r="BP126" s="785"/>
      <c r="BQ126" s="838"/>
      <c r="BR126" s="838"/>
      <c r="BS126" s="844"/>
      <c r="BT126" s="855"/>
      <c r="BU126" s="855"/>
      <c r="BV126" s="856"/>
    </row>
    <row r="127" spans="1:74" ht="0.75" hidden="1" customHeight="1" x14ac:dyDescent="0.25">
      <c r="A127" s="633"/>
      <c r="B127" s="326"/>
      <c r="C127" s="296"/>
      <c r="D127" s="322"/>
      <c r="E127" s="296"/>
      <c r="F127" s="326"/>
      <c r="G127" s="350"/>
      <c r="H127" s="296"/>
      <c r="I127" s="325" t="s">
        <v>277</v>
      </c>
      <c r="J127" s="295">
        <v>0</v>
      </c>
      <c r="K127" s="587">
        <v>0</v>
      </c>
      <c r="L127" s="584">
        <v>2000</v>
      </c>
      <c r="M127" s="581">
        <v>3857</v>
      </c>
      <c r="N127" s="299"/>
      <c r="O127" s="338"/>
      <c r="P127" s="352" t="s">
        <v>276</v>
      </c>
      <c r="Q127" s="325" t="s">
        <v>277</v>
      </c>
      <c r="R127" s="463">
        <v>3857</v>
      </c>
      <c r="S127" s="286" t="s">
        <v>136</v>
      </c>
      <c r="T127" s="738">
        <v>3857</v>
      </c>
      <c r="U127" s="450">
        <v>3857</v>
      </c>
      <c r="V127" s="69">
        <v>1286</v>
      </c>
      <c r="W127" s="476">
        <v>0</v>
      </c>
      <c r="X127" s="663">
        <v>0</v>
      </c>
      <c r="Y127" s="277">
        <f>X127/T127</f>
        <v>0</v>
      </c>
      <c r="Z127" s="439"/>
      <c r="AA127" s="439"/>
      <c r="AB127" s="439"/>
      <c r="AC127" s="716">
        <v>0</v>
      </c>
      <c r="AD127" s="716">
        <v>0</v>
      </c>
      <c r="AE127" s="411">
        <f>AD127/T127</f>
        <v>0</v>
      </c>
      <c r="AF127" s="803">
        <v>0</v>
      </c>
      <c r="AG127" s="279">
        <f>AF127/T127</f>
        <v>0</v>
      </c>
      <c r="AH127" s="707"/>
      <c r="AI127" s="731"/>
      <c r="AJ127" s="673"/>
      <c r="AK127" s="806">
        <v>2000</v>
      </c>
      <c r="AL127" s="760">
        <f>AK127/T127</f>
        <v>0.51853772361939332</v>
      </c>
      <c r="AM127" s="502">
        <f>AK127+AF127</f>
        <v>2000</v>
      </c>
      <c r="AN127" s="699">
        <f>AM127/T127</f>
        <v>0.51853772361939332</v>
      </c>
      <c r="AO127" s="507"/>
      <c r="AP127" s="282"/>
      <c r="AQ127" s="772"/>
      <c r="AR127" s="281"/>
      <c r="AS127" s="282"/>
      <c r="AT127" s="502">
        <f>AR127+AM127</f>
        <v>2000</v>
      </c>
      <c r="AU127" s="699">
        <f>AT127/T127</f>
        <v>0.51853772361939332</v>
      </c>
      <c r="AV127" s="282"/>
      <c r="AW127" s="707"/>
      <c r="AX127" s="287"/>
      <c r="AY127" s="500"/>
      <c r="AZ127" s="273"/>
      <c r="BA127" s="273"/>
      <c r="BB127" s="391"/>
      <c r="BC127" s="391"/>
      <c r="BD127" s="287"/>
      <c r="BE127" s="400"/>
      <c r="BF127" s="287"/>
      <c r="BG127" s="287"/>
      <c r="BH127" s="329"/>
      <c r="BI127" s="329"/>
      <c r="BJ127" s="403"/>
      <c r="BK127" s="373"/>
      <c r="BL127" s="373"/>
      <c r="BM127" s="379"/>
      <c r="BN127" s="779"/>
      <c r="BO127" s="779"/>
      <c r="BP127" s="785"/>
      <c r="BQ127" s="838"/>
      <c r="BR127" s="838"/>
      <c r="BS127" s="844"/>
      <c r="BT127" s="855"/>
      <c r="BU127" s="855"/>
      <c r="BV127" s="856"/>
    </row>
    <row r="128" spans="1:74" ht="15" hidden="1" customHeight="1" x14ac:dyDescent="0.25">
      <c r="A128" s="633"/>
      <c r="B128" s="326"/>
      <c r="C128" s="296"/>
      <c r="D128" s="322"/>
      <c r="E128" s="296"/>
      <c r="F128" s="326"/>
      <c r="G128" s="350"/>
      <c r="H128" s="296"/>
      <c r="I128" s="326"/>
      <c r="J128" s="296"/>
      <c r="K128" s="588"/>
      <c r="L128" s="585"/>
      <c r="M128" s="582"/>
      <c r="N128" s="299"/>
      <c r="O128" s="338"/>
      <c r="P128" s="353"/>
      <c r="Q128" s="326"/>
      <c r="R128" s="464"/>
      <c r="S128" s="287"/>
      <c r="T128" s="739"/>
      <c r="U128" s="450"/>
      <c r="V128" s="70">
        <v>1286</v>
      </c>
      <c r="W128" s="477"/>
      <c r="X128" s="664"/>
      <c r="Y128" s="281"/>
      <c r="Z128" s="439"/>
      <c r="AA128" s="439"/>
      <c r="AB128" s="439"/>
      <c r="AC128" s="717"/>
      <c r="AD128" s="717"/>
      <c r="AE128" s="412"/>
      <c r="AF128" s="804"/>
      <c r="AG128" s="280"/>
      <c r="AH128" s="707"/>
      <c r="AI128" s="731"/>
      <c r="AJ128" s="673"/>
      <c r="AK128" s="807"/>
      <c r="AL128" s="761"/>
      <c r="AM128" s="503"/>
      <c r="AN128" s="507"/>
      <c r="AO128" s="507"/>
      <c r="AP128" s="282"/>
      <c r="AQ128" s="772"/>
      <c r="AR128" s="278"/>
      <c r="AS128" s="280"/>
      <c r="AT128" s="503"/>
      <c r="AU128" s="507"/>
      <c r="AV128" s="282"/>
      <c r="AW128" s="707"/>
      <c r="AX128" s="288"/>
      <c r="AY128" s="501"/>
      <c r="AZ128" s="274"/>
      <c r="BA128" s="274"/>
      <c r="BB128" s="391"/>
      <c r="BC128" s="391"/>
      <c r="BD128" s="287"/>
      <c r="BE128" s="400"/>
      <c r="BF128" s="287"/>
      <c r="BG128" s="287"/>
      <c r="BH128" s="329"/>
      <c r="BI128" s="329"/>
      <c r="BJ128" s="403"/>
      <c r="BK128" s="373"/>
      <c r="BL128" s="373"/>
      <c r="BM128" s="379"/>
      <c r="BN128" s="779"/>
      <c r="BO128" s="779"/>
      <c r="BP128" s="785"/>
      <c r="BQ128" s="838"/>
      <c r="BR128" s="838"/>
      <c r="BS128" s="844"/>
      <c r="BT128" s="855"/>
      <c r="BU128" s="855"/>
      <c r="BV128" s="856"/>
    </row>
    <row r="129" spans="1:77" s="64" customFormat="1" ht="45.75" customHeight="1" x14ac:dyDescent="0.25">
      <c r="A129" s="633"/>
      <c r="B129" s="326"/>
      <c r="C129" s="296"/>
      <c r="D129" s="323"/>
      <c r="E129" s="297"/>
      <c r="F129" s="327"/>
      <c r="G129" s="351"/>
      <c r="H129" s="297"/>
      <c r="I129" s="327"/>
      <c r="J129" s="297"/>
      <c r="K129" s="589"/>
      <c r="L129" s="586"/>
      <c r="M129" s="583"/>
      <c r="N129" s="300"/>
      <c r="O129" s="339"/>
      <c r="P129" s="354"/>
      <c r="Q129" s="327"/>
      <c r="R129" s="465"/>
      <c r="S129" s="288"/>
      <c r="T129" s="740"/>
      <c r="U129" s="450"/>
      <c r="V129" s="69">
        <v>1286</v>
      </c>
      <c r="W129" s="478"/>
      <c r="X129" s="665"/>
      <c r="Y129" s="278"/>
      <c r="Z129" s="440"/>
      <c r="AA129" s="440"/>
      <c r="AB129" s="439"/>
      <c r="AC129" s="718"/>
      <c r="AD129" s="718"/>
      <c r="AE129" s="413"/>
      <c r="AF129" s="805"/>
      <c r="AG129" s="83">
        <f>(AG108+AG111+AG114+AG117+AG120+AG127)/6</f>
        <v>3.3333333333333333E-2</v>
      </c>
      <c r="AH129" s="708"/>
      <c r="AI129" s="731"/>
      <c r="AJ129" s="674"/>
      <c r="AK129" s="808"/>
      <c r="AL129" s="762"/>
      <c r="AM129" s="504"/>
      <c r="AN129" s="508"/>
      <c r="AO129" s="508"/>
      <c r="AP129" s="282"/>
      <c r="AQ129" s="772"/>
      <c r="AR129" s="277">
        <v>0</v>
      </c>
      <c r="AS129" s="279">
        <v>0</v>
      </c>
      <c r="AT129" s="504"/>
      <c r="AU129" s="508"/>
      <c r="AV129" s="280"/>
      <c r="AW129" s="707"/>
      <c r="AX129" s="286"/>
      <c r="AY129" s="499" t="s">
        <v>296</v>
      </c>
      <c r="AZ129" s="272" t="s">
        <v>376</v>
      </c>
      <c r="BA129" s="272" t="s">
        <v>376</v>
      </c>
      <c r="BB129" s="391"/>
      <c r="BC129" s="391"/>
      <c r="BD129" s="287"/>
      <c r="BE129" s="400"/>
      <c r="BF129" s="287"/>
      <c r="BG129" s="287"/>
      <c r="BH129" s="329"/>
      <c r="BI129" s="329"/>
      <c r="BJ129" s="403"/>
      <c r="BK129" s="373"/>
      <c r="BL129" s="373"/>
      <c r="BM129" s="379"/>
      <c r="BN129" s="779"/>
      <c r="BO129" s="779"/>
      <c r="BP129" s="785"/>
      <c r="BQ129" s="838"/>
      <c r="BR129" s="838"/>
      <c r="BS129" s="844"/>
      <c r="BT129" s="855"/>
      <c r="BU129" s="855"/>
      <c r="BV129" s="856"/>
      <c r="BW129" s="72"/>
      <c r="BX129" s="72"/>
      <c r="BY129" s="72"/>
    </row>
    <row r="130" spans="1:77" s="72" customFormat="1" ht="11.25" hidden="1" customHeight="1" x14ac:dyDescent="0.25">
      <c r="A130" s="633"/>
      <c r="B130" s="326"/>
      <c r="C130" s="296"/>
      <c r="D130" s="155"/>
      <c r="E130" s="145"/>
      <c r="F130" s="138"/>
      <c r="G130" s="154"/>
      <c r="H130" s="145"/>
      <c r="I130" s="137"/>
      <c r="J130" s="145"/>
      <c r="K130" s="161"/>
      <c r="L130" s="158"/>
      <c r="M130" s="160"/>
      <c r="N130" s="144"/>
      <c r="O130" s="153"/>
      <c r="P130" s="148"/>
      <c r="Q130" s="138"/>
      <c r="R130" s="165"/>
      <c r="S130" s="117"/>
      <c r="T130" s="124"/>
      <c r="U130" s="123"/>
      <c r="V130" s="69"/>
      <c r="W130" s="121"/>
      <c r="X130" s="173"/>
      <c r="Y130" s="125"/>
      <c r="Z130" s="133"/>
      <c r="AA130" s="133"/>
      <c r="AB130" s="439"/>
      <c r="AC130" s="131"/>
      <c r="AD130" s="174"/>
      <c r="AE130" s="119"/>
      <c r="AF130" s="111"/>
      <c r="AG130" s="167"/>
      <c r="AH130" s="244"/>
      <c r="AI130" s="731"/>
      <c r="AJ130" s="132"/>
      <c r="AK130" s="143"/>
      <c r="AL130" s="126"/>
      <c r="AM130" s="118"/>
      <c r="AN130" s="112"/>
      <c r="AO130" s="112">
        <f>(AO108+AO84)/2</f>
        <v>0.47230513718510392</v>
      </c>
      <c r="AP130" s="282"/>
      <c r="AQ130" s="772"/>
      <c r="AR130" s="281"/>
      <c r="AS130" s="282"/>
      <c r="AT130" s="186"/>
      <c r="AU130" s="182"/>
      <c r="AV130" s="180">
        <f>(AV108+AV84)/2</f>
        <v>0.64812603270749203</v>
      </c>
      <c r="AW130" s="707"/>
      <c r="AX130" s="288"/>
      <c r="AY130" s="501"/>
      <c r="AZ130" s="274"/>
      <c r="BA130" s="274"/>
      <c r="BB130" s="392"/>
      <c r="BC130" s="392"/>
      <c r="BD130" s="288"/>
      <c r="BE130" s="401"/>
      <c r="BF130" s="288"/>
      <c r="BG130" s="288"/>
      <c r="BH130" s="330"/>
      <c r="BI130" s="330"/>
      <c r="BJ130" s="404"/>
      <c r="BK130" s="374"/>
      <c r="BL130" s="374"/>
      <c r="BM130" s="380"/>
      <c r="BN130" s="780"/>
      <c r="BO130" s="780"/>
      <c r="BP130" s="786"/>
      <c r="BQ130" s="839"/>
      <c r="BR130" s="839"/>
      <c r="BS130" s="845"/>
      <c r="BT130" s="855"/>
      <c r="BU130" s="855"/>
      <c r="BV130" s="856"/>
    </row>
    <row r="131" spans="1:77" s="72" customFormat="1" ht="11.25" customHeight="1" x14ac:dyDescent="0.25">
      <c r="A131" s="633"/>
      <c r="B131" s="326"/>
      <c r="C131" s="296"/>
      <c r="D131" s="204"/>
      <c r="E131" s="202"/>
      <c r="F131" s="206"/>
      <c r="G131" s="211"/>
      <c r="H131" s="202"/>
      <c r="I131" s="205"/>
      <c r="J131" s="202"/>
      <c r="K131" s="229"/>
      <c r="L131" s="227"/>
      <c r="M131" s="228"/>
      <c r="N131" s="203"/>
      <c r="O131" s="210"/>
      <c r="P131" s="212"/>
      <c r="Q131" s="206"/>
      <c r="R131" s="224"/>
      <c r="S131" s="208"/>
      <c r="T131" s="236"/>
      <c r="U131" s="223"/>
      <c r="V131" s="69"/>
      <c r="W131" s="226"/>
      <c r="X131" s="173"/>
      <c r="Y131" s="225"/>
      <c r="Z131" s="222"/>
      <c r="AA131" s="222"/>
      <c r="AB131" s="439"/>
      <c r="AC131" s="235"/>
      <c r="AD131" s="174"/>
      <c r="AE131" s="220"/>
      <c r="AF131" s="243"/>
      <c r="AG131" s="215"/>
      <c r="AH131" s="244"/>
      <c r="AI131" s="731"/>
      <c r="AJ131" s="232"/>
      <c r="AK131" s="231"/>
      <c r="AL131" s="233"/>
      <c r="AM131" s="239"/>
      <c r="AN131" s="237"/>
      <c r="AO131" s="237">
        <f>(AO108+AO84+AO74)/3</f>
        <v>0.48153675812340263</v>
      </c>
      <c r="AP131" s="282"/>
      <c r="AQ131" s="250"/>
      <c r="AR131" s="199"/>
      <c r="AS131" s="200"/>
      <c r="AT131" s="248"/>
      <c r="AU131" s="237"/>
      <c r="AV131" s="221">
        <f>(AV84+AV108)/2</f>
        <v>0.64812603270749203</v>
      </c>
      <c r="AW131" s="707"/>
      <c r="AX131" s="207"/>
      <c r="AY131" s="234"/>
      <c r="AZ131" s="201"/>
      <c r="BA131" s="201"/>
      <c r="BB131" s="217"/>
      <c r="BC131" s="217"/>
      <c r="BD131" s="207"/>
      <c r="BE131" s="218"/>
      <c r="BF131" s="208"/>
      <c r="BG131" s="208"/>
      <c r="BH131" s="209"/>
      <c r="BI131" s="209"/>
      <c r="BJ131" s="219"/>
      <c r="BK131" s="213"/>
      <c r="BL131" s="214"/>
      <c r="BM131" s="216"/>
      <c r="BN131" s="240"/>
      <c r="BO131" s="241"/>
      <c r="BP131" s="242"/>
      <c r="BQ131" s="245"/>
      <c r="BR131" s="246"/>
      <c r="BS131" s="247"/>
      <c r="BT131" s="855"/>
      <c r="BU131" s="855"/>
      <c r="BV131" s="856"/>
    </row>
    <row r="132" spans="1:77" ht="39" customHeight="1" x14ac:dyDescent="0.25">
      <c r="A132" s="633"/>
      <c r="B132" s="326"/>
      <c r="C132" s="296"/>
      <c r="D132" s="295" t="s">
        <v>68</v>
      </c>
      <c r="E132" s="295" t="s">
        <v>69</v>
      </c>
      <c r="F132" s="361" t="s">
        <v>96</v>
      </c>
      <c r="G132" s="349">
        <v>0.16</v>
      </c>
      <c r="H132" s="295" t="s">
        <v>70</v>
      </c>
      <c r="I132" s="295" t="s">
        <v>71</v>
      </c>
      <c r="J132" s="295">
        <v>48</v>
      </c>
      <c r="K132" s="555">
        <v>39</v>
      </c>
      <c r="L132" s="528">
        <v>49</v>
      </c>
      <c r="M132" s="555">
        <v>2</v>
      </c>
      <c r="N132" s="298" t="s">
        <v>155</v>
      </c>
      <c r="O132" s="547" t="s">
        <v>103</v>
      </c>
      <c r="P132" s="301" t="s">
        <v>72</v>
      </c>
      <c r="Q132" s="361" t="s">
        <v>110</v>
      </c>
      <c r="R132" s="512">
        <v>2</v>
      </c>
      <c r="S132" s="449" t="s">
        <v>112</v>
      </c>
      <c r="T132" s="423">
        <v>2</v>
      </c>
      <c r="U132" s="362">
        <v>15000</v>
      </c>
      <c r="V132" s="472">
        <v>15000</v>
      </c>
      <c r="W132" s="433">
        <v>0</v>
      </c>
      <c r="X132" s="488">
        <v>0</v>
      </c>
      <c r="Y132" s="279">
        <f>X132/T132</f>
        <v>0</v>
      </c>
      <c r="Z132" s="438">
        <f>Y132/T132</f>
        <v>0</v>
      </c>
      <c r="AA132" s="438">
        <f>(Z132+Z134+Z141)/3</f>
        <v>0.57777777777777783</v>
      </c>
      <c r="AB132" s="439"/>
      <c r="AC132" s="722">
        <v>3</v>
      </c>
      <c r="AD132" s="488">
        <v>3</v>
      </c>
      <c r="AE132" s="279">
        <v>1</v>
      </c>
      <c r="AF132" s="803">
        <f>X132+AD132</f>
        <v>3</v>
      </c>
      <c r="AG132" s="279">
        <v>1</v>
      </c>
      <c r="AH132" s="706">
        <f>(AG132+AG134+AG142)/3</f>
        <v>1</v>
      </c>
      <c r="AI132" s="731"/>
      <c r="AJ132" s="666">
        <v>0</v>
      </c>
      <c r="AK132" s="695">
        <v>0</v>
      </c>
      <c r="AL132" s="535">
        <f>AK132/T132</f>
        <v>0</v>
      </c>
      <c r="AM132" s="275">
        <f>AK132+AF132</f>
        <v>3</v>
      </c>
      <c r="AN132" s="692">
        <v>1</v>
      </c>
      <c r="AO132" s="692">
        <v>1</v>
      </c>
      <c r="AP132" s="282"/>
      <c r="AQ132" s="275">
        <v>0</v>
      </c>
      <c r="AR132" s="277">
        <v>0</v>
      </c>
      <c r="AS132" s="279">
        <v>0</v>
      </c>
      <c r="AT132" s="275">
        <f>AR132+AM132</f>
        <v>3</v>
      </c>
      <c r="AU132" s="692">
        <v>1</v>
      </c>
      <c r="AV132" s="279">
        <v>1</v>
      </c>
      <c r="AW132" s="707"/>
      <c r="AX132" s="544" t="s">
        <v>231</v>
      </c>
      <c r="AY132" s="310" t="s">
        <v>290</v>
      </c>
      <c r="AZ132" s="272" t="s">
        <v>290</v>
      </c>
      <c r="BA132" s="272" t="s">
        <v>290</v>
      </c>
      <c r="BB132" s="390" t="s">
        <v>273</v>
      </c>
      <c r="BC132" s="390">
        <v>43829</v>
      </c>
      <c r="BD132" s="286" t="s">
        <v>123</v>
      </c>
      <c r="BE132" s="399">
        <v>500000000</v>
      </c>
      <c r="BF132" s="449" t="s">
        <v>416</v>
      </c>
      <c r="BG132" s="449" t="s">
        <v>115</v>
      </c>
      <c r="BH132" s="450">
        <v>500000000</v>
      </c>
      <c r="BI132" s="450">
        <v>181687000</v>
      </c>
      <c r="BJ132" s="432">
        <f>(BI132*100%)/BH132</f>
        <v>0.36337399999999997</v>
      </c>
      <c r="BK132" s="369">
        <v>375753363</v>
      </c>
      <c r="BL132" s="370">
        <v>366484288</v>
      </c>
      <c r="BM132" s="371">
        <f>(BL132*100%)/BK132</f>
        <v>0.97533202384139406</v>
      </c>
      <c r="BN132" s="775">
        <v>375753363</v>
      </c>
      <c r="BO132" s="776">
        <v>366484288</v>
      </c>
      <c r="BP132" s="777">
        <f>BO132/BN132</f>
        <v>0.97533202384139406</v>
      </c>
      <c r="BQ132" s="849">
        <v>375753363</v>
      </c>
      <c r="BR132" s="850">
        <v>366484288</v>
      </c>
      <c r="BS132" s="851">
        <f>BR132/BQ132</f>
        <v>0.97533202384139406</v>
      </c>
      <c r="BT132" s="855">
        <v>6316896885</v>
      </c>
      <c r="BU132" s="855">
        <v>4547395052</v>
      </c>
      <c r="BV132" s="856">
        <f>BU132/BT132</f>
        <v>0.71987799306937716</v>
      </c>
    </row>
    <row r="133" spans="1:77" ht="54" customHeight="1" x14ac:dyDescent="0.25">
      <c r="A133" s="633"/>
      <c r="B133" s="326"/>
      <c r="C133" s="296"/>
      <c r="D133" s="296"/>
      <c r="E133" s="296"/>
      <c r="F133" s="361"/>
      <c r="G133" s="350"/>
      <c r="H133" s="297"/>
      <c r="I133" s="297"/>
      <c r="J133" s="297"/>
      <c r="K133" s="556"/>
      <c r="L133" s="530"/>
      <c r="M133" s="556"/>
      <c r="N133" s="300"/>
      <c r="O133" s="547"/>
      <c r="P133" s="303"/>
      <c r="Q133" s="361"/>
      <c r="R133" s="512"/>
      <c r="S133" s="449"/>
      <c r="T133" s="423"/>
      <c r="U133" s="362"/>
      <c r="V133" s="472"/>
      <c r="W133" s="434"/>
      <c r="X133" s="488"/>
      <c r="Y133" s="280"/>
      <c r="Z133" s="440"/>
      <c r="AA133" s="439"/>
      <c r="AB133" s="439"/>
      <c r="AC133" s="723"/>
      <c r="AD133" s="488"/>
      <c r="AE133" s="280"/>
      <c r="AF133" s="804"/>
      <c r="AG133" s="280"/>
      <c r="AH133" s="707"/>
      <c r="AI133" s="731"/>
      <c r="AJ133" s="668"/>
      <c r="AK133" s="695"/>
      <c r="AL133" s="537"/>
      <c r="AM133" s="276"/>
      <c r="AN133" s="694"/>
      <c r="AO133" s="694"/>
      <c r="AP133" s="282"/>
      <c r="AQ133" s="276"/>
      <c r="AR133" s="278"/>
      <c r="AS133" s="280"/>
      <c r="AT133" s="276"/>
      <c r="AU133" s="694"/>
      <c r="AV133" s="280"/>
      <c r="AW133" s="707"/>
      <c r="AX133" s="545"/>
      <c r="AY133" s="312"/>
      <c r="AZ133" s="274"/>
      <c r="BA133" s="274"/>
      <c r="BB133" s="392"/>
      <c r="BC133" s="392"/>
      <c r="BD133" s="288"/>
      <c r="BE133" s="401"/>
      <c r="BF133" s="449"/>
      <c r="BG133" s="449"/>
      <c r="BH133" s="450"/>
      <c r="BI133" s="450"/>
      <c r="BJ133" s="432"/>
      <c r="BK133" s="369"/>
      <c r="BL133" s="370"/>
      <c r="BM133" s="371"/>
      <c r="BN133" s="775"/>
      <c r="BO133" s="776"/>
      <c r="BP133" s="777"/>
      <c r="BQ133" s="849"/>
      <c r="BR133" s="850"/>
      <c r="BS133" s="851"/>
      <c r="BT133" s="855"/>
      <c r="BU133" s="855"/>
      <c r="BV133" s="856"/>
    </row>
    <row r="134" spans="1:77" ht="345" customHeight="1" x14ac:dyDescent="0.25">
      <c r="A134" s="633"/>
      <c r="B134" s="326"/>
      <c r="C134" s="296"/>
      <c r="D134" s="296"/>
      <c r="E134" s="296"/>
      <c r="F134" s="361"/>
      <c r="G134" s="350"/>
      <c r="H134" s="295" t="s">
        <v>73</v>
      </c>
      <c r="I134" s="17" t="s">
        <v>74</v>
      </c>
      <c r="J134" s="295">
        <v>100</v>
      </c>
      <c r="K134" s="555">
        <v>16</v>
      </c>
      <c r="L134" s="612">
        <v>288</v>
      </c>
      <c r="M134" s="555">
        <v>21</v>
      </c>
      <c r="N134" s="298" t="s">
        <v>156</v>
      </c>
      <c r="O134" s="547" t="s">
        <v>104</v>
      </c>
      <c r="P134" s="23" t="s">
        <v>75</v>
      </c>
      <c r="Q134" s="21" t="s">
        <v>111</v>
      </c>
      <c r="R134" s="28">
        <v>16</v>
      </c>
      <c r="S134" s="19" t="s">
        <v>113</v>
      </c>
      <c r="T134" s="29">
        <v>16</v>
      </c>
      <c r="U134" s="30">
        <v>16</v>
      </c>
      <c r="V134" s="58">
        <v>16</v>
      </c>
      <c r="W134" s="40">
        <v>63</v>
      </c>
      <c r="X134" s="40">
        <v>63</v>
      </c>
      <c r="Y134" s="48">
        <v>1</v>
      </c>
      <c r="Z134" s="438">
        <f>(Y134+Y135+Y136)/3</f>
        <v>0.73333333333333339</v>
      </c>
      <c r="AA134" s="439"/>
      <c r="AB134" s="439"/>
      <c r="AC134" s="66">
        <v>1</v>
      </c>
      <c r="AD134" s="66">
        <v>1</v>
      </c>
      <c r="AE134" s="48">
        <f>AD134/T134</f>
        <v>6.25E-2</v>
      </c>
      <c r="AF134" s="92">
        <f>X134+AD134</f>
        <v>64</v>
      </c>
      <c r="AG134" s="81">
        <v>1</v>
      </c>
      <c r="AH134" s="707"/>
      <c r="AI134" s="731"/>
      <c r="AJ134" s="105">
        <v>0</v>
      </c>
      <c r="AK134" s="105">
        <v>0</v>
      </c>
      <c r="AL134" s="85">
        <f>AK134/T134</f>
        <v>0</v>
      </c>
      <c r="AM134" s="99">
        <f>AK134+AF134</f>
        <v>64</v>
      </c>
      <c r="AN134" s="108">
        <v>1</v>
      </c>
      <c r="AO134" s="279">
        <f>(+AN134+AN135+AN136)/3</f>
        <v>1</v>
      </c>
      <c r="AP134" s="282"/>
      <c r="AQ134" s="238">
        <v>0</v>
      </c>
      <c r="AR134" s="178">
        <v>0</v>
      </c>
      <c r="AS134" s="177">
        <v>0</v>
      </c>
      <c r="AT134" s="99">
        <f>AR134+AM134</f>
        <v>64</v>
      </c>
      <c r="AU134" s="183">
        <v>1</v>
      </c>
      <c r="AV134" s="279">
        <f>(+AU134+AU135+AU136)/3</f>
        <v>1</v>
      </c>
      <c r="AW134" s="707"/>
      <c r="AX134" s="77" t="s">
        <v>263</v>
      </c>
      <c r="AY134" s="77" t="s">
        <v>268</v>
      </c>
      <c r="AZ134" s="102" t="s">
        <v>331</v>
      </c>
      <c r="BA134" s="102" t="s">
        <v>377</v>
      </c>
      <c r="BB134" s="390">
        <v>43467</v>
      </c>
      <c r="BC134" s="390">
        <v>43829</v>
      </c>
      <c r="BD134" s="286" t="s">
        <v>123</v>
      </c>
      <c r="BE134" s="399">
        <v>2966203983</v>
      </c>
      <c r="BF134" s="286" t="s">
        <v>418</v>
      </c>
      <c r="BG134" s="286" t="s">
        <v>417</v>
      </c>
      <c r="BH134" s="328">
        <v>2952244122</v>
      </c>
      <c r="BI134" s="328">
        <v>1591287770</v>
      </c>
      <c r="BJ134" s="402">
        <f>(BI134*100%)/BH134</f>
        <v>0.53900954807286772</v>
      </c>
      <c r="BK134" s="372">
        <v>2952244122</v>
      </c>
      <c r="BL134" s="375">
        <v>1591287770</v>
      </c>
      <c r="BM134" s="378">
        <f>(BL134*100%)/BK134</f>
        <v>0.53900954807286772</v>
      </c>
      <c r="BN134" s="778">
        <v>4025828282</v>
      </c>
      <c r="BO134" s="781">
        <v>3844121300</v>
      </c>
      <c r="BP134" s="784">
        <f>BO134/BN134</f>
        <v>0.95486469633778581</v>
      </c>
      <c r="BQ134" s="837">
        <v>4311478282</v>
      </c>
      <c r="BR134" s="840">
        <v>3890090770</v>
      </c>
      <c r="BS134" s="843">
        <f>BR134/BQ134</f>
        <v>0.90226379806683665</v>
      </c>
      <c r="BT134" s="855"/>
      <c r="BU134" s="855"/>
      <c r="BV134" s="856"/>
    </row>
    <row r="135" spans="1:77" ht="95.25" customHeight="1" x14ac:dyDescent="0.25">
      <c r="A135" s="633"/>
      <c r="B135" s="326"/>
      <c r="C135" s="296"/>
      <c r="D135" s="296"/>
      <c r="E135" s="296"/>
      <c r="F135" s="361"/>
      <c r="G135" s="350"/>
      <c r="H135" s="296"/>
      <c r="I135" s="18" t="s">
        <v>76</v>
      </c>
      <c r="J135" s="297"/>
      <c r="K135" s="556"/>
      <c r="L135" s="526"/>
      <c r="M135" s="556"/>
      <c r="N135" s="299"/>
      <c r="O135" s="547"/>
      <c r="P135" s="23" t="s">
        <v>77</v>
      </c>
      <c r="Q135" s="21" t="s">
        <v>189</v>
      </c>
      <c r="R135" s="28">
        <v>5</v>
      </c>
      <c r="S135" s="19" t="s">
        <v>113</v>
      </c>
      <c r="T135" s="29">
        <v>5</v>
      </c>
      <c r="U135" s="30">
        <v>5</v>
      </c>
      <c r="V135" s="58">
        <v>5</v>
      </c>
      <c r="W135" s="40">
        <v>5</v>
      </c>
      <c r="X135" s="40">
        <v>5</v>
      </c>
      <c r="Y135" s="48">
        <f>X135/T135</f>
        <v>1</v>
      </c>
      <c r="Z135" s="439"/>
      <c r="AA135" s="439"/>
      <c r="AB135" s="439"/>
      <c r="AC135" s="66">
        <v>4</v>
      </c>
      <c r="AD135" s="66">
        <v>4</v>
      </c>
      <c r="AE135" s="48">
        <f>AD135/T135</f>
        <v>0.8</v>
      </c>
      <c r="AF135" s="107">
        <f>X135+AD135</f>
        <v>9</v>
      </c>
      <c r="AG135" s="48">
        <v>1</v>
      </c>
      <c r="AH135" s="707"/>
      <c r="AI135" s="731"/>
      <c r="AJ135" s="105">
        <v>0</v>
      </c>
      <c r="AK135" s="105">
        <v>0</v>
      </c>
      <c r="AL135" s="85">
        <f>AK135/T135</f>
        <v>0</v>
      </c>
      <c r="AM135" s="99">
        <f>AK135+AF135</f>
        <v>9</v>
      </c>
      <c r="AN135" s="100">
        <v>1</v>
      </c>
      <c r="AO135" s="282"/>
      <c r="AP135" s="282"/>
      <c r="AQ135" s="230">
        <v>0</v>
      </c>
      <c r="AR135" s="179">
        <v>0</v>
      </c>
      <c r="AS135" s="181">
        <v>0</v>
      </c>
      <c r="AT135" s="99">
        <f>AR135+AM135</f>
        <v>9</v>
      </c>
      <c r="AU135" s="100">
        <v>1</v>
      </c>
      <c r="AV135" s="282"/>
      <c r="AW135" s="707"/>
      <c r="AX135" s="35" t="s">
        <v>224</v>
      </c>
      <c r="AY135" s="35" t="s">
        <v>261</v>
      </c>
      <c r="AZ135" s="104" t="s">
        <v>316</v>
      </c>
      <c r="BA135" s="104" t="s">
        <v>316</v>
      </c>
      <c r="BB135" s="391"/>
      <c r="BC135" s="391"/>
      <c r="BD135" s="287"/>
      <c r="BE135" s="400"/>
      <c r="BF135" s="287"/>
      <c r="BG135" s="287"/>
      <c r="BH135" s="329"/>
      <c r="BI135" s="329"/>
      <c r="BJ135" s="403"/>
      <c r="BK135" s="373"/>
      <c r="BL135" s="376"/>
      <c r="BM135" s="379"/>
      <c r="BN135" s="779"/>
      <c r="BO135" s="782"/>
      <c r="BP135" s="785"/>
      <c r="BQ135" s="838"/>
      <c r="BR135" s="841"/>
      <c r="BS135" s="844"/>
      <c r="BT135" s="855"/>
      <c r="BU135" s="855"/>
      <c r="BV135" s="856"/>
    </row>
    <row r="136" spans="1:77" ht="15" customHeight="1" x14ac:dyDescent="0.25">
      <c r="A136" s="633"/>
      <c r="B136" s="326"/>
      <c r="C136" s="296"/>
      <c r="D136" s="296"/>
      <c r="E136" s="296"/>
      <c r="F136" s="361"/>
      <c r="G136" s="350"/>
      <c r="H136" s="296"/>
      <c r="I136" s="295" t="s">
        <v>78</v>
      </c>
      <c r="J136" s="295">
        <v>430</v>
      </c>
      <c r="K136" s="555">
        <v>331</v>
      </c>
      <c r="L136" s="298">
        <v>375</v>
      </c>
      <c r="M136" s="555">
        <v>25</v>
      </c>
      <c r="N136" s="299"/>
      <c r="O136" s="547"/>
      <c r="P136" s="301" t="s">
        <v>79</v>
      </c>
      <c r="Q136" s="361" t="s">
        <v>190</v>
      </c>
      <c r="R136" s="512">
        <v>25</v>
      </c>
      <c r="S136" s="449" t="s">
        <v>112</v>
      </c>
      <c r="T136" s="423">
        <v>25</v>
      </c>
      <c r="U136" s="362">
        <v>500</v>
      </c>
      <c r="V136" s="334">
        <v>500</v>
      </c>
      <c r="W136" s="328">
        <v>5</v>
      </c>
      <c r="X136" s="424">
        <v>5</v>
      </c>
      <c r="Y136" s="279">
        <f>X136/T136</f>
        <v>0.2</v>
      </c>
      <c r="Z136" s="439"/>
      <c r="AA136" s="439"/>
      <c r="AB136" s="439"/>
      <c r="AC136" s="358">
        <v>22</v>
      </c>
      <c r="AD136" s="424">
        <v>22</v>
      </c>
      <c r="AE136" s="279">
        <f>AD136/T136</f>
        <v>0.88</v>
      </c>
      <c r="AF136" s="798">
        <f>X136+AD136</f>
        <v>27</v>
      </c>
      <c r="AG136" s="279">
        <v>1</v>
      </c>
      <c r="AH136" s="707"/>
      <c r="AI136" s="731"/>
      <c r="AJ136" s="727">
        <v>22</v>
      </c>
      <c r="AK136" s="534">
        <v>22</v>
      </c>
      <c r="AL136" s="535">
        <f>AK136/T136</f>
        <v>0.88</v>
      </c>
      <c r="AM136" s="743">
        <f>AK136+AF136</f>
        <v>49</v>
      </c>
      <c r="AN136" s="692">
        <v>1</v>
      </c>
      <c r="AO136" s="282"/>
      <c r="AP136" s="282"/>
      <c r="AQ136" s="283">
        <v>4</v>
      </c>
      <c r="AR136" s="270">
        <v>0</v>
      </c>
      <c r="AS136" s="271">
        <f>AQ136/T136</f>
        <v>0.16</v>
      </c>
      <c r="AT136" s="743">
        <f>AR136+AM136</f>
        <v>49</v>
      </c>
      <c r="AU136" s="692">
        <v>1</v>
      </c>
      <c r="AV136" s="282"/>
      <c r="AW136" s="707"/>
      <c r="AX136" s="286" t="s">
        <v>262</v>
      </c>
      <c r="AY136" s="499" t="s">
        <v>430</v>
      </c>
      <c r="AZ136" s="272" t="s">
        <v>429</v>
      </c>
      <c r="BA136" s="272" t="s">
        <v>428</v>
      </c>
      <c r="BB136" s="391"/>
      <c r="BC136" s="391"/>
      <c r="BD136" s="287"/>
      <c r="BE136" s="400"/>
      <c r="BF136" s="287"/>
      <c r="BG136" s="287"/>
      <c r="BH136" s="329"/>
      <c r="BI136" s="329"/>
      <c r="BJ136" s="403"/>
      <c r="BK136" s="373"/>
      <c r="BL136" s="376"/>
      <c r="BM136" s="379"/>
      <c r="BN136" s="779"/>
      <c r="BO136" s="782"/>
      <c r="BP136" s="785"/>
      <c r="BQ136" s="838"/>
      <c r="BR136" s="841"/>
      <c r="BS136" s="844"/>
      <c r="BT136" s="855"/>
      <c r="BU136" s="855"/>
      <c r="BV136" s="856"/>
    </row>
    <row r="137" spans="1:77" x14ac:dyDescent="0.25">
      <c r="A137" s="633"/>
      <c r="B137" s="326"/>
      <c r="C137" s="296"/>
      <c r="D137" s="296"/>
      <c r="E137" s="296"/>
      <c r="F137" s="361"/>
      <c r="G137" s="350"/>
      <c r="H137" s="296"/>
      <c r="I137" s="296"/>
      <c r="J137" s="296"/>
      <c r="K137" s="557"/>
      <c r="L137" s="299"/>
      <c r="M137" s="557"/>
      <c r="N137" s="299"/>
      <c r="O137" s="547"/>
      <c r="P137" s="302"/>
      <c r="Q137" s="361"/>
      <c r="R137" s="512"/>
      <c r="S137" s="449"/>
      <c r="T137" s="423"/>
      <c r="U137" s="362"/>
      <c r="V137" s="701"/>
      <c r="W137" s="329"/>
      <c r="X137" s="424"/>
      <c r="Y137" s="282"/>
      <c r="Z137" s="439"/>
      <c r="AA137" s="439"/>
      <c r="AB137" s="439"/>
      <c r="AC137" s="359"/>
      <c r="AD137" s="424"/>
      <c r="AE137" s="282"/>
      <c r="AF137" s="507"/>
      <c r="AG137" s="282"/>
      <c r="AH137" s="707"/>
      <c r="AI137" s="731"/>
      <c r="AJ137" s="728"/>
      <c r="AK137" s="534"/>
      <c r="AL137" s="536"/>
      <c r="AM137" s="282"/>
      <c r="AN137" s="693"/>
      <c r="AO137" s="282"/>
      <c r="AP137" s="282"/>
      <c r="AQ137" s="283"/>
      <c r="AR137" s="270"/>
      <c r="AS137" s="271"/>
      <c r="AT137" s="282"/>
      <c r="AU137" s="693"/>
      <c r="AV137" s="282"/>
      <c r="AW137" s="707"/>
      <c r="AX137" s="287"/>
      <c r="AY137" s="500"/>
      <c r="AZ137" s="273"/>
      <c r="BA137" s="273"/>
      <c r="BB137" s="391"/>
      <c r="BC137" s="391"/>
      <c r="BD137" s="287"/>
      <c r="BE137" s="400"/>
      <c r="BF137" s="287"/>
      <c r="BG137" s="287"/>
      <c r="BH137" s="329"/>
      <c r="BI137" s="329"/>
      <c r="BJ137" s="403"/>
      <c r="BK137" s="373"/>
      <c r="BL137" s="376"/>
      <c r="BM137" s="379"/>
      <c r="BN137" s="779"/>
      <c r="BO137" s="782"/>
      <c r="BP137" s="785"/>
      <c r="BQ137" s="838"/>
      <c r="BR137" s="841"/>
      <c r="BS137" s="844"/>
      <c r="BT137" s="855"/>
      <c r="BU137" s="855"/>
      <c r="BV137" s="856"/>
    </row>
    <row r="138" spans="1:77" x14ac:dyDescent="0.25">
      <c r="A138" s="633"/>
      <c r="B138" s="326"/>
      <c r="C138" s="296"/>
      <c r="D138" s="296"/>
      <c r="E138" s="296"/>
      <c r="F138" s="361"/>
      <c r="G138" s="350"/>
      <c r="H138" s="296"/>
      <c r="I138" s="296"/>
      <c r="J138" s="296"/>
      <c r="K138" s="557"/>
      <c r="L138" s="299"/>
      <c r="M138" s="557"/>
      <c r="N138" s="299"/>
      <c r="O138" s="547"/>
      <c r="P138" s="302"/>
      <c r="Q138" s="361"/>
      <c r="R138" s="512"/>
      <c r="S138" s="449"/>
      <c r="T138" s="423"/>
      <c r="U138" s="362"/>
      <c r="V138" s="701"/>
      <c r="W138" s="329"/>
      <c r="X138" s="424"/>
      <c r="Y138" s="282"/>
      <c r="Z138" s="439"/>
      <c r="AA138" s="439"/>
      <c r="AB138" s="439"/>
      <c r="AC138" s="359"/>
      <c r="AD138" s="424"/>
      <c r="AE138" s="282"/>
      <c r="AF138" s="507"/>
      <c r="AG138" s="282"/>
      <c r="AH138" s="707"/>
      <c r="AI138" s="731"/>
      <c r="AJ138" s="728"/>
      <c r="AK138" s="534"/>
      <c r="AL138" s="536"/>
      <c r="AM138" s="282"/>
      <c r="AN138" s="693"/>
      <c r="AO138" s="282"/>
      <c r="AP138" s="282"/>
      <c r="AQ138" s="283"/>
      <c r="AR138" s="270"/>
      <c r="AS138" s="271"/>
      <c r="AT138" s="282"/>
      <c r="AU138" s="693"/>
      <c r="AV138" s="282"/>
      <c r="AW138" s="707"/>
      <c r="AX138" s="287"/>
      <c r="AY138" s="500"/>
      <c r="AZ138" s="273"/>
      <c r="BA138" s="273"/>
      <c r="BB138" s="391"/>
      <c r="BC138" s="391"/>
      <c r="BD138" s="287"/>
      <c r="BE138" s="400"/>
      <c r="BF138" s="287"/>
      <c r="BG138" s="287"/>
      <c r="BH138" s="329"/>
      <c r="BI138" s="329"/>
      <c r="BJ138" s="403"/>
      <c r="BK138" s="373"/>
      <c r="BL138" s="376"/>
      <c r="BM138" s="379"/>
      <c r="BN138" s="779"/>
      <c r="BO138" s="782"/>
      <c r="BP138" s="785"/>
      <c r="BQ138" s="838"/>
      <c r="BR138" s="841"/>
      <c r="BS138" s="844"/>
      <c r="BT138" s="855"/>
      <c r="BU138" s="855"/>
      <c r="BV138" s="856"/>
    </row>
    <row r="139" spans="1:77" x14ac:dyDescent="0.25">
      <c r="A139" s="633"/>
      <c r="B139" s="326"/>
      <c r="C139" s="296"/>
      <c r="D139" s="296"/>
      <c r="E139" s="296"/>
      <c r="F139" s="361"/>
      <c r="G139" s="350"/>
      <c r="H139" s="296"/>
      <c r="I139" s="296"/>
      <c r="J139" s="296"/>
      <c r="K139" s="557"/>
      <c r="L139" s="299"/>
      <c r="M139" s="557"/>
      <c r="N139" s="299"/>
      <c r="O139" s="547"/>
      <c r="P139" s="302"/>
      <c r="Q139" s="361"/>
      <c r="R139" s="512"/>
      <c r="S139" s="449"/>
      <c r="T139" s="423"/>
      <c r="U139" s="362"/>
      <c r="V139" s="701"/>
      <c r="W139" s="329"/>
      <c r="X139" s="424"/>
      <c r="Y139" s="282"/>
      <c r="Z139" s="439"/>
      <c r="AA139" s="439"/>
      <c r="AB139" s="439"/>
      <c r="AC139" s="359"/>
      <c r="AD139" s="424"/>
      <c r="AE139" s="282"/>
      <c r="AF139" s="507"/>
      <c r="AG139" s="282"/>
      <c r="AH139" s="707"/>
      <c r="AI139" s="731"/>
      <c r="AJ139" s="728"/>
      <c r="AK139" s="534"/>
      <c r="AL139" s="536"/>
      <c r="AM139" s="282"/>
      <c r="AN139" s="693"/>
      <c r="AO139" s="282"/>
      <c r="AP139" s="282"/>
      <c r="AQ139" s="283"/>
      <c r="AR139" s="270"/>
      <c r="AS139" s="271"/>
      <c r="AT139" s="282"/>
      <c r="AU139" s="693"/>
      <c r="AV139" s="282"/>
      <c r="AW139" s="707"/>
      <c r="AX139" s="287"/>
      <c r="AY139" s="500"/>
      <c r="AZ139" s="273"/>
      <c r="BA139" s="273"/>
      <c r="BB139" s="391"/>
      <c r="BC139" s="391"/>
      <c r="BD139" s="287"/>
      <c r="BE139" s="400"/>
      <c r="BF139" s="287"/>
      <c r="BG139" s="287"/>
      <c r="BH139" s="329"/>
      <c r="BI139" s="329"/>
      <c r="BJ139" s="403"/>
      <c r="BK139" s="373"/>
      <c r="BL139" s="376"/>
      <c r="BM139" s="379"/>
      <c r="BN139" s="779"/>
      <c r="BO139" s="782"/>
      <c r="BP139" s="785"/>
      <c r="BQ139" s="838"/>
      <c r="BR139" s="841"/>
      <c r="BS139" s="844"/>
      <c r="BT139" s="855"/>
      <c r="BU139" s="855"/>
      <c r="BV139" s="856"/>
    </row>
    <row r="140" spans="1:77" x14ac:dyDescent="0.25">
      <c r="A140" s="633"/>
      <c r="B140" s="326"/>
      <c r="C140" s="296"/>
      <c r="D140" s="296"/>
      <c r="E140" s="296"/>
      <c r="F140" s="361"/>
      <c r="G140" s="350"/>
      <c r="H140" s="297"/>
      <c r="I140" s="297"/>
      <c r="J140" s="297"/>
      <c r="K140" s="556"/>
      <c r="L140" s="300"/>
      <c r="M140" s="556"/>
      <c r="N140" s="300"/>
      <c r="O140" s="547"/>
      <c r="P140" s="303"/>
      <c r="Q140" s="361"/>
      <c r="R140" s="512"/>
      <c r="S140" s="449"/>
      <c r="T140" s="423"/>
      <c r="U140" s="362"/>
      <c r="V140" s="335"/>
      <c r="W140" s="330"/>
      <c r="X140" s="424"/>
      <c r="Y140" s="280"/>
      <c r="Z140" s="440"/>
      <c r="AA140" s="439"/>
      <c r="AB140" s="439"/>
      <c r="AC140" s="360"/>
      <c r="AD140" s="424"/>
      <c r="AE140" s="280"/>
      <c r="AF140" s="508"/>
      <c r="AG140" s="280"/>
      <c r="AH140" s="707"/>
      <c r="AI140" s="731"/>
      <c r="AJ140" s="729"/>
      <c r="AK140" s="534"/>
      <c r="AL140" s="537"/>
      <c r="AM140" s="280"/>
      <c r="AN140" s="694"/>
      <c r="AO140" s="280"/>
      <c r="AP140" s="282"/>
      <c r="AQ140" s="283"/>
      <c r="AR140" s="270"/>
      <c r="AS140" s="271"/>
      <c r="AT140" s="280"/>
      <c r="AU140" s="694"/>
      <c r="AV140" s="280"/>
      <c r="AW140" s="707"/>
      <c r="AX140" s="288"/>
      <c r="AY140" s="501"/>
      <c r="AZ140" s="274"/>
      <c r="BA140" s="274"/>
      <c r="BB140" s="392"/>
      <c r="BC140" s="392"/>
      <c r="BD140" s="288"/>
      <c r="BE140" s="401"/>
      <c r="BF140" s="288"/>
      <c r="BG140" s="288"/>
      <c r="BH140" s="330"/>
      <c r="BI140" s="330"/>
      <c r="BJ140" s="404"/>
      <c r="BK140" s="374"/>
      <c r="BL140" s="377"/>
      <c r="BM140" s="380"/>
      <c r="BN140" s="780"/>
      <c r="BO140" s="783"/>
      <c r="BP140" s="786"/>
      <c r="BQ140" s="839"/>
      <c r="BR140" s="842"/>
      <c r="BS140" s="845"/>
      <c r="BT140" s="855"/>
      <c r="BU140" s="855"/>
      <c r="BV140" s="856"/>
    </row>
    <row r="141" spans="1:77" ht="49.5" customHeight="1" x14ac:dyDescent="0.25">
      <c r="A141" s="633"/>
      <c r="B141" s="326"/>
      <c r="C141" s="296"/>
      <c r="D141" s="296"/>
      <c r="E141" s="296"/>
      <c r="F141" s="361"/>
      <c r="G141" s="350"/>
      <c r="H141" s="295" t="s">
        <v>80</v>
      </c>
      <c r="I141" s="298" t="s">
        <v>82</v>
      </c>
      <c r="J141" s="295" t="s">
        <v>81</v>
      </c>
      <c r="K141" s="555">
        <v>1</v>
      </c>
      <c r="L141" s="298">
        <v>1</v>
      </c>
      <c r="M141" s="606">
        <v>0.25</v>
      </c>
      <c r="N141" s="298" t="s">
        <v>146</v>
      </c>
      <c r="O141" s="337" t="s">
        <v>105</v>
      </c>
      <c r="P141" s="301" t="s">
        <v>83</v>
      </c>
      <c r="Q141" s="361" t="s">
        <v>129</v>
      </c>
      <c r="R141" s="512">
        <v>1</v>
      </c>
      <c r="S141" s="449" t="s">
        <v>112</v>
      </c>
      <c r="T141" s="289">
        <v>1</v>
      </c>
      <c r="U141" s="292">
        <v>7000</v>
      </c>
      <c r="V141" s="62">
        <v>2000</v>
      </c>
      <c r="W141" s="435">
        <v>1</v>
      </c>
      <c r="X141" s="447">
        <v>1</v>
      </c>
      <c r="Y141" s="279">
        <f>X141/T141</f>
        <v>1</v>
      </c>
      <c r="Z141" s="438">
        <f>X141/T141</f>
        <v>1</v>
      </c>
      <c r="AA141" s="439"/>
      <c r="AB141" s="439"/>
      <c r="AC141" s="452">
        <v>0</v>
      </c>
      <c r="AD141" s="447">
        <v>0</v>
      </c>
      <c r="AE141" s="279">
        <f>AD141/T141</f>
        <v>0</v>
      </c>
      <c r="AF141" s="798">
        <f>X141+AD141</f>
        <v>1</v>
      </c>
      <c r="AG141" s="48">
        <f>1/1</f>
        <v>1</v>
      </c>
      <c r="AH141" s="707"/>
      <c r="AI141" s="731"/>
      <c r="AJ141" s="696">
        <v>0</v>
      </c>
      <c r="AK141" s="724">
        <v>0</v>
      </c>
      <c r="AL141" s="535">
        <f>AK141/T141</f>
        <v>0</v>
      </c>
      <c r="AM141" s="743">
        <f>AK141+AF141</f>
        <v>1</v>
      </c>
      <c r="AN141" s="279">
        <f>AM141/T141</f>
        <v>1</v>
      </c>
      <c r="AO141" s="279">
        <v>1</v>
      </c>
      <c r="AP141" s="282"/>
      <c r="AQ141" s="269">
        <v>0</v>
      </c>
      <c r="AR141" s="270">
        <v>0</v>
      </c>
      <c r="AS141" s="271">
        <v>0</v>
      </c>
      <c r="AT141" s="743">
        <f>AR141+AM141</f>
        <v>1</v>
      </c>
      <c r="AU141" s="699">
        <f>AT141/T141</f>
        <v>1</v>
      </c>
      <c r="AV141" s="279">
        <v>1</v>
      </c>
      <c r="AW141" s="707"/>
      <c r="AX141" s="499" t="s">
        <v>246</v>
      </c>
      <c r="AY141" s="499" t="s">
        <v>246</v>
      </c>
      <c r="AZ141" s="272" t="s">
        <v>246</v>
      </c>
      <c r="BA141" s="272" t="s">
        <v>246</v>
      </c>
      <c r="BB141" s="390">
        <v>43467</v>
      </c>
      <c r="BC141" s="390">
        <v>43829</v>
      </c>
      <c r="BD141" s="286" t="s">
        <v>118</v>
      </c>
      <c r="BE141" s="399">
        <v>2850692902</v>
      </c>
      <c r="BF141" s="286" t="s">
        <v>117</v>
      </c>
      <c r="BG141" s="286" t="s">
        <v>116</v>
      </c>
      <c r="BH141" s="328">
        <v>2044925926</v>
      </c>
      <c r="BI141" s="476">
        <v>0</v>
      </c>
      <c r="BJ141" s="402">
        <f>(BI141*100%)/BH141</f>
        <v>0</v>
      </c>
      <c r="BK141" s="372">
        <v>868655423</v>
      </c>
      <c r="BL141" s="387">
        <v>0</v>
      </c>
      <c r="BM141" s="378">
        <f>(BL141*100%)/BK141</f>
        <v>0</v>
      </c>
      <c r="BN141" s="778">
        <v>3985565</v>
      </c>
      <c r="BO141" s="791">
        <v>0</v>
      </c>
      <c r="BP141" s="784">
        <f>BO141/BN141</f>
        <v>0</v>
      </c>
      <c r="BQ141" s="837">
        <v>3985565</v>
      </c>
      <c r="BR141" s="852">
        <v>0</v>
      </c>
      <c r="BS141" s="846">
        <f>BR141/BQ141</f>
        <v>0</v>
      </c>
      <c r="BT141" s="855"/>
      <c r="BU141" s="855"/>
      <c r="BV141" s="856"/>
    </row>
    <row r="142" spans="1:77" ht="49.5" customHeight="1" x14ac:dyDescent="0.25">
      <c r="A142" s="633"/>
      <c r="B142" s="326"/>
      <c r="C142" s="296"/>
      <c r="D142" s="296"/>
      <c r="E142" s="296"/>
      <c r="F142" s="361"/>
      <c r="G142" s="350"/>
      <c r="H142" s="296"/>
      <c r="I142" s="299"/>
      <c r="J142" s="296"/>
      <c r="K142" s="557"/>
      <c r="L142" s="299"/>
      <c r="M142" s="607"/>
      <c r="N142" s="299"/>
      <c r="O142" s="338"/>
      <c r="P142" s="302"/>
      <c r="Q142" s="361"/>
      <c r="R142" s="512"/>
      <c r="S142" s="449"/>
      <c r="T142" s="290"/>
      <c r="U142" s="293"/>
      <c r="V142" s="52">
        <v>4000</v>
      </c>
      <c r="W142" s="436"/>
      <c r="X142" s="681"/>
      <c r="Y142" s="282"/>
      <c r="Z142" s="439"/>
      <c r="AA142" s="439"/>
      <c r="AB142" s="439"/>
      <c r="AC142" s="453"/>
      <c r="AD142" s="681"/>
      <c r="AE142" s="282"/>
      <c r="AF142" s="507"/>
      <c r="AG142" s="378">
        <f>(AG136+AG141)/2</f>
        <v>1</v>
      </c>
      <c r="AH142" s="707"/>
      <c r="AI142" s="731"/>
      <c r="AJ142" s="697"/>
      <c r="AK142" s="726"/>
      <c r="AL142" s="536"/>
      <c r="AM142" s="282"/>
      <c r="AN142" s="282"/>
      <c r="AO142" s="282"/>
      <c r="AP142" s="282"/>
      <c r="AQ142" s="269"/>
      <c r="AR142" s="270"/>
      <c r="AS142" s="271"/>
      <c r="AT142" s="282"/>
      <c r="AU142" s="507"/>
      <c r="AV142" s="282"/>
      <c r="AW142" s="707"/>
      <c r="AX142" s="500"/>
      <c r="AY142" s="500"/>
      <c r="AZ142" s="273"/>
      <c r="BA142" s="273"/>
      <c r="BB142" s="391"/>
      <c r="BC142" s="391"/>
      <c r="BD142" s="287"/>
      <c r="BE142" s="400"/>
      <c r="BF142" s="287"/>
      <c r="BG142" s="287"/>
      <c r="BH142" s="329"/>
      <c r="BI142" s="477"/>
      <c r="BJ142" s="403"/>
      <c r="BK142" s="373"/>
      <c r="BL142" s="388"/>
      <c r="BM142" s="379"/>
      <c r="BN142" s="779"/>
      <c r="BO142" s="792"/>
      <c r="BP142" s="785"/>
      <c r="BQ142" s="838"/>
      <c r="BR142" s="853"/>
      <c r="BS142" s="847"/>
      <c r="BT142" s="855"/>
      <c r="BU142" s="855"/>
      <c r="BV142" s="856"/>
    </row>
    <row r="143" spans="1:77" ht="58.5" customHeight="1" x14ac:dyDescent="0.25">
      <c r="A143" s="633"/>
      <c r="B143" s="326"/>
      <c r="C143" s="296"/>
      <c r="D143" s="297"/>
      <c r="E143" s="297"/>
      <c r="F143" s="361"/>
      <c r="G143" s="351"/>
      <c r="H143" s="297"/>
      <c r="I143" s="300"/>
      <c r="J143" s="297"/>
      <c r="K143" s="556"/>
      <c r="L143" s="300"/>
      <c r="M143" s="608"/>
      <c r="N143" s="300"/>
      <c r="O143" s="339"/>
      <c r="P143" s="303"/>
      <c r="Q143" s="361"/>
      <c r="R143" s="512"/>
      <c r="S143" s="449"/>
      <c r="T143" s="291"/>
      <c r="U143" s="294"/>
      <c r="V143" s="63">
        <v>1000</v>
      </c>
      <c r="W143" s="437"/>
      <c r="X143" s="448"/>
      <c r="Y143" s="280"/>
      <c r="Z143" s="440"/>
      <c r="AA143" s="440"/>
      <c r="AB143" s="439"/>
      <c r="AC143" s="454"/>
      <c r="AD143" s="448"/>
      <c r="AE143" s="280"/>
      <c r="AF143" s="507"/>
      <c r="AG143" s="380"/>
      <c r="AH143" s="708"/>
      <c r="AI143" s="731"/>
      <c r="AJ143" s="698"/>
      <c r="AK143" s="725"/>
      <c r="AL143" s="537"/>
      <c r="AM143" s="280"/>
      <c r="AN143" s="280"/>
      <c r="AO143" s="280"/>
      <c r="AP143" s="282"/>
      <c r="AQ143" s="269"/>
      <c r="AR143" s="270"/>
      <c r="AS143" s="271"/>
      <c r="AT143" s="280"/>
      <c r="AU143" s="508"/>
      <c r="AV143" s="280"/>
      <c r="AW143" s="707"/>
      <c r="AX143" s="500"/>
      <c r="AY143" s="500"/>
      <c r="AZ143" s="273"/>
      <c r="BA143" s="273"/>
      <c r="BB143" s="391"/>
      <c r="BC143" s="391"/>
      <c r="BD143" s="287"/>
      <c r="BE143" s="400"/>
      <c r="BF143" s="287"/>
      <c r="BG143" s="287"/>
      <c r="BH143" s="329"/>
      <c r="BI143" s="477"/>
      <c r="BJ143" s="403"/>
      <c r="BK143" s="373"/>
      <c r="BL143" s="388"/>
      <c r="BM143" s="379"/>
      <c r="BN143" s="779"/>
      <c r="BO143" s="792"/>
      <c r="BP143" s="785"/>
      <c r="BQ143" s="838"/>
      <c r="BR143" s="853"/>
      <c r="BS143" s="847"/>
      <c r="BT143" s="855"/>
      <c r="BU143" s="855"/>
      <c r="BV143" s="856"/>
    </row>
    <row r="144" spans="1:77" ht="21.75" customHeight="1" x14ac:dyDescent="0.25">
      <c r="A144" s="633"/>
      <c r="B144" s="326"/>
      <c r="C144" s="296"/>
      <c r="D144" s="145"/>
      <c r="E144" s="145"/>
      <c r="F144" s="136"/>
      <c r="G144" s="154"/>
      <c r="H144" s="145"/>
      <c r="I144" s="144"/>
      <c r="J144" s="145"/>
      <c r="K144" s="146"/>
      <c r="L144" s="144"/>
      <c r="M144" s="162"/>
      <c r="N144" s="144"/>
      <c r="O144" s="152"/>
      <c r="P144" s="151"/>
      <c r="Q144" s="157"/>
      <c r="R144" s="147"/>
      <c r="S144" s="140"/>
      <c r="T144" s="139"/>
      <c r="U144" s="141"/>
      <c r="V144" s="56"/>
      <c r="W144" s="166"/>
      <c r="X144" s="129"/>
      <c r="Y144" s="110"/>
      <c r="Z144" s="133"/>
      <c r="AA144" s="133"/>
      <c r="AB144" s="439"/>
      <c r="AC144" s="130"/>
      <c r="AD144" s="129"/>
      <c r="AE144" s="110"/>
      <c r="AF144" s="112"/>
      <c r="AG144" s="167"/>
      <c r="AH144" s="244"/>
      <c r="AI144" s="731"/>
      <c r="AJ144" s="116"/>
      <c r="AK144" s="115"/>
      <c r="AL144" s="113"/>
      <c r="AM144" s="110"/>
      <c r="AN144" s="110"/>
      <c r="AO144" s="110">
        <f>(AO141+AO134+AO132)/3</f>
        <v>1</v>
      </c>
      <c r="AP144" s="282"/>
      <c r="AQ144" s="269"/>
      <c r="AR144" s="270"/>
      <c r="AS144" s="271"/>
      <c r="AT144" s="180"/>
      <c r="AU144" s="180"/>
      <c r="AV144" s="180">
        <f>(AV141+AV134+AV132)/3</f>
        <v>1</v>
      </c>
      <c r="AW144" s="707"/>
      <c r="AX144" s="501"/>
      <c r="AY144" s="501"/>
      <c r="AZ144" s="274"/>
      <c r="BA144" s="274"/>
      <c r="BB144" s="392"/>
      <c r="BC144" s="392"/>
      <c r="BD144" s="288"/>
      <c r="BE144" s="401"/>
      <c r="BF144" s="288"/>
      <c r="BG144" s="288"/>
      <c r="BH144" s="330"/>
      <c r="BI144" s="478"/>
      <c r="BJ144" s="404"/>
      <c r="BK144" s="374"/>
      <c r="BL144" s="389"/>
      <c r="BM144" s="380"/>
      <c r="BN144" s="780"/>
      <c r="BO144" s="793"/>
      <c r="BP144" s="786"/>
      <c r="BQ144" s="839"/>
      <c r="BR144" s="854"/>
      <c r="BS144" s="848"/>
      <c r="BT144" s="855"/>
      <c r="BU144" s="855"/>
      <c r="BV144" s="856"/>
    </row>
    <row r="145" spans="1:74" ht="15" customHeight="1" x14ac:dyDescent="0.25">
      <c r="A145" s="633"/>
      <c r="B145" s="326"/>
      <c r="C145" s="296"/>
      <c r="D145" s="295" t="s">
        <v>84</v>
      </c>
      <c r="E145" s="295" t="s">
        <v>85</v>
      </c>
      <c r="F145" s="325" t="s">
        <v>193</v>
      </c>
      <c r="G145" s="349">
        <v>0</v>
      </c>
      <c r="H145" s="295" t="s">
        <v>84</v>
      </c>
      <c r="I145" s="298" t="s">
        <v>192</v>
      </c>
      <c r="J145" s="340">
        <v>7595</v>
      </c>
      <c r="K145" s="346">
        <v>7405</v>
      </c>
      <c r="L145" s="565">
        <v>11147</v>
      </c>
      <c r="M145" s="346">
        <v>1900</v>
      </c>
      <c r="N145" s="298" t="s">
        <v>147</v>
      </c>
      <c r="O145" s="337" t="s">
        <v>106</v>
      </c>
      <c r="P145" s="366" t="s">
        <v>135</v>
      </c>
      <c r="Q145" s="361" t="s">
        <v>191</v>
      </c>
      <c r="R145" s="513">
        <v>1900</v>
      </c>
      <c r="S145" s="449" t="s">
        <v>112</v>
      </c>
      <c r="T145" s="362">
        <v>1900</v>
      </c>
      <c r="U145" s="362">
        <v>633</v>
      </c>
      <c r="V145" s="334">
        <v>211</v>
      </c>
      <c r="W145" s="328">
        <v>535</v>
      </c>
      <c r="X145" s="424">
        <v>535</v>
      </c>
      <c r="Y145" s="279">
        <f>X145/T145</f>
        <v>0.28157894736842104</v>
      </c>
      <c r="Z145" s="438">
        <f>(Y145+Y153+Y155)/3</f>
        <v>0.13552631578947369</v>
      </c>
      <c r="AA145" s="444">
        <f>(Z145+Z156+Z158+Z160)/4</f>
        <v>7.2944078947368429E-2</v>
      </c>
      <c r="AB145" s="439"/>
      <c r="AC145" s="358">
        <v>1412</v>
      </c>
      <c r="AD145" s="424">
        <v>1412</v>
      </c>
      <c r="AE145" s="279">
        <f>AD145/T145</f>
        <v>0.74315789473684213</v>
      </c>
      <c r="AF145" s="506">
        <f>X145+AD145</f>
        <v>1947</v>
      </c>
      <c r="AG145" s="279">
        <v>1</v>
      </c>
      <c r="AH145" s="706">
        <f>(AG145+AG163)/2</f>
        <v>0.55555555555555558</v>
      </c>
      <c r="AI145" s="731"/>
      <c r="AJ145" s="727">
        <v>1105</v>
      </c>
      <c r="AK145" s="534">
        <v>1105</v>
      </c>
      <c r="AL145" s="535">
        <f>AK145/T145</f>
        <v>0.58157894736842108</v>
      </c>
      <c r="AM145" s="743">
        <f>AK145+AF145</f>
        <v>3052</v>
      </c>
      <c r="AN145" s="692">
        <v>1</v>
      </c>
      <c r="AO145" s="706">
        <f>(AN145+AN163)/2</f>
        <v>0.58680555555555558</v>
      </c>
      <c r="AP145" s="282"/>
      <c r="AQ145" s="269">
        <v>0</v>
      </c>
      <c r="AR145" s="270">
        <v>0</v>
      </c>
      <c r="AS145" s="271">
        <v>0</v>
      </c>
      <c r="AT145" s="743">
        <f>AR145+AM145</f>
        <v>3052</v>
      </c>
      <c r="AU145" s="692">
        <v>1</v>
      </c>
      <c r="AV145" s="706">
        <f>(AU145+AU163)/2</f>
        <v>0.60330555555555554</v>
      </c>
      <c r="AW145" s="707"/>
      <c r="AX145" s="286" t="s">
        <v>253</v>
      </c>
      <c r="AY145" s="616" t="s">
        <v>291</v>
      </c>
      <c r="AZ145" s="266" t="s">
        <v>378</v>
      </c>
      <c r="BA145" s="266" t="s">
        <v>379</v>
      </c>
      <c r="BB145" s="390">
        <v>43498</v>
      </c>
      <c r="BC145" s="390">
        <v>43829</v>
      </c>
      <c r="BD145" s="286" t="s">
        <v>226</v>
      </c>
      <c r="BE145" s="399">
        <v>618485469</v>
      </c>
      <c r="BF145" s="286" t="s">
        <v>420</v>
      </c>
      <c r="BG145" s="286" t="s">
        <v>419</v>
      </c>
      <c r="BH145" s="328">
        <v>618485469</v>
      </c>
      <c r="BI145" s="328">
        <v>320156100</v>
      </c>
      <c r="BJ145" s="402">
        <f>(BI145*100%)/BH145</f>
        <v>0.51764530623111538</v>
      </c>
      <c r="BK145" s="372">
        <v>977331769</v>
      </c>
      <c r="BL145" s="375">
        <v>730658812</v>
      </c>
      <c r="BM145" s="378">
        <f>(BL145*100%)/BK145</f>
        <v>0.74760571095279726</v>
      </c>
      <c r="BN145" s="778">
        <v>1275331769</v>
      </c>
      <c r="BO145" s="781">
        <v>1222385591</v>
      </c>
      <c r="BP145" s="784">
        <f>BO145/BN145</f>
        <v>0.95848438870027086</v>
      </c>
      <c r="BQ145" s="837">
        <v>1275331769</v>
      </c>
      <c r="BR145" s="840">
        <v>1099405112</v>
      </c>
      <c r="BS145" s="843">
        <f>BR145/BQ145</f>
        <v>0.86205420324630833</v>
      </c>
      <c r="BT145" s="855">
        <v>12890389785</v>
      </c>
      <c r="BU145" s="855">
        <v>12530658662</v>
      </c>
      <c r="BV145" s="856">
        <f>BU145/BT145</f>
        <v>0.97209307639256926</v>
      </c>
    </row>
    <row r="146" spans="1:74" x14ac:dyDescent="0.25">
      <c r="A146" s="633"/>
      <c r="B146" s="326"/>
      <c r="C146" s="296"/>
      <c r="D146" s="296"/>
      <c r="E146" s="296"/>
      <c r="F146" s="326"/>
      <c r="G146" s="350"/>
      <c r="H146" s="296"/>
      <c r="I146" s="299"/>
      <c r="J146" s="296"/>
      <c r="K146" s="557"/>
      <c r="L146" s="525"/>
      <c r="M146" s="557"/>
      <c r="N146" s="299"/>
      <c r="O146" s="338"/>
      <c r="P146" s="367"/>
      <c r="Q146" s="361"/>
      <c r="R146" s="513"/>
      <c r="S146" s="449"/>
      <c r="T146" s="362"/>
      <c r="U146" s="362"/>
      <c r="V146" s="335"/>
      <c r="W146" s="329"/>
      <c r="X146" s="424"/>
      <c r="Y146" s="282"/>
      <c r="Z146" s="439"/>
      <c r="AA146" s="445"/>
      <c r="AB146" s="439"/>
      <c r="AC146" s="359"/>
      <c r="AD146" s="424"/>
      <c r="AE146" s="282"/>
      <c r="AF146" s="507"/>
      <c r="AG146" s="282"/>
      <c r="AH146" s="707"/>
      <c r="AI146" s="731"/>
      <c r="AJ146" s="728"/>
      <c r="AK146" s="534"/>
      <c r="AL146" s="536"/>
      <c r="AM146" s="282"/>
      <c r="AN146" s="693"/>
      <c r="AO146" s="707"/>
      <c r="AP146" s="282"/>
      <c r="AQ146" s="269"/>
      <c r="AR146" s="270"/>
      <c r="AS146" s="271"/>
      <c r="AT146" s="282"/>
      <c r="AU146" s="693"/>
      <c r="AV146" s="707"/>
      <c r="AW146" s="707"/>
      <c r="AX146" s="287"/>
      <c r="AY146" s="617"/>
      <c r="AZ146" s="267"/>
      <c r="BA146" s="267"/>
      <c r="BB146" s="391"/>
      <c r="BC146" s="391"/>
      <c r="BD146" s="287"/>
      <c r="BE146" s="400"/>
      <c r="BF146" s="287"/>
      <c r="BG146" s="287"/>
      <c r="BH146" s="329"/>
      <c r="BI146" s="329"/>
      <c r="BJ146" s="403"/>
      <c r="BK146" s="373"/>
      <c r="BL146" s="376"/>
      <c r="BM146" s="379"/>
      <c r="BN146" s="779"/>
      <c r="BO146" s="782"/>
      <c r="BP146" s="785"/>
      <c r="BQ146" s="838"/>
      <c r="BR146" s="841"/>
      <c r="BS146" s="844"/>
      <c r="BT146" s="855"/>
      <c r="BU146" s="855"/>
      <c r="BV146" s="856"/>
    </row>
    <row r="147" spans="1:74" x14ac:dyDescent="0.25">
      <c r="A147" s="633"/>
      <c r="B147" s="326"/>
      <c r="C147" s="296"/>
      <c r="D147" s="296"/>
      <c r="E147" s="296"/>
      <c r="F147" s="326"/>
      <c r="G147" s="350"/>
      <c r="H147" s="296"/>
      <c r="I147" s="299"/>
      <c r="J147" s="296"/>
      <c r="K147" s="557"/>
      <c r="L147" s="525"/>
      <c r="M147" s="557"/>
      <c r="N147" s="299"/>
      <c r="O147" s="338"/>
      <c r="P147" s="367"/>
      <c r="Q147" s="361"/>
      <c r="R147" s="513"/>
      <c r="S147" s="449"/>
      <c r="T147" s="362"/>
      <c r="U147" s="362"/>
      <c r="V147" s="334">
        <v>222</v>
      </c>
      <c r="W147" s="329"/>
      <c r="X147" s="424"/>
      <c r="Y147" s="282"/>
      <c r="Z147" s="439"/>
      <c r="AA147" s="445"/>
      <c r="AB147" s="439"/>
      <c r="AC147" s="359"/>
      <c r="AD147" s="424"/>
      <c r="AE147" s="282"/>
      <c r="AF147" s="507"/>
      <c r="AG147" s="282"/>
      <c r="AH147" s="707"/>
      <c r="AI147" s="731"/>
      <c r="AJ147" s="728"/>
      <c r="AK147" s="534"/>
      <c r="AL147" s="536"/>
      <c r="AM147" s="282"/>
      <c r="AN147" s="693"/>
      <c r="AO147" s="707"/>
      <c r="AP147" s="282"/>
      <c r="AQ147" s="269"/>
      <c r="AR147" s="270"/>
      <c r="AS147" s="271"/>
      <c r="AT147" s="282"/>
      <c r="AU147" s="693"/>
      <c r="AV147" s="707"/>
      <c r="AW147" s="707"/>
      <c r="AX147" s="287"/>
      <c r="AY147" s="617"/>
      <c r="AZ147" s="267"/>
      <c r="BA147" s="267"/>
      <c r="BB147" s="391"/>
      <c r="BC147" s="391"/>
      <c r="BD147" s="287"/>
      <c r="BE147" s="400"/>
      <c r="BF147" s="287"/>
      <c r="BG147" s="287"/>
      <c r="BH147" s="329"/>
      <c r="BI147" s="329"/>
      <c r="BJ147" s="403"/>
      <c r="BK147" s="373"/>
      <c r="BL147" s="376"/>
      <c r="BM147" s="379"/>
      <c r="BN147" s="779"/>
      <c r="BO147" s="782"/>
      <c r="BP147" s="785"/>
      <c r="BQ147" s="838"/>
      <c r="BR147" s="841"/>
      <c r="BS147" s="844"/>
      <c r="BT147" s="855"/>
      <c r="BU147" s="855"/>
      <c r="BV147" s="856"/>
    </row>
    <row r="148" spans="1:74" x14ac:dyDescent="0.25">
      <c r="A148" s="633"/>
      <c r="B148" s="326"/>
      <c r="C148" s="296"/>
      <c r="D148" s="296"/>
      <c r="E148" s="296"/>
      <c r="F148" s="326"/>
      <c r="G148" s="350"/>
      <c r="H148" s="296"/>
      <c r="I148" s="299"/>
      <c r="J148" s="296"/>
      <c r="K148" s="557"/>
      <c r="L148" s="525"/>
      <c r="M148" s="557"/>
      <c r="N148" s="299"/>
      <c r="O148" s="338"/>
      <c r="P148" s="367"/>
      <c r="Q148" s="361"/>
      <c r="R148" s="513"/>
      <c r="S148" s="449"/>
      <c r="T148" s="362"/>
      <c r="U148" s="362"/>
      <c r="V148" s="335"/>
      <c r="W148" s="329"/>
      <c r="X148" s="424"/>
      <c r="Y148" s="282"/>
      <c r="Z148" s="439"/>
      <c r="AA148" s="445"/>
      <c r="AB148" s="439"/>
      <c r="AC148" s="359"/>
      <c r="AD148" s="424"/>
      <c r="AE148" s="282"/>
      <c r="AF148" s="507"/>
      <c r="AG148" s="282"/>
      <c r="AH148" s="707"/>
      <c r="AI148" s="731"/>
      <c r="AJ148" s="728"/>
      <c r="AK148" s="534"/>
      <c r="AL148" s="536"/>
      <c r="AM148" s="282"/>
      <c r="AN148" s="693"/>
      <c r="AO148" s="707"/>
      <c r="AP148" s="282"/>
      <c r="AQ148" s="269"/>
      <c r="AR148" s="270"/>
      <c r="AS148" s="271"/>
      <c r="AT148" s="282"/>
      <c r="AU148" s="693"/>
      <c r="AV148" s="707"/>
      <c r="AW148" s="707"/>
      <c r="AX148" s="287"/>
      <c r="AY148" s="617"/>
      <c r="AZ148" s="267"/>
      <c r="BA148" s="267"/>
      <c r="BB148" s="391"/>
      <c r="BC148" s="391"/>
      <c r="BD148" s="287"/>
      <c r="BE148" s="400"/>
      <c r="BF148" s="287"/>
      <c r="BG148" s="287"/>
      <c r="BH148" s="329"/>
      <c r="BI148" s="329"/>
      <c r="BJ148" s="403"/>
      <c r="BK148" s="373"/>
      <c r="BL148" s="376"/>
      <c r="BM148" s="379"/>
      <c r="BN148" s="779"/>
      <c r="BO148" s="782"/>
      <c r="BP148" s="785"/>
      <c r="BQ148" s="838"/>
      <c r="BR148" s="841"/>
      <c r="BS148" s="844"/>
      <c r="BT148" s="855"/>
      <c r="BU148" s="855"/>
      <c r="BV148" s="856"/>
    </row>
    <row r="149" spans="1:74" x14ac:dyDescent="0.25">
      <c r="A149" s="633"/>
      <c r="B149" s="326"/>
      <c r="C149" s="296"/>
      <c r="D149" s="296"/>
      <c r="E149" s="296"/>
      <c r="F149" s="326"/>
      <c r="G149" s="350"/>
      <c r="H149" s="296"/>
      <c r="I149" s="299"/>
      <c r="J149" s="296"/>
      <c r="K149" s="557"/>
      <c r="L149" s="525"/>
      <c r="M149" s="557"/>
      <c r="N149" s="299"/>
      <c r="O149" s="338"/>
      <c r="P149" s="367"/>
      <c r="Q149" s="361"/>
      <c r="R149" s="513"/>
      <c r="S149" s="449"/>
      <c r="T149" s="362"/>
      <c r="U149" s="362"/>
      <c r="V149" s="334">
        <v>200</v>
      </c>
      <c r="W149" s="329"/>
      <c r="X149" s="424"/>
      <c r="Y149" s="282"/>
      <c r="Z149" s="439"/>
      <c r="AA149" s="445"/>
      <c r="AB149" s="439"/>
      <c r="AC149" s="359"/>
      <c r="AD149" s="424"/>
      <c r="AE149" s="282"/>
      <c r="AF149" s="507"/>
      <c r="AG149" s="282"/>
      <c r="AH149" s="707"/>
      <c r="AI149" s="731"/>
      <c r="AJ149" s="728"/>
      <c r="AK149" s="534"/>
      <c r="AL149" s="536"/>
      <c r="AM149" s="282"/>
      <c r="AN149" s="693"/>
      <c r="AO149" s="707"/>
      <c r="AP149" s="282"/>
      <c r="AQ149" s="269"/>
      <c r="AR149" s="270"/>
      <c r="AS149" s="271"/>
      <c r="AT149" s="282"/>
      <c r="AU149" s="693"/>
      <c r="AV149" s="707"/>
      <c r="AW149" s="707"/>
      <c r="AX149" s="287"/>
      <c r="AY149" s="617"/>
      <c r="AZ149" s="267"/>
      <c r="BA149" s="267"/>
      <c r="BB149" s="391"/>
      <c r="BC149" s="391"/>
      <c r="BD149" s="287"/>
      <c r="BE149" s="400"/>
      <c r="BF149" s="287"/>
      <c r="BG149" s="287"/>
      <c r="BH149" s="329"/>
      <c r="BI149" s="329"/>
      <c r="BJ149" s="403"/>
      <c r="BK149" s="373"/>
      <c r="BL149" s="376"/>
      <c r="BM149" s="379"/>
      <c r="BN149" s="779"/>
      <c r="BO149" s="782"/>
      <c r="BP149" s="785"/>
      <c r="BQ149" s="838"/>
      <c r="BR149" s="841"/>
      <c r="BS149" s="844"/>
      <c r="BT149" s="855"/>
      <c r="BU149" s="855"/>
      <c r="BV149" s="856"/>
    </row>
    <row r="150" spans="1:74" x14ac:dyDescent="0.25">
      <c r="A150" s="633"/>
      <c r="B150" s="326"/>
      <c r="C150" s="296"/>
      <c r="D150" s="296"/>
      <c r="E150" s="296"/>
      <c r="F150" s="326"/>
      <c r="G150" s="350"/>
      <c r="H150" s="296"/>
      <c r="I150" s="299"/>
      <c r="J150" s="296"/>
      <c r="K150" s="557"/>
      <c r="L150" s="525"/>
      <c r="M150" s="557"/>
      <c r="N150" s="299"/>
      <c r="O150" s="338"/>
      <c r="P150" s="367"/>
      <c r="Q150" s="361"/>
      <c r="R150" s="513"/>
      <c r="S150" s="449"/>
      <c r="T150" s="362"/>
      <c r="U150" s="362"/>
      <c r="V150" s="701"/>
      <c r="W150" s="329"/>
      <c r="X150" s="424"/>
      <c r="Y150" s="282"/>
      <c r="Z150" s="439"/>
      <c r="AA150" s="445"/>
      <c r="AB150" s="439"/>
      <c r="AC150" s="359"/>
      <c r="AD150" s="424"/>
      <c r="AE150" s="282"/>
      <c r="AF150" s="507"/>
      <c r="AG150" s="282"/>
      <c r="AH150" s="707"/>
      <c r="AI150" s="731"/>
      <c r="AJ150" s="728"/>
      <c r="AK150" s="534"/>
      <c r="AL150" s="536"/>
      <c r="AM150" s="282"/>
      <c r="AN150" s="693"/>
      <c r="AO150" s="707"/>
      <c r="AP150" s="282"/>
      <c r="AQ150" s="269"/>
      <c r="AR150" s="270"/>
      <c r="AS150" s="271"/>
      <c r="AT150" s="282"/>
      <c r="AU150" s="693"/>
      <c r="AV150" s="707"/>
      <c r="AW150" s="707"/>
      <c r="AX150" s="287"/>
      <c r="AY150" s="617"/>
      <c r="AZ150" s="267"/>
      <c r="BA150" s="267"/>
      <c r="BB150" s="391"/>
      <c r="BC150" s="391"/>
      <c r="BD150" s="287"/>
      <c r="BE150" s="400"/>
      <c r="BF150" s="287"/>
      <c r="BG150" s="287"/>
      <c r="BH150" s="329"/>
      <c r="BI150" s="329"/>
      <c r="BJ150" s="403"/>
      <c r="BK150" s="373"/>
      <c r="BL150" s="376"/>
      <c r="BM150" s="379"/>
      <c r="BN150" s="779"/>
      <c r="BO150" s="782"/>
      <c r="BP150" s="785"/>
      <c r="BQ150" s="838"/>
      <c r="BR150" s="841"/>
      <c r="BS150" s="844"/>
      <c r="BT150" s="855"/>
      <c r="BU150" s="855"/>
      <c r="BV150" s="856"/>
    </row>
    <row r="151" spans="1:74" x14ac:dyDescent="0.25">
      <c r="A151" s="633"/>
      <c r="B151" s="326"/>
      <c r="C151" s="296"/>
      <c r="D151" s="296"/>
      <c r="E151" s="296"/>
      <c r="F151" s="326"/>
      <c r="G151" s="350"/>
      <c r="H151" s="296"/>
      <c r="I151" s="299"/>
      <c r="J151" s="296"/>
      <c r="K151" s="557"/>
      <c r="L151" s="525"/>
      <c r="M151" s="557"/>
      <c r="N151" s="299"/>
      <c r="O151" s="338"/>
      <c r="P151" s="367"/>
      <c r="Q151" s="361"/>
      <c r="R151" s="513"/>
      <c r="S151" s="449"/>
      <c r="T151" s="362"/>
      <c r="U151" s="362"/>
      <c r="V151" s="701"/>
      <c r="W151" s="329"/>
      <c r="X151" s="424"/>
      <c r="Y151" s="282"/>
      <c r="Z151" s="439"/>
      <c r="AA151" s="445"/>
      <c r="AB151" s="439"/>
      <c r="AC151" s="359"/>
      <c r="AD151" s="424"/>
      <c r="AE151" s="282"/>
      <c r="AF151" s="507"/>
      <c r="AG151" s="282"/>
      <c r="AH151" s="707"/>
      <c r="AI151" s="731"/>
      <c r="AJ151" s="728"/>
      <c r="AK151" s="534"/>
      <c r="AL151" s="536"/>
      <c r="AM151" s="282"/>
      <c r="AN151" s="693"/>
      <c r="AO151" s="707"/>
      <c r="AP151" s="282"/>
      <c r="AQ151" s="269"/>
      <c r="AR151" s="270"/>
      <c r="AS151" s="271"/>
      <c r="AT151" s="282"/>
      <c r="AU151" s="693"/>
      <c r="AV151" s="707"/>
      <c r="AW151" s="707"/>
      <c r="AX151" s="287"/>
      <c r="AY151" s="617"/>
      <c r="AZ151" s="267"/>
      <c r="BA151" s="267"/>
      <c r="BB151" s="391"/>
      <c r="BC151" s="391"/>
      <c r="BD151" s="287"/>
      <c r="BE151" s="400"/>
      <c r="BF151" s="287"/>
      <c r="BG151" s="287"/>
      <c r="BH151" s="329"/>
      <c r="BI151" s="329"/>
      <c r="BJ151" s="403"/>
      <c r="BK151" s="373"/>
      <c r="BL151" s="376"/>
      <c r="BM151" s="379"/>
      <c r="BN151" s="779"/>
      <c r="BO151" s="782"/>
      <c r="BP151" s="785"/>
      <c r="BQ151" s="838"/>
      <c r="BR151" s="841"/>
      <c r="BS151" s="844"/>
      <c r="BT151" s="855"/>
      <c r="BU151" s="855"/>
      <c r="BV151" s="856"/>
    </row>
    <row r="152" spans="1:74" ht="45.75" customHeight="1" x14ac:dyDescent="0.25">
      <c r="A152" s="633"/>
      <c r="B152" s="326"/>
      <c r="C152" s="296"/>
      <c r="D152" s="296"/>
      <c r="E152" s="296"/>
      <c r="F152" s="326"/>
      <c r="G152" s="350"/>
      <c r="H152" s="296"/>
      <c r="I152" s="300"/>
      <c r="J152" s="297"/>
      <c r="K152" s="556"/>
      <c r="L152" s="526"/>
      <c r="M152" s="556"/>
      <c r="N152" s="299"/>
      <c r="O152" s="338"/>
      <c r="P152" s="368"/>
      <c r="Q152" s="361"/>
      <c r="R152" s="513"/>
      <c r="S152" s="449"/>
      <c r="T152" s="362"/>
      <c r="U152" s="362"/>
      <c r="V152" s="335"/>
      <c r="W152" s="330"/>
      <c r="X152" s="424"/>
      <c r="Y152" s="280"/>
      <c r="Z152" s="439"/>
      <c r="AA152" s="445"/>
      <c r="AB152" s="439"/>
      <c r="AC152" s="360"/>
      <c r="AD152" s="424"/>
      <c r="AE152" s="280"/>
      <c r="AF152" s="508"/>
      <c r="AG152" s="280"/>
      <c r="AH152" s="707"/>
      <c r="AI152" s="731"/>
      <c r="AJ152" s="729"/>
      <c r="AK152" s="534"/>
      <c r="AL152" s="537"/>
      <c r="AM152" s="280"/>
      <c r="AN152" s="694"/>
      <c r="AO152" s="707"/>
      <c r="AP152" s="282"/>
      <c r="AQ152" s="269"/>
      <c r="AR152" s="270"/>
      <c r="AS152" s="271"/>
      <c r="AT152" s="280"/>
      <c r="AU152" s="694"/>
      <c r="AV152" s="707"/>
      <c r="AW152" s="707"/>
      <c r="AX152" s="288"/>
      <c r="AY152" s="618"/>
      <c r="AZ152" s="268"/>
      <c r="BA152" s="268"/>
      <c r="BB152" s="391"/>
      <c r="BC152" s="391"/>
      <c r="BD152" s="287"/>
      <c r="BE152" s="400"/>
      <c r="BF152" s="287"/>
      <c r="BG152" s="287"/>
      <c r="BH152" s="329"/>
      <c r="BI152" s="329"/>
      <c r="BJ152" s="403"/>
      <c r="BK152" s="373"/>
      <c r="BL152" s="376"/>
      <c r="BM152" s="379"/>
      <c r="BN152" s="779"/>
      <c r="BO152" s="782"/>
      <c r="BP152" s="785"/>
      <c r="BQ152" s="838"/>
      <c r="BR152" s="841"/>
      <c r="BS152" s="844"/>
      <c r="BT152" s="855"/>
      <c r="BU152" s="855"/>
      <c r="BV152" s="856"/>
    </row>
    <row r="153" spans="1:74" ht="15" customHeight="1" x14ac:dyDescent="0.25">
      <c r="A153" s="633"/>
      <c r="B153" s="326"/>
      <c r="C153" s="296"/>
      <c r="D153" s="296"/>
      <c r="E153" s="296"/>
      <c r="F153" s="326"/>
      <c r="G153" s="350"/>
      <c r="H153" s="296"/>
      <c r="I153" s="298" t="s">
        <v>204</v>
      </c>
      <c r="J153" s="295">
        <v>2</v>
      </c>
      <c r="K153" s="555">
        <v>0</v>
      </c>
      <c r="L153" s="563">
        <v>0.93</v>
      </c>
      <c r="M153" s="561">
        <v>0.25</v>
      </c>
      <c r="N153" s="299"/>
      <c r="O153" s="338"/>
      <c r="P153" s="301" t="s">
        <v>159</v>
      </c>
      <c r="Q153" s="361" t="s">
        <v>205</v>
      </c>
      <c r="R153" s="512">
        <v>2</v>
      </c>
      <c r="S153" s="449" t="s">
        <v>114</v>
      </c>
      <c r="T153" s="449">
        <v>1</v>
      </c>
      <c r="U153" s="362">
        <v>120000</v>
      </c>
      <c r="V153" s="472">
        <v>120000</v>
      </c>
      <c r="W153" s="447">
        <v>6.25E-2</v>
      </c>
      <c r="X153" s="447">
        <v>6.25E-2</v>
      </c>
      <c r="Y153" s="279">
        <f>X153/T153</f>
        <v>6.25E-2</v>
      </c>
      <c r="Z153" s="439"/>
      <c r="AA153" s="445"/>
      <c r="AB153" s="439"/>
      <c r="AC153" s="447">
        <v>6.25E-2</v>
      </c>
      <c r="AD153" s="447">
        <v>6.25E-2</v>
      </c>
      <c r="AE153" s="279">
        <f>AD153/T153</f>
        <v>6.25E-2</v>
      </c>
      <c r="AF153" s="699">
        <f>AD153+X153</f>
        <v>0.125</v>
      </c>
      <c r="AG153" s="279">
        <f>AF153/T153</f>
        <v>0.125</v>
      </c>
      <c r="AH153" s="707"/>
      <c r="AI153" s="731"/>
      <c r="AJ153" s="724">
        <v>6.25E-2</v>
      </c>
      <c r="AK153" s="724">
        <v>6.25E-2</v>
      </c>
      <c r="AL153" s="763">
        <f>AJ153/T153</f>
        <v>6.25E-2</v>
      </c>
      <c r="AM153" s="765">
        <f>AL153+AF153</f>
        <v>0.1875</v>
      </c>
      <c r="AN153" s="794">
        <f>AM153/T153</f>
        <v>0.1875</v>
      </c>
      <c r="AO153" s="707"/>
      <c r="AP153" s="282"/>
      <c r="AQ153" s="275">
        <v>0</v>
      </c>
      <c r="AR153" s="277">
        <v>0</v>
      </c>
      <c r="AS153" s="279">
        <v>0</v>
      </c>
      <c r="AT153" s="765">
        <f>AS153+AM153</f>
        <v>0.1875</v>
      </c>
      <c r="AU153" s="794">
        <f>AT153/T153</f>
        <v>0.1875</v>
      </c>
      <c r="AV153" s="707"/>
      <c r="AW153" s="707"/>
      <c r="AX153" s="286" t="s">
        <v>292</v>
      </c>
      <c r="AY153" s="616" t="s">
        <v>293</v>
      </c>
      <c r="AZ153" s="266" t="s">
        <v>317</v>
      </c>
      <c r="BA153" s="266" t="s">
        <v>317</v>
      </c>
      <c r="BB153" s="391"/>
      <c r="BC153" s="391"/>
      <c r="BD153" s="287"/>
      <c r="BE153" s="400"/>
      <c r="BF153" s="287"/>
      <c r="BG153" s="287"/>
      <c r="BH153" s="329"/>
      <c r="BI153" s="329"/>
      <c r="BJ153" s="403"/>
      <c r="BK153" s="373"/>
      <c r="BL153" s="376"/>
      <c r="BM153" s="379"/>
      <c r="BN153" s="779"/>
      <c r="BO153" s="782"/>
      <c r="BP153" s="785"/>
      <c r="BQ153" s="838"/>
      <c r="BR153" s="841"/>
      <c r="BS153" s="844"/>
      <c r="BT153" s="855"/>
      <c r="BU153" s="855"/>
      <c r="BV153" s="856"/>
    </row>
    <row r="154" spans="1:74" ht="194.25" customHeight="1" x14ac:dyDescent="0.25">
      <c r="A154" s="633"/>
      <c r="B154" s="326"/>
      <c r="C154" s="296"/>
      <c r="D154" s="296"/>
      <c r="E154" s="296"/>
      <c r="F154" s="326"/>
      <c r="G154" s="350"/>
      <c r="H154" s="296"/>
      <c r="I154" s="299"/>
      <c r="J154" s="296"/>
      <c r="K154" s="557"/>
      <c r="L154" s="564"/>
      <c r="M154" s="562"/>
      <c r="N154" s="299"/>
      <c r="O154" s="338"/>
      <c r="P154" s="302"/>
      <c r="Q154" s="361"/>
      <c r="R154" s="512"/>
      <c r="S154" s="449"/>
      <c r="T154" s="449"/>
      <c r="U154" s="362"/>
      <c r="V154" s="472"/>
      <c r="W154" s="448"/>
      <c r="X154" s="448"/>
      <c r="Y154" s="280"/>
      <c r="Z154" s="439"/>
      <c r="AA154" s="445"/>
      <c r="AB154" s="439"/>
      <c r="AC154" s="448"/>
      <c r="AD154" s="448"/>
      <c r="AE154" s="280"/>
      <c r="AF154" s="508"/>
      <c r="AG154" s="280"/>
      <c r="AH154" s="707"/>
      <c r="AI154" s="731"/>
      <c r="AJ154" s="725"/>
      <c r="AK154" s="725"/>
      <c r="AL154" s="764"/>
      <c r="AM154" s="766"/>
      <c r="AN154" s="795"/>
      <c r="AO154" s="707"/>
      <c r="AP154" s="282"/>
      <c r="AQ154" s="276"/>
      <c r="AR154" s="278"/>
      <c r="AS154" s="280"/>
      <c r="AT154" s="766"/>
      <c r="AU154" s="795"/>
      <c r="AV154" s="707"/>
      <c r="AW154" s="707"/>
      <c r="AX154" s="287"/>
      <c r="AY154" s="617"/>
      <c r="AZ154" s="267"/>
      <c r="BA154" s="267"/>
      <c r="BB154" s="391"/>
      <c r="BC154" s="391"/>
      <c r="BD154" s="287"/>
      <c r="BE154" s="400"/>
      <c r="BF154" s="287"/>
      <c r="BG154" s="287"/>
      <c r="BH154" s="329"/>
      <c r="BI154" s="329"/>
      <c r="BJ154" s="403"/>
      <c r="BK154" s="373"/>
      <c r="BL154" s="376"/>
      <c r="BM154" s="379"/>
      <c r="BN154" s="779"/>
      <c r="BO154" s="782"/>
      <c r="BP154" s="785"/>
      <c r="BQ154" s="838"/>
      <c r="BR154" s="841"/>
      <c r="BS154" s="844"/>
      <c r="BT154" s="855"/>
      <c r="BU154" s="855"/>
      <c r="BV154" s="856"/>
    </row>
    <row r="155" spans="1:74" ht="409.5" customHeight="1" x14ac:dyDescent="0.25">
      <c r="A155" s="633"/>
      <c r="B155" s="326"/>
      <c r="C155" s="296"/>
      <c r="D155" s="296"/>
      <c r="E155" s="296"/>
      <c r="F155" s="326"/>
      <c r="G155" s="350"/>
      <c r="H155" s="296"/>
      <c r="I155" s="300"/>
      <c r="J155" s="297"/>
      <c r="K155" s="556"/>
      <c r="L155" s="263">
        <v>0.93</v>
      </c>
      <c r="M155" s="264">
        <v>0.25</v>
      </c>
      <c r="N155" s="299"/>
      <c r="O155" s="338"/>
      <c r="P155" s="303"/>
      <c r="Q155" s="361"/>
      <c r="R155" s="512"/>
      <c r="S155" s="449"/>
      <c r="T155" s="37">
        <v>1</v>
      </c>
      <c r="U155" s="362"/>
      <c r="V155" s="472"/>
      <c r="W155" s="47">
        <v>6.25E-2</v>
      </c>
      <c r="X155" s="47">
        <v>6.25E-2</v>
      </c>
      <c r="Y155" s="48">
        <f t="shared" ref="Y155:Y162" si="0">X155/T155</f>
        <v>6.25E-2</v>
      </c>
      <c r="Z155" s="440"/>
      <c r="AA155" s="445"/>
      <c r="AB155" s="439"/>
      <c r="AC155" s="47">
        <v>6.25E-2</v>
      </c>
      <c r="AD155" s="47">
        <v>6.25E-2</v>
      </c>
      <c r="AE155" s="48">
        <f>AD155/T155</f>
        <v>6.25E-2</v>
      </c>
      <c r="AF155" s="93">
        <f>(AD155+W155)/T155</f>
        <v>0.125</v>
      </c>
      <c r="AG155" s="82">
        <f>AF155/T155</f>
        <v>0.125</v>
      </c>
      <c r="AH155" s="707"/>
      <c r="AI155" s="731"/>
      <c r="AJ155" s="105">
        <v>6.25E-2</v>
      </c>
      <c r="AK155" s="84">
        <v>6.25E-2</v>
      </c>
      <c r="AL155" s="188">
        <f t="shared" ref="AL155:AL162" si="1">AK155/T155</f>
        <v>6.25E-2</v>
      </c>
      <c r="AM155" s="170">
        <f>AL155+AF155</f>
        <v>0.1875</v>
      </c>
      <c r="AN155" s="171">
        <f t="shared" ref="AN155:AN162" si="2">AM155/T155</f>
        <v>0.1875</v>
      </c>
      <c r="AO155" s="707"/>
      <c r="AP155" s="282"/>
      <c r="AQ155" s="238">
        <v>0</v>
      </c>
      <c r="AR155" s="176">
        <v>0</v>
      </c>
      <c r="AS155" s="175">
        <v>0</v>
      </c>
      <c r="AT155" s="170">
        <f>AS155+AM155</f>
        <v>0.1875</v>
      </c>
      <c r="AU155" s="185">
        <f t="shared" ref="AU155:AU162" si="3">AT155/T155</f>
        <v>0.1875</v>
      </c>
      <c r="AV155" s="707"/>
      <c r="AW155" s="707"/>
      <c r="AX155" s="288"/>
      <c r="AY155" s="618"/>
      <c r="AZ155" s="268"/>
      <c r="BA155" s="268"/>
      <c r="BB155" s="392"/>
      <c r="BC155" s="392"/>
      <c r="BD155" s="288"/>
      <c r="BE155" s="401"/>
      <c r="BF155" s="288"/>
      <c r="BG155" s="288"/>
      <c r="BH155" s="330"/>
      <c r="BI155" s="330"/>
      <c r="BJ155" s="404"/>
      <c r="BK155" s="374"/>
      <c r="BL155" s="377"/>
      <c r="BM155" s="380"/>
      <c r="BN155" s="780"/>
      <c r="BO155" s="783"/>
      <c r="BP155" s="786"/>
      <c r="BQ155" s="839"/>
      <c r="BR155" s="842"/>
      <c r="BS155" s="845"/>
      <c r="BT155" s="855"/>
      <c r="BU155" s="855"/>
      <c r="BV155" s="856"/>
    </row>
    <row r="156" spans="1:74" ht="53.25" customHeight="1" x14ac:dyDescent="0.25">
      <c r="A156" s="633"/>
      <c r="B156" s="326"/>
      <c r="C156" s="296"/>
      <c r="D156" s="296"/>
      <c r="E156" s="296"/>
      <c r="F156" s="326"/>
      <c r="G156" s="350"/>
      <c r="H156" s="296"/>
      <c r="I156" s="298" t="s">
        <v>160</v>
      </c>
      <c r="J156" s="295">
        <v>7</v>
      </c>
      <c r="K156" s="555">
        <v>0</v>
      </c>
      <c r="L156" s="561">
        <v>0.93</v>
      </c>
      <c r="M156" s="561">
        <v>7</v>
      </c>
      <c r="N156" s="299"/>
      <c r="O156" s="338"/>
      <c r="P156" s="76" t="s">
        <v>163</v>
      </c>
      <c r="Q156" s="647" t="s">
        <v>129</v>
      </c>
      <c r="R156" s="28">
        <v>1</v>
      </c>
      <c r="S156" s="19" t="s">
        <v>112</v>
      </c>
      <c r="T156" s="29">
        <v>1</v>
      </c>
      <c r="U156" s="292">
        <v>320</v>
      </c>
      <c r="V156" s="334">
        <v>320</v>
      </c>
      <c r="W156" s="45">
        <v>6.25E-2</v>
      </c>
      <c r="X156" s="49">
        <v>6.25E-2</v>
      </c>
      <c r="Y156" s="48">
        <f t="shared" si="0"/>
        <v>6.25E-2</v>
      </c>
      <c r="Z156" s="438">
        <f>(Y156+Y157)/2</f>
        <v>6.25E-2</v>
      </c>
      <c r="AA156" s="445"/>
      <c r="AB156" s="439"/>
      <c r="AC156" s="75">
        <v>6.25E-2</v>
      </c>
      <c r="AD156" s="68">
        <v>6.25E-2</v>
      </c>
      <c r="AE156" s="48">
        <f>AD156/T156</f>
        <v>6.25E-2</v>
      </c>
      <c r="AF156" s="94">
        <f>(W156+AD156)/T156</f>
        <v>0.125</v>
      </c>
      <c r="AG156" s="82">
        <f t="shared" ref="AG156:AG162" si="4">AF156/T156</f>
        <v>0.125</v>
      </c>
      <c r="AH156" s="707"/>
      <c r="AI156" s="731"/>
      <c r="AJ156" s="106">
        <v>6.25E-2</v>
      </c>
      <c r="AK156" s="103">
        <v>6.25E-2</v>
      </c>
      <c r="AL156" s="85">
        <f t="shared" si="1"/>
        <v>6.25E-2</v>
      </c>
      <c r="AM156" s="170">
        <f>AL156+AF156</f>
        <v>0.1875</v>
      </c>
      <c r="AN156" s="171">
        <f t="shared" si="2"/>
        <v>0.1875</v>
      </c>
      <c r="AO156" s="707"/>
      <c r="AP156" s="282"/>
      <c r="AQ156" s="251">
        <v>6.25E-2</v>
      </c>
      <c r="AR156" s="168">
        <v>6.25E-2</v>
      </c>
      <c r="AS156" s="189">
        <f>AQ156/T156</f>
        <v>6.25E-2</v>
      </c>
      <c r="AT156" s="170">
        <f>AS156+AM156</f>
        <v>0.25</v>
      </c>
      <c r="AU156" s="185">
        <f t="shared" si="3"/>
        <v>0.25</v>
      </c>
      <c r="AV156" s="707"/>
      <c r="AW156" s="707"/>
      <c r="AX156" s="286" t="s">
        <v>250</v>
      </c>
      <c r="AY156" s="286" t="s">
        <v>289</v>
      </c>
      <c r="AZ156" s="266" t="s">
        <v>339</v>
      </c>
      <c r="BA156" s="266" t="s">
        <v>380</v>
      </c>
      <c r="BB156" s="390">
        <v>43498</v>
      </c>
      <c r="BC156" s="390">
        <v>43829</v>
      </c>
      <c r="BD156" s="286" t="s">
        <v>131</v>
      </c>
      <c r="BE156" s="619">
        <v>1834053095</v>
      </c>
      <c r="BF156" s="616" t="s">
        <v>403</v>
      </c>
      <c r="BG156" s="286" t="s">
        <v>161</v>
      </c>
      <c r="BH156" s="429">
        <v>2882023351</v>
      </c>
      <c r="BI156" s="429">
        <v>2705217850</v>
      </c>
      <c r="BJ156" s="279">
        <f>BI156/BH156</f>
        <v>0.93865230101669639</v>
      </c>
      <c r="BK156" s="381">
        <v>2882023351</v>
      </c>
      <c r="BL156" s="383">
        <v>2705217850</v>
      </c>
      <c r="BM156" s="378">
        <f>BL156/BK156</f>
        <v>0.93865230101669639</v>
      </c>
      <c r="BN156" s="787">
        <v>3612581429</v>
      </c>
      <c r="BO156" s="789">
        <v>3612558078</v>
      </c>
      <c r="BP156" s="535" t="s">
        <v>340</v>
      </c>
      <c r="BQ156" s="837">
        <f>238870018+3113023351+499558078</f>
        <v>3851451447</v>
      </c>
      <c r="BR156" s="840">
        <f>238870018+3077917850+493629982</f>
        <v>3810417850</v>
      </c>
      <c r="BS156" s="843">
        <f>BR156/BQ156</f>
        <v>0.98934593942967597</v>
      </c>
      <c r="BT156" s="855"/>
      <c r="BU156" s="855"/>
      <c r="BV156" s="856"/>
    </row>
    <row r="157" spans="1:74" ht="351.75" customHeight="1" x14ac:dyDescent="0.25">
      <c r="A157" s="633"/>
      <c r="B157" s="326"/>
      <c r="C157" s="296"/>
      <c r="D157" s="296"/>
      <c r="E157" s="296"/>
      <c r="F157" s="326"/>
      <c r="G157" s="350"/>
      <c r="H157" s="296"/>
      <c r="I157" s="299"/>
      <c r="J157" s="296"/>
      <c r="K157" s="557"/>
      <c r="L157" s="648"/>
      <c r="M157" s="648"/>
      <c r="N157" s="299"/>
      <c r="O157" s="338"/>
      <c r="P157" s="24" t="s">
        <v>162</v>
      </c>
      <c r="Q157" s="647"/>
      <c r="R157" s="28">
        <v>1</v>
      </c>
      <c r="S157" s="19" t="s">
        <v>136</v>
      </c>
      <c r="T157" s="29">
        <v>1</v>
      </c>
      <c r="U157" s="293"/>
      <c r="V157" s="701"/>
      <c r="W157" s="45">
        <v>6.25E-2</v>
      </c>
      <c r="X157" s="49">
        <v>6.25E-2</v>
      </c>
      <c r="Y157" s="48">
        <f t="shared" si="0"/>
        <v>6.25E-2</v>
      </c>
      <c r="Z157" s="440"/>
      <c r="AA157" s="445"/>
      <c r="AB157" s="439"/>
      <c r="AC157" s="75">
        <v>6.25E-2</v>
      </c>
      <c r="AD157" s="68">
        <v>6.25E-2</v>
      </c>
      <c r="AE157" s="48">
        <f>AD157/T157</f>
        <v>6.25E-2</v>
      </c>
      <c r="AF157" s="93">
        <f>X157+AD157</f>
        <v>0.125</v>
      </c>
      <c r="AG157" s="82">
        <f t="shared" si="4"/>
        <v>0.125</v>
      </c>
      <c r="AH157" s="707"/>
      <c r="AI157" s="731"/>
      <c r="AJ157" s="106">
        <v>6.25E-2</v>
      </c>
      <c r="AK157" s="103">
        <v>6.25E-2</v>
      </c>
      <c r="AL157" s="188">
        <f t="shared" si="1"/>
        <v>6.25E-2</v>
      </c>
      <c r="AM157" s="172">
        <f>AL157+AF157</f>
        <v>0.1875</v>
      </c>
      <c r="AN157" s="171">
        <f t="shared" si="2"/>
        <v>0.1875</v>
      </c>
      <c r="AO157" s="707"/>
      <c r="AP157" s="282"/>
      <c r="AQ157" s="238">
        <v>4.1000000000000002E-2</v>
      </c>
      <c r="AR157" s="176">
        <v>4.1000000000000002E-2</v>
      </c>
      <c r="AS157" s="190">
        <f>AQ157/T157</f>
        <v>4.1000000000000002E-2</v>
      </c>
      <c r="AT157" s="172">
        <f>AS157+AM157</f>
        <v>0.22850000000000001</v>
      </c>
      <c r="AU157" s="185">
        <f t="shared" si="3"/>
        <v>0.22850000000000001</v>
      </c>
      <c r="AV157" s="707"/>
      <c r="AW157" s="707"/>
      <c r="AX157" s="288"/>
      <c r="AY157" s="288"/>
      <c r="AZ157" s="268"/>
      <c r="BA157" s="268"/>
      <c r="BB157" s="392"/>
      <c r="BC157" s="392"/>
      <c r="BD157" s="288"/>
      <c r="BE157" s="621"/>
      <c r="BF157" s="618"/>
      <c r="BG157" s="288"/>
      <c r="BH157" s="430"/>
      <c r="BI157" s="430"/>
      <c r="BJ157" s="280"/>
      <c r="BK157" s="382"/>
      <c r="BL157" s="384"/>
      <c r="BM157" s="380"/>
      <c r="BN157" s="788"/>
      <c r="BO157" s="790"/>
      <c r="BP157" s="537"/>
      <c r="BQ157" s="839"/>
      <c r="BR157" s="842"/>
      <c r="BS157" s="845"/>
      <c r="BT157" s="855"/>
      <c r="BU157" s="855"/>
      <c r="BV157" s="856"/>
    </row>
    <row r="158" spans="1:74" ht="68.25" customHeight="1" x14ac:dyDescent="0.25">
      <c r="A158" s="633"/>
      <c r="B158" s="326"/>
      <c r="C158" s="296"/>
      <c r="D158" s="296"/>
      <c r="E158" s="296"/>
      <c r="F158" s="326"/>
      <c r="G158" s="350"/>
      <c r="H158" s="296"/>
      <c r="I158" s="299"/>
      <c r="J158" s="296"/>
      <c r="K158" s="557"/>
      <c r="L158" s="648"/>
      <c r="M158" s="648"/>
      <c r="N158" s="299"/>
      <c r="O158" s="338"/>
      <c r="P158" s="24" t="s">
        <v>165</v>
      </c>
      <c r="Q158" s="647"/>
      <c r="R158" s="31">
        <v>1</v>
      </c>
      <c r="S158" s="19" t="s">
        <v>112</v>
      </c>
      <c r="T158" s="29">
        <v>1</v>
      </c>
      <c r="U158" s="293"/>
      <c r="V158" s="701"/>
      <c r="W158" s="45">
        <v>0</v>
      </c>
      <c r="X158" s="49">
        <v>0</v>
      </c>
      <c r="Y158" s="48">
        <f t="shared" si="0"/>
        <v>0</v>
      </c>
      <c r="Z158" s="438">
        <f>(Y158+Y159)/2</f>
        <v>3.125E-2</v>
      </c>
      <c r="AA158" s="445"/>
      <c r="AB158" s="439"/>
      <c r="AC158" s="75">
        <v>0</v>
      </c>
      <c r="AD158" s="68">
        <v>0</v>
      </c>
      <c r="AE158" s="48">
        <f>AD158/Z158</f>
        <v>0</v>
      </c>
      <c r="AF158" s="94">
        <f>(AE158+W158)/T158</f>
        <v>0</v>
      </c>
      <c r="AG158" s="82">
        <f t="shared" si="4"/>
        <v>0</v>
      </c>
      <c r="AH158" s="707"/>
      <c r="AI158" s="731"/>
      <c r="AJ158" s="106">
        <v>6.25E-2</v>
      </c>
      <c r="AK158" s="105">
        <v>6.25E-2</v>
      </c>
      <c r="AL158" s="188">
        <f t="shared" si="1"/>
        <v>6.25E-2</v>
      </c>
      <c r="AM158" s="170">
        <f>AJ158/T158</f>
        <v>6.25E-2</v>
      </c>
      <c r="AN158" s="171">
        <f t="shared" si="2"/>
        <v>6.25E-2</v>
      </c>
      <c r="AO158" s="707"/>
      <c r="AP158" s="282"/>
      <c r="AQ158" s="238">
        <v>0.05</v>
      </c>
      <c r="AR158" s="176">
        <v>0.05</v>
      </c>
      <c r="AS158" s="175">
        <f>(AQ158/T158)</f>
        <v>0.05</v>
      </c>
      <c r="AT158" s="170">
        <f>AM158+AS158</f>
        <v>0.1125</v>
      </c>
      <c r="AU158" s="185">
        <f t="shared" si="3"/>
        <v>0.1125</v>
      </c>
      <c r="AV158" s="707"/>
      <c r="AW158" s="707"/>
      <c r="AX158" s="741" t="s">
        <v>248</v>
      </c>
      <c r="AY158" s="741" t="s">
        <v>297</v>
      </c>
      <c r="AZ158" s="284" t="s">
        <v>318</v>
      </c>
      <c r="BA158" s="266" t="s">
        <v>381</v>
      </c>
      <c r="BB158" s="639">
        <v>43498</v>
      </c>
      <c r="BC158" s="639">
        <v>43829</v>
      </c>
      <c r="BD158" s="286" t="s">
        <v>130</v>
      </c>
      <c r="BE158" s="619">
        <v>1834053095</v>
      </c>
      <c r="BF158" s="616" t="s">
        <v>403</v>
      </c>
      <c r="BG158" s="286" t="s">
        <v>298</v>
      </c>
      <c r="BH158" s="429">
        <v>2882023351</v>
      </c>
      <c r="BI158" s="429">
        <v>2705217850</v>
      </c>
      <c r="BJ158" s="279">
        <f>BI158/BH158</f>
        <v>0.93865230101669639</v>
      </c>
      <c r="BK158" s="381">
        <v>3851451447</v>
      </c>
      <c r="BL158" s="383">
        <v>3047417850</v>
      </c>
      <c r="BM158" s="378">
        <f>BL158/BK158</f>
        <v>0.79123880748223285</v>
      </c>
      <c r="BN158" s="787">
        <v>3612581429</v>
      </c>
      <c r="BO158" s="789">
        <v>3612558078</v>
      </c>
      <c r="BP158" s="535" t="s">
        <v>340</v>
      </c>
      <c r="BQ158" s="837">
        <f>238870018+3113023351+499558078</f>
        <v>3851451447</v>
      </c>
      <c r="BR158" s="840">
        <f>238870018+3077917850+493629982</f>
        <v>3810417850</v>
      </c>
      <c r="BS158" s="843">
        <f>BR158/BQ158</f>
        <v>0.98934593942967597</v>
      </c>
      <c r="BT158" s="855"/>
      <c r="BU158" s="855"/>
      <c r="BV158" s="856"/>
    </row>
    <row r="159" spans="1:74" ht="409.5" customHeight="1" x14ac:dyDescent="0.25">
      <c r="A159" s="633"/>
      <c r="B159" s="326"/>
      <c r="C159" s="296"/>
      <c r="D159" s="296"/>
      <c r="E159" s="296"/>
      <c r="F159" s="326"/>
      <c r="G159" s="350"/>
      <c r="H159" s="296"/>
      <c r="I159" s="299"/>
      <c r="J159" s="296"/>
      <c r="K159" s="557"/>
      <c r="L159" s="648"/>
      <c r="M159" s="648"/>
      <c r="N159" s="299"/>
      <c r="O159" s="338"/>
      <c r="P159" s="24" t="s">
        <v>164</v>
      </c>
      <c r="Q159" s="647"/>
      <c r="R159" s="32">
        <v>1</v>
      </c>
      <c r="S159" s="20" t="s">
        <v>136</v>
      </c>
      <c r="T159" s="33">
        <v>1</v>
      </c>
      <c r="U159" s="293"/>
      <c r="V159" s="701"/>
      <c r="W159" s="45">
        <v>6.25E-2</v>
      </c>
      <c r="X159" s="46">
        <v>6.25E-2</v>
      </c>
      <c r="Y159" s="48">
        <f t="shared" si="0"/>
        <v>6.25E-2</v>
      </c>
      <c r="Z159" s="440"/>
      <c r="AA159" s="445"/>
      <c r="AB159" s="439"/>
      <c r="AC159" s="75">
        <v>6.25E-2</v>
      </c>
      <c r="AD159" s="67">
        <v>6.25E-2</v>
      </c>
      <c r="AE159" s="48">
        <f>AD159/T159</f>
        <v>6.25E-2</v>
      </c>
      <c r="AF159" s="93">
        <f>(AD159+W159)/T159</f>
        <v>0.125</v>
      </c>
      <c r="AG159" s="82">
        <f t="shared" si="4"/>
        <v>0.125</v>
      </c>
      <c r="AH159" s="707"/>
      <c r="AI159" s="731"/>
      <c r="AJ159" s="106">
        <v>6.25E-2</v>
      </c>
      <c r="AK159" s="86">
        <v>6.25E-2</v>
      </c>
      <c r="AL159" s="188">
        <f t="shared" si="1"/>
        <v>6.25E-2</v>
      </c>
      <c r="AM159" s="170">
        <f>AL159+AF159</f>
        <v>0.1875</v>
      </c>
      <c r="AN159" s="171">
        <f t="shared" si="2"/>
        <v>0.1875</v>
      </c>
      <c r="AO159" s="707"/>
      <c r="AP159" s="282"/>
      <c r="AQ159" s="238">
        <v>0.05</v>
      </c>
      <c r="AR159" s="176">
        <v>0.05</v>
      </c>
      <c r="AS159" s="194">
        <f>AQ159/T159</f>
        <v>0.05</v>
      </c>
      <c r="AT159" s="170">
        <f>AS159+AM159</f>
        <v>0.23749999999999999</v>
      </c>
      <c r="AU159" s="185">
        <f t="shared" si="3"/>
        <v>0.23749999999999999</v>
      </c>
      <c r="AV159" s="707"/>
      <c r="AW159" s="707"/>
      <c r="AX159" s="742"/>
      <c r="AY159" s="742"/>
      <c r="AZ159" s="285"/>
      <c r="BA159" s="268"/>
      <c r="BB159" s="640"/>
      <c r="BC159" s="640"/>
      <c r="BD159" s="288"/>
      <c r="BE159" s="621"/>
      <c r="BF159" s="618"/>
      <c r="BG159" s="288"/>
      <c r="BH159" s="430"/>
      <c r="BI159" s="430"/>
      <c r="BJ159" s="280"/>
      <c r="BK159" s="382"/>
      <c r="BL159" s="384"/>
      <c r="BM159" s="380"/>
      <c r="BN159" s="788"/>
      <c r="BO159" s="790"/>
      <c r="BP159" s="537"/>
      <c r="BQ159" s="839"/>
      <c r="BR159" s="842"/>
      <c r="BS159" s="845"/>
      <c r="BT159" s="855"/>
      <c r="BU159" s="855"/>
      <c r="BV159" s="856"/>
    </row>
    <row r="160" spans="1:74" ht="68.25" customHeight="1" x14ac:dyDescent="0.25">
      <c r="A160" s="633"/>
      <c r="B160" s="326"/>
      <c r="C160" s="296"/>
      <c r="D160" s="296"/>
      <c r="E160" s="296"/>
      <c r="F160" s="326"/>
      <c r="G160" s="350"/>
      <c r="H160" s="296"/>
      <c r="I160" s="299"/>
      <c r="J160" s="296"/>
      <c r="K160" s="557"/>
      <c r="L160" s="648"/>
      <c r="M160" s="648"/>
      <c r="N160" s="299"/>
      <c r="O160" s="338"/>
      <c r="P160" s="101" t="s">
        <v>166</v>
      </c>
      <c r="Q160" s="647"/>
      <c r="R160" s="28">
        <v>1</v>
      </c>
      <c r="S160" s="19" t="s">
        <v>136</v>
      </c>
      <c r="T160" s="29">
        <v>1</v>
      </c>
      <c r="U160" s="293"/>
      <c r="V160" s="701"/>
      <c r="W160" s="45">
        <v>6.25E-2</v>
      </c>
      <c r="X160" s="49">
        <v>6.25E-2</v>
      </c>
      <c r="Y160" s="48">
        <f t="shared" si="0"/>
        <v>6.25E-2</v>
      </c>
      <c r="Z160" s="438">
        <f>(Y160+Y161+Y162)/3</f>
        <v>6.25E-2</v>
      </c>
      <c r="AA160" s="445"/>
      <c r="AB160" s="439"/>
      <c r="AC160" s="75">
        <v>6.25E-2</v>
      </c>
      <c r="AD160" s="68">
        <v>6.25E-2</v>
      </c>
      <c r="AE160" s="48">
        <f>AD160/T160</f>
        <v>6.25E-2</v>
      </c>
      <c r="AF160" s="94">
        <f>X160+AD160</f>
        <v>0.125</v>
      </c>
      <c r="AG160" s="82">
        <f t="shared" si="4"/>
        <v>0.125</v>
      </c>
      <c r="AH160" s="707"/>
      <c r="AI160" s="731"/>
      <c r="AJ160" s="106">
        <v>6.25E-2</v>
      </c>
      <c r="AK160" s="103">
        <v>6.25E-2</v>
      </c>
      <c r="AL160" s="188">
        <f t="shared" si="1"/>
        <v>6.25E-2</v>
      </c>
      <c r="AM160" s="170">
        <f>AL160+AF160</f>
        <v>0.1875</v>
      </c>
      <c r="AN160" s="171">
        <f t="shared" si="2"/>
        <v>0.1875</v>
      </c>
      <c r="AO160" s="707"/>
      <c r="AP160" s="282"/>
      <c r="AQ160" s="75">
        <v>6.25E-2</v>
      </c>
      <c r="AR160" s="191">
        <v>6.25E-2</v>
      </c>
      <c r="AS160" s="190">
        <f>AQ160/T160</f>
        <v>6.25E-2</v>
      </c>
      <c r="AT160" s="170">
        <f>AS160+AM160</f>
        <v>0.25</v>
      </c>
      <c r="AU160" s="185">
        <f t="shared" si="3"/>
        <v>0.25</v>
      </c>
      <c r="AV160" s="707"/>
      <c r="AW160" s="707"/>
      <c r="AX160" s="286" t="s">
        <v>225</v>
      </c>
      <c r="AY160" s="286" t="s">
        <v>319</v>
      </c>
      <c r="AZ160" s="266" t="s">
        <v>337</v>
      </c>
      <c r="BA160" s="266" t="s">
        <v>382</v>
      </c>
      <c r="BB160" s="622">
        <v>43498</v>
      </c>
      <c r="BC160" s="622">
        <v>43829</v>
      </c>
      <c r="BD160" s="286" t="s">
        <v>132</v>
      </c>
      <c r="BE160" s="619">
        <f>BE158+60703675</f>
        <v>1894756770</v>
      </c>
      <c r="BF160" s="616" t="s">
        <v>404</v>
      </c>
      <c r="BG160" s="286" t="s">
        <v>299</v>
      </c>
      <c r="BH160" s="429">
        <f>BH158+60703675</f>
        <v>2942727026</v>
      </c>
      <c r="BI160" s="429">
        <f>BI158+2800000</f>
        <v>2708017850</v>
      </c>
      <c r="BJ160" s="279">
        <f>BI160/BH160</f>
        <v>0.92024092825251402</v>
      </c>
      <c r="BK160" s="381">
        <v>3912155122</v>
      </c>
      <c r="BL160" s="383">
        <v>3047417850</v>
      </c>
      <c r="BM160" s="378">
        <f>BL160/BK160</f>
        <v>0.77896140489492582</v>
      </c>
      <c r="BN160" s="787">
        <f>3612581429+381949730</f>
        <v>3994531159</v>
      </c>
      <c r="BO160" s="789">
        <f>3612558078+184220795</f>
        <v>3796778873</v>
      </c>
      <c r="BP160" s="535">
        <f>BO160/BN160</f>
        <v>0.95049424372258351</v>
      </c>
      <c r="BQ160" s="837">
        <f>3851451447+60703675</f>
        <v>3912155122</v>
      </c>
      <c r="BR160" s="840">
        <f>3810417850+0</f>
        <v>3810417850</v>
      </c>
      <c r="BS160" s="843">
        <f>BR160/BQ160</f>
        <v>0.97399457106701093</v>
      </c>
      <c r="BT160" s="855"/>
      <c r="BU160" s="855"/>
      <c r="BV160" s="856"/>
    </row>
    <row r="161" spans="1:77" ht="60.75" customHeight="1" x14ac:dyDescent="0.25">
      <c r="A161" s="633"/>
      <c r="B161" s="326"/>
      <c r="C161" s="296"/>
      <c r="D161" s="296"/>
      <c r="E161" s="296"/>
      <c r="F161" s="326"/>
      <c r="G161" s="350"/>
      <c r="H161" s="296"/>
      <c r="I161" s="299"/>
      <c r="J161" s="296"/>
      <c r="K161" s="557"/>
      <c r="L161" s="648"/>
      <c r="M161" s="648"/>
      <c r="N161" s="299"/>
      <c r="O161" s="338"/>
      <c r="P161" s="101" t="s">
        <v>168</v>
      </c>
      <c r="Q161" s="647"/>
      <c r="R161" s="28">
        <v>1</v>
      </c>
      <c r="S161" s="19" t="s">
        <v>136</v>
      </c>
      <c r="T161" s="29">
        <v>1</v>
      </c>
      <c r="U161" s="293"/>
      <c r="V161" s="701"/>
      <c r="W161" s="45">
        <v>6.25E-2</v>
      </c>
      <c r="X161" s="49">
        <v>6.25E-2</v>
      </c>
      <c r="Y161" s="48">
        <f t="shared" si="0"/>
        <v>6.25E-2</v>
      </c>
      <c r="Z161" s="439"/>
      <c r="AA161" s="445"/>
      <c r="AB161" s="439"/>
      <c r="AC161" s="75">
        <v>6.25E-2</v>
      </c>
      <c r="AD161" s="68">
        <v>6.25E-2</v>
      </c>
      <c r="AE161" s="48">
        <f>AD161/T161</f>
        <v>6.25E-2</v>
      </c>
      <c r="AF161" s="94">
        <f>X161+AD161</f>
        <v>0.125</v>
      </c>
      <c r="AG161" s="82">
        <f t="shared" si="4"/>
        <v>0.125</v>
      </c>
      <c r="AH161" s="707"/>
      <c r="AI161" s="731"/>
      <c r="AJ161" s="106">
        <v>6.25E-2</v>
      </c>
      <c r="AK161" s="103">
        <v>6.25E-2</v>
      </c>
      <c r="AL161" s="188">
        <f t="shared" si="1"/>
        <v>6.25E-2</v>
      </c>
      <c r="AM161" s="170">
        <f>AL161+AF161</f>
        <v>0.1875</v>
      </c>
      <c r="AN161" s="171">
        <f t="shared" si="2"/>
        <v>0.1875</v>
      </c>
      <c r="AO161" s="707"/>
      <c r="AP161" s="282"/>
      <c r="AQ161" s="238">
        <v>0</v>
      </c>
      <c r="AR161" s="192">
        <v>0</v>
      </c>
      <c r="AS161" s="175">
        <f>AQ161/T161</f>
        <v>0</v>
      </c>
      <c r="AT161" s="170">
        <f>AS161+AM161</f>
        <v>0.1875</v>
      </c>
      <c r="AU161" s="185">
        <f t="shared" si="3"/>
        <v>0.1875</v>
      </c>
      <c r="AV161" s="707"/>
      <c r="AW161" s="707"/>
      <c r="AX161" s="287"/>
      <c r="AY161" s="287"/>
      <c r="AZ161" s="267"/>
      <c r="BA161" s="267"/>
      <c r="BB161" s="623"/>
      <c r="BC161" s="623"/>
      <c r="BD161" s="287"/>
      <c r="BE161" s="620"/>
      <c r="BF161" s="617"/>
      <c r="BG161" s="287"/>
      <c r="BH161" s="431"/>
      <c r="BI161" s="431"/>
      <c r="BJ161" s="282"/>
      <c r="BK161" s="385"/>
      <c r="BL161" s="386"/>
      <c r="BM161" s="379"/>
      <c r="BN161" s="796"/>
      <c r="BO161" s="797"/>
      <c r="BP161" s="536"/>
      <c r="BQ161" s="838"/>
      <c r="BR161" s="841"/>
      <c r="BS161" s="844"/>
      <c r="BT161" s="855"/>
      <c r="BU161" s="855"/>
      <c r="BV161" s="856"/>
    </row>
    <row r="162" spans="1:77" ht="303.75" customHeight="1" x14ac:dyDescent="0.25">
      <c r="A162" s="634"/>
      <c r="B162" s="327"/>
      <c r="C162" s="297"/>
      <c r="D162" s="297"/>
      <c r="E162" s="297"/>
      <c r="F162" s="327"/>
      <c r="G162" s="351"/>
      <c r="H162" s="297"/>
      <c r="I162" s="300"/>
      <c r="J162" s="297"/>
      <c r="K162" s="556"/>
      <c r="L162" s="562"/>
      <c r="M162" s="562"/>
      <c r="N162" s="300"/>
      <c r="O162" s="339"/>
      <c r="P162" s="101" t="s">
        <v>167</v>
      </c>
      <c r="Q162" s="647"/>
      <c r="R162" s="28">
        <v>1</v>
      </c>
      <c r="S162" s="19" t="s">
        <v>136</v>
      </c>
      <c r="T162" s="29">
        <v>1</v>
      </c>
      <c r="U162" s="294"/>
      <c r="V162" s="335"/>
      <c r="W162" s="45">
        <v>6.25E-2</v>
      </c>
      <c r="X162" s="49">
        <v>6.25E-2</v>
      </c>
      <c r="Y162" s="48">
        <f t="shared" si="0"/>
        <v>6.25E-2</v>
      </c>
      <c r="Z162" s="440"/>
      <c r="AA162" s="446"/>
      <c r="AB162" s="440"/>
      <c r="AC162" s="75">
        <v>6.25E-2</v>
      </c>
      <c r="AD162" s="68">
        <v>6.25E-2</v>
      </c>
      <c r="AE162" s="48">
        <f>AD162/T162</f>
        <v>6.25E-2</v>
      </c>
      <c r="AF162" s="93">
        <f>X162+AD162</f>
        <v>0.125</v>
      </c>
      <c r="AG162" s="82">
        <f t="shared" si="4"/>
        <v>0.125</v>
      </c>
      <c r="AH162" s="708"/>
      <c r="AI162" s="732"/>
      <c r="AJ162" s="106">
        <v>6.25E-2</v>
      </c>
      <c r="AK162" s="103">
        <v>6.25E-2</v>
      </c>
      <c r="AL162" s="188">
        <f t="shared" si="1"/>
        <v>6.25E-2</v>
      </c>
      <c r="AM162" s="170">
        <f>AL162+AF162</f>
        <v>0.1875</v>
      </c>
      <c r="AN162" s="172">
        <f t="shared" si="2"/>
        <v>0.1875</v>
      </c>
      <c r="AO162" s="708"/>
      <c r="AP162" s="280"/>
      <c r="AQ162" s="230">
        <v>3.1E-2</v>
      </c>
      <c r="AR162" s="169">
        <v>3.1E-2</v>
      </c>
      <c r="AS162" s="193">
        <f>AQ162/T162</f>
        <v>3.1E-2</v>
      </c>
      <c r="AT162" s="170">
        <f>AS162+AM162</f>
        <v>0.2185</v>
      </c>
      <c r="AU162" s="172">
        <f t="shared" si="3"/>
        <v>0.2185</v>
      </c>
      <c r="AV162" s="708"/>
      <c r="AW162" s="708"/>
      <c r="AX162" s="288"/>
      <c r="AY162" s="288"/>
      <c r="AZ162" s="268"/>
      <c r="BA162" s="268"/>
      <c r="BB162" s="624"/>
      <c r="BC162" s="624"/>
      <c r="BD162" s="288"/>
      <c r="BE162" s="621"/>
      <c r="BF162" s="618"/>
      <c r="BG162" s="288"/>
      <c r="BH162" s="430"/>
      <c r="BI162" s="430"/>
      <c r="BJ162" s="280"/>
      <c r="BK162" s="382"/>
      <c r="BL162" s="384"/>
      <c r="BM162" s="380"/>
      <c r="BN162" s="788"/>
      <c r="BO162" s="790"/>
      <c r="BP162" s="537"/>
      <c r="BQ162" s="839"/>
      <c r="BR162" s="842"/>
      <c r="BS162" s="845"/>
      <c r="BT162" s="855"/>
      <c r="BU162" s="855"/>
      <c r="BV162" s="856"/>
    </row>
    <row r="163" spans="1:77" s="25" customFormat="1" ht="32.25" customHeight="1" x14ac:dyDescent="0.25">
      <c r="P163" s="26"/>
      <c r="R163" s="26"/>
      <c r="S163" s="26"/>
      <c r="T163" s="26"/>
      <c r="U163" s="26"/>
      <c r="V163" s="26"/>
      <c r="W163" s="26"/>
      <c r="X163" s="26"/>
      <c r="Y163" s="26"/>
      <c r="Z163" s="26"/>
      <c r="AA163" s="43"/>
      <c r="AB163" s="26"/>
      <c r="AC163" s="26"/>
      <c r="AD163" s="26"/>
      <c r="AE163" s="26"/>
      <c r="AF163" s="26"/>
      <c r="AG163" s="254">
        <f>(AG153+AG155+AG156+AG157+AG158+AG159+AG160+AG161+AG162)/9</f>
        <v>0.1111111111111111</v>
      </c>
      <c r="AH163" s="249"/>
      <c r="AI163" s="26"/>
      <c r="AJ163" s="26"/>
      <c r="AK163" s="26"/>
      <c r="AL163" s="26"/>
      <c r="AM163" s="26"/>
      <c r="AN163" s="255">
        <f>(AN153+AN155+AN156+AN157+AN158+AN159+AN160+AN161+AN162)/9</f>
        <v>0.1736111111111111</v>
      </c>
      <c r="AO163" s="26"/>
      <c r="AP163" s="26"/>
      <c r="AQ163" s="26"/>
      <c r="AR163" s="26"/>
      <c r="AS163" s="26"/>
      <c r="AT163" s="26"/>
      <c r="AU163" s="254">
        <f>(AU153+AU155+AU156+AU157+AU158+AU159+AU160+AU161+AU162)/9</f>
        <v>0.20661111111111111</v>
      </c>
      <c r="AV163" s="26"/>
      <c r="AW163" s="26"/>
      <c r="AZ163" s="80"/>
      <c r="BA163" s="80"/>
      <c r="BD163" s="27"/>
      <c r="BT163" s="73"/>
      <c r="BU163" s="73"/>
      <c r="BV163" s="73"/>
      <c r="BW163" s="73"/>
      <c r="BX163" s="73"/>
      <c r="BY163" s="73"/>
    </row>
    <row r="164" spans="1:77" s="25" customFormat="1" ht="15.75" thickBot="1" x14ac:dyDescent="0.3">
      <c r="P164" s="26"/>
      <c r="R164" s="26"/>
      <c r="S164" s="26"/>
      <c r="T164" s="26"/>
      <c r="U164" s="26"/>
      <c r="V164" s="26"/>
      <c r="W164" s="26"/>
      <c r="X164" s="26"/>
      <c r="Y164" s="26"/>
      <c r="Z164" s="26"/>
      <c r="AA164" s="43"/>
      <c r="AB164" s="26"/>
      <c r="AC164" s="26"/>
      <c r="AD164" s="26"/>
      <c r="AE164" s="26"/>
      <c r="AF164" s="26"/>
      <c r="AG164" s="26"/>
      <c r="AH164" s="249"/>
      <c r="AI164" s="26"/>
      <c r="AJ164" s="26"/>
      <c r="AK164" s="26"/>
      <c r="AL164" s="26"/>
      <c r="AM164" s="26"/>
      <c r="AN164" s="43"/>
      <c r="AO164" s="26"/>
      <c r="AP164" s="26"/>
      <c r="AQ164" s="26"/>
      <c r="AR164" s="26"/>
      <c r="AS164" s="26"/>
      <c r="AT164" s="26"/>
      <c r="AU164" s="26"/>
      <c r="AV164" s="26"/>
      <c r="AW164" s="26"/>
      <c r="BD164" s="27"/>
      <c r="BT164" s="73"/>
      <c r="BU164" s="73"/>
      <c r="BV164" s="73"/>
      <c r="BW164" s="73"/>
      <c r="BX164" s="73"/>
      <c r="BY164" s="73"/>
    </row>
    <row r="165" spans="1:77" s="25" customFormat="1" ht="126" x14ac:dyDescent="0.25">
      <c r="P165" s="26"/>
      <c r="R165" s="26"/>
      <c r="S165" s="26"/>
      <c r="T165" s="26"/>
      <c r="U165" s="26"/>
      <c r="V165" s="26"/>
      <c r="W165" s="26"/>
      <c r="X165" s="26"/>
      <c r="Y165" s="26"/>
      <c r="Z165" s="26"/>
      <c r="AA165" s="43"/>
      <c r="AB165" s="26"/>
      <c r="AC165" s="26"/>
      <c r="AD165" s="26"/>
      <c r="AE165" s="26"/>
      <c r="AF165" s="26"/>
      <c r="AG165" s="26"/>
      <c r="AH165" s="249"/>
      <c r="AI165" s="26"/>
      <c r="AJ165" s="26"/>
      <c r="AK165" s="26"/>
      <c r="AL165" s="26"/>
      <c r="AM165" s="26"/>
      <c r="AN165" s="43"/>
      <c r="AO165" s="26"/>
      <c r="AP165" s="26"/>
      <c r="AQ165" s="26"/>
      <c r="AR165" s="26"/>
      <c r="AS165" s="26"/>
      <c r="AT165" s="26"/>
      <c r="AU165" s="26"/>
      <c r="AV165" s="26"/>
      <c r="AW165" s="26"/>
      <c r="BD165" s="27"/>
      <c r="BT165" s="259" t="s">
        <v>424</v>
      </c>
      <c r="BU165" s="259" t="s">
        <v>425</v>
      </c>
      <c r="BV165" s="259" t="s">
        <v>426</v>
      </c>
      <c r="BW165" s="73"/>
      <c r="BX165" s="73"/>
      <c r="BY165" s="73"/>
    </row>
    <row r="166" spans="1:77" s="25" customFormat="1" ht="51" customHeight="1" x14ac:dyDescent="0.25">
      <c r="P166" s="26"/>
      <c r="R166" s="26"/>
      <c r="S166" s="26"/>
      <c r="T166" s="26"/>
      <c r="U166" s="26"/>
      <c r="V166" s="26"/>
      <c r="W166" s="26"/>
      <c r="X166" s="26"/>
      <c r="Y166" s="26"/>
      <c r="Z166" s="26"/>
      <c r="AA166" s="43"/>
      <c r="AB166" s="26"/>
      <c r="AC166" s="26"/>
      <c r="AD166" s="26"/>
      <c r="AE166" s="26"/>
      <c r="AF166" s="26"/>
      <c r="AG166" s="26"/>
      <c r="AH166" s="249"/>
      <c r="AI166" s="26"/>
      <c r="AJ166" s="26"/>
      <c r="AK166" s="26"/>
      <c r="AL166" s="26"/>
      <c r="AM166" s="26"/>
      <c r="AN166" s="43"/>
      <c r="AO166" s="26"/>
      <c r="AP166" s="26"/>
      <c r="AQ166" s="26"/>
      <c r="AR166" s="26"/>
      <c r="AS166" s="26"/>
      <c r="AT166" s="26"/>
      <c r="AU166" s="26"/>
      <c r="AV166" s="26"/>
      <c r="AW166" s="26"/>
      <c r="BD166" s="27"/>
      <c r="BT166" s="260">
        <f>BT2+BT15+BT24+BT74+BT84+BT132+BT145</f>
        <v>49448909836</v>
      </c>
      <c r="BU166" s="260">
        <f>BU2+BU15+BU24+BU74+BU84+BU132+BU145</f>
        <v>39616962914</v>
      </c>
      <c r="BV166" s="261">
        <f>BU166/BT166</f>
        <v>0.80116959191601622</v>
      </c>
      <c r="BW166" s="73"/>
      <c r="BX166" s="73"/>
      <c r="BY166" s="73"/>
    </row>
    <row r="167" spans="1:77" s="25" customFormat="1" ht="15.75" x14ac:dyDescent="0.25">
      <c r="P167" s="26"/>
      <c r="R167" s="26"/>
      <c r="S167" s="26"/>
      <c r="T167" s="26"/>
      <c r="U167" s="26"/>
      <c r="V167" s="26"/>
      <c r="W167" s="26"/>
      <c r="X167" s="26"/>
      <c r="Y167" s="26"/>
      <c r="Z167" s="26"/>
      <c r="AA167" s="43"/>
      <c r="AB167" s="26"/>
      <c r="AC167" s="26"/>
      <c r="AD167" s="26"/>
      <c r="AE167" s="26"/>
      <c r="AF167" s="26"/>
      <c r="AG167" s="26"/>
      <c r="AH167" s="249"/>
      <c r="AI167" s="26"/>
      <c r="AJ167" s="26"/>
      <c r="AK167" s="26"/>
      <c r="AL167" s="26"/>
      <c r="AM167" s="26"/>
      <c r="AN167" s="43"/>
      <c r="AO167" s="26"/>
      <c r="AP167" s="26"/>
      <c r="AQ167" s="26"/>
      <c r="AR167" s="26"/>
      <c r="AS167" s="26"/>
      <c r="AT167" s="26"/>
      <c r="AU167" s="26"/>
      <c r="AV167" s="26"/>
      <c r="AW167" s="26"/>
      <c r="BD167" s="27"/>
      <c r="BT167" s="262"/>
      <c r="BU167" s="262"/>
      <c r="BV167" s="262"/>
      <c r="BW167" s="73"/>
      <c r="BX167" s="73"/>
      <c r="BY167" s="73"/>
    </row>
    <row r="168" spans="1:77" s="25" customFormat="1" ht="60.75" customHeight="1" x14ac:dyDescent="0.25">
      <c r="P168" s="26"/>
      <c r="R168" s="26"/>
      <c r="S168" s="26"/>
      <c r="T168" s="26"/>
      <c r="U168" s="26"/>
      <c r="V168" s="26"/>
      <c r="W168" s="26"/>
      <c r="X168" s="26"/>
      <c r="Y168" s="26"/>
      <c r="Z168" s="26"/>
      <c r="AA168" s="43"/>
      <c r="AB168" s="26"/>
      <c r="AC168" s="26"/>
      <c r="AD168" s="26"/>
      <c r="AE168" s="26"/>
      <c r="AF168" s="26"/>
      <c r="AG168" s="26"/>
      <c r="AH168" s="249"/>
      <c r="AI168" s="26"/>
      <c r="AJ168" s="26"/>
      <c r="AK168" s="26"/>
      <c r="AL168" s="26"/>
      <c r="AM168" s="26"/>
      <c r="AN168" s="43"/>
      <c r="AO168" s="26"/>
      <c r="AP168" s="26"/>
      <c r="AQ168" s="26"/>
      <c r="AR168" s="26"/>
      <c r="AS168" s="26"/>
      <c r="AT168" s="26"/>
      <c r="AU168" s="26"/>
      <c r="AV168" s="26"/>
      <c r="AW168" s="26"/>
      <c r="BD168" s="27"/>
      <c r="BT168" s="857" t="s">
        <v>427</v>
      </c>
      <c r="BU168" s="857"/>
      <c r="BV168" s="857"/>
      <c r="BW168" s="73"/>
      <c r="BX168" s="73"/>
      <c r="BY168" s="73"/>
    </row>
    <row r="169" spans="1:77" s="25" customFormat="1" x14ac:dyDescent="0.25">
      <c r="P169" s="26"/>
      <c r="R169" s="26"/>
      <c r="S169" s="26"/>
      <c r="T169" s="26"/>
      <c r="U169" s="26"/>
      <c r="V169" s="26"/>
      <c r="W169" s="26"/>
      <c r="X169" s="26"/>
      <c r="Y169" s="26"/>
      <c r="Z169" s="26"/>
      <c r="AA169" s="43"/>
      <c r="AB169" s="26"/>
      <c r="AC169" s="26"/>
      <c r="AD169" s="26"/>
      <c r="AE169" s="26"/>
      <c r="AF169" s="26"/>
      <c r="AG169" s="26"/>
      <c r="AH169" s="249"/>
      <c r="AI169" s="26"/>
      <c r="AJ169" s="26"/>
      <c r="AK169" s="26"/>
      <c r="AL169" s="26"/>
      <c r="AM169" s="26"/>
      <c r="AN169" s="43"/>
      <c r="AO169" s="26"/>
      <c r="AP169" s="26"/>
      <c r="AQ169" s="26"/>
      <c r="AR169" s="26"/>
      <c r="AS169" s="26"/>
      <c r="AT169" s="26"/>
      <c r="AU169" s="26"/>
      <c r="AV169" s="26"/>
      <c r="AW169" s="26"/>
      <c r="BD169" s="27"/>
      <c r="BT169" s="73"/>
      <c r="BU169" s="73"/>
      <c r="BV169" s="73"/>
      <c r="BW169" s="73"/>
      <c r="BX169" s="73"/>
      <c r="BY169" s="73"/>
    </row>
    <row r="170" spans="1:77" s="25" customFormat="1" x14ac:dyDescent="0.25">
      <c r="P170" s="26"/>
      <c r="R170" s="26"/>
      <c r="S170" s="26"/>
      <c r="T170" s="26"/>
      <c r="U170" s="26"/>
      <c r="V170" s="26"/>
      <c r="W170" s="26"/>
      <c r="X170" s="26"/>
      <c r="Y170" s="26"/>
      <c r="Z170" s="26"/>
      <c r="AA170" s="43"/>
      <c r="AB170" s="26"/>
      <c r="AC170" s="26"/>
      <c r="AD170" s="26"/>
      <c r="AE170" s="26"/>
      <c r="AF170" s="26"/>
      <c r="AG170" s="26"/>
      <c r="AH170" s="249"/>
      <c r="AI170" s="26"/>
      <c r="AJ170" s="26"/>
      <c r="AK170" s="26"/>
      <c r="AL170" s="26"/>
      <c r="AM170" s="26"/>
      <c r="AN170" s="43"/>
      <c r="AO170" s="26"/>
      <c r="AP170" s="26"/>
      <c r="AQ170" s="26"/>
      <c r="AR170" s="26"/>
      <c r="AS170" s="26"/>
      <c r="AT170" s="26"/>
      <c r="AU170" s="26"/>
      <c r="AV170" s="26"/>
      <c r="AW170" s="26"/>
      <c r="BD170" s="27"/>
      <c r="BT170" s="73"/>
      <c r="BU170" s="73"/>
      <c r="BV170" s="73"/>
      <c r="BW170" s="73"/>
      <c r="BX170" s="73"/>
      <c r="BY170" s="73"/>
    </row>
    <row r="171" spans="1:77" s="25" customFormat="1" x14ac:dyDescent="0.25">
      <c r="P171" s="26"/>
      <c r="R171" s="26"/>
      <c r="S171" s="26"/>
      <c r="T171" s="26"/>
      <c r="U171" s="26"/>
      <c r="V171" s="26"/>
      <c r="W171" s="26"/>
      <c r="X171" s="26"/>
      <c r="Y171" s="26"/>
      <c r="Z171" s="26"/>
      <c r="AA171" s="43"/>
      <c r="AB171" s="26"/>
      <c r="AC171" s="26"/>
      <c r="AD171" s="26"/>
      <c r="AE171" s="26"/>
      <c r="AF171" s="26"/>
      <c r="AG171" s="26"/>
      <c r="AH171" s="43"/>
      <c r="AI171" s="26"/>
      <c r="AJ171" s="26"/>
      <c r="AK171" s="26"/>
      <c r="AL171" s="26"/>
      <c r="AM171" s="26"/>
      <c r="AN171" s="43"/>
      <c r="AO171" s="26"/>
      <c r="AP171" s="26"/>
      <c r="AQ171" s="26"/>
      <c r="AR171" s="26"/>
      <c r="AS171" s="26"/>
      <c r="AT171" s="26"/>
      <c r="AU171" s="26"/>
      <c r="AV171" s="26"/>
      <c r="AW171" s="26"/>
      <c r="BD171" s="27"/>
      <c r="BT171" s="73"/>
      <c r="BU171" s="73"/>
      <c r="BV171" s="73"/>
      <c r="BW171" s="73"/>
      <c r="BX171" s="73"/>
      <c r="BY171" s="73"/>
    </row>
    <row r="172" spans="1:77" s="25" customFormat="1" x14ac:dyDescent="0.25">
      <c r="P172" s="26"/>
      <c r="R172" s="26"/>
      <c r="S172" s="26"/>
      <c r="T172" s="26"/>
      <c r="U172" s="26"/>
      <c r="V172" s="26"/>
      <c r="W172" s="26"/>
      <c r="X172" s="26"/>
      <c r="Y172" s="26"/>
      <c r="Z172" s="26"/>
      <c r="AA172" s="43"/>
      <c r="AB172" s="26"/>
      <c r="AC172" s="26"/>
      <c r="AD172" s="26"/>
      <c r="AE172" s="26"/>
      <c r="AF172" s="26"/>
      <c r="AG172" s="26"/>
      <c r="AH172" s="43"/>
      <c r="AI172" s="26"/>
      <c r="AJ172" s="26"/>
      <c r="AK172" s="26"/>
      <c r="AL172" s="26"/>
      <c r="AM172" s="26"/>
      <c r="AN172" s="43"/>
      <c r="AO172" s="26"/>
      <c r="AP172" s="26"/>
      <c r="AQ172" s="26"/>
      <c r="AR172" s="26"/>
      <c r="AS172" s="26"/>
      <c r="AT172" s="26"/>
      <c r="AU172" s="26"/>
      <c r="AV172" s="26"/>
      <c r="AW172" s="26"/>
      <c r="BD172" s="27"/>
      <c r="BT172" s="73"/>
      <c r="BU172" s="73"/>
      <c r="BV172" s="73"/>
      <c r="BW172" s="73"/>
      <c r="BX172" s="73"/>
      <c r="BY172" s="73"/>
    </row>
    <row r="173" spans="1:77" s="25" customFormat="1" x14ac:dyDescent="0.25">
      <c r="P173" s="26"/>
      <c r="R173" s="26"/>
      <c r="S173" s="26"/>
      <c r="T173" s="26"/>
      <c r="U173" s="26"/>
      <c r="V173" s="26"/>
      <c r="W173" s="26"/>
      <c r="X173" s="26"/>
      <c r="Y173" s="26"/>
      <c r="Z173" s="26"/>
      <c r="AA173" s="43"/>
      <c r="AB173" s="26"/>
      <c r="AC173" s="26"/>
      <c r="AD173" s="26"/>
      <c r="AE173" s="26"/>
      <c r="AF173" s="26"/>
      <c r="AG173" s="26"/>
      <c r="AH173" s="43"/>
      <c r="AI173" s="26"/>
      <c r="AJ173" s="26"/>
      <c r="AK173" s="26"/>
      <c r="AL173" s="26"/>
      <c r="AM173" s="26"/>
      <c r="AN173" s="43"/>
      <c r="AO173" s="26"/>
      <c r="AP173" s="26"/>
      <c r="AQ173" s="26"/>
      <c r="AR173" s="26"/>
      <c r="AS173" s="26"/>
      <c r="AT173" s="26"/>
      <c r="AU173" s="26"/>
      <c r="AV173" s="26"/>
      <c r="AW173" s="26"/>
      <c r="BD173" s="27"/>
      <c r="BT173" s="73"/>
      <c r="BU173" s="73"/>
      <c r="BV173" s="73"/>
      <c r="BW173" s="73"/>
      <c r="BX173" s="73"/>
      <c r="BY173" s="73"/>
    </row>
    <row r="174" spans="1:77" s="25" customFormat="1" x14ac:dyDescent="0.25">
      <c r="P174" s="26"/>
      <c r="R174" s="26"/>
      <c r="S174" s="26"/>
      <c r="T174" s="26"/>
      <c r="U174" s="26"/>
      <c r="V174" s="26"/>
      <c r="W174" s="26"/>
      <c r="X174" s="26"/>
      <c r="Y174" s="26"/>
      <c r="Z174" s="26"/>
      <c r="AA174" s="43"/>
      <c r="AB174" s="26"/>
      <c r="AC174" s="26"/>
      <c r="AD174" s="26"/>
      <c r="AE174" s="26"/>
      <c r="AF174" s="26"/>
      <c r="AG174" s="26"/>
      <c r="AH174" s="43"/>
      <c r="AI174" s="26"/>
      <c r="AJ174" s="26"/>
      <c r="AK174" s="26"/>
      <c r="AL174" s="26"/>
      <c r="AM174" s="26"/>
      <c r="AN174" s="43"/>
      <c r="AO174" s="26"/>
      <c r="AP174" s="26"/>
      <c r="AQ174" s="26"/>
      <c r="AR174" s="26"/>
      <c r="AS174" s="26"/>
      <c r="AT174" s="26"/>
      <c r="AU174" s="26"/>
      <c r="AV174" s="26"/>
      <c r="AW174" s="26"/>
      <c r="BD174" s="27"/>
      <c r="BT174" s="73"/>
      <c r="BU174" s="73"/>
      <c r="BV174" s="73"/>
      <c r="BW174" s="73"/>
      <c r="BX174" s="73"/>
      <c r="BY174" s="73"/>
    </row>
    <row r="175" spans="1:77" s="25" customFormat="1" x14ac:dyDescent="0.25">
      <c r="P175" s="26"/>
      <c r="R175" s="26"/>
      <c r="S175" s="26"/>
      <c r="T175" s="26"/>
      <c r="U175" s="26"/>
      <c r="V175" s="26"/>
      <c r="W175" s="26"/>
      <c r="X175" s="26"/>
      <c r="Y175" s="26"/>
      <c r="Z175" s="26"/>
      <c r="AA175" s="43"/>
      <c r="AB175" s="26"/>
      <c r="AC175" s="26"/>
      <c r="AD175" s="26"/>
      <c r="AE175" s="26"/>
      <c r="AF175" s="26"/>
      <c r="AG175" s="26"/>
      <c r="AH175" s="43"/>
      <c r="AI175" s="26"/>
      <c r="AJ175" s="26"/>
      <c r="AK175" s="26"/>
      <c r="AL175" s="26"/>
      <c r="AM175" s="26"/>
      <c r="AN175" s="43"/>
      <c r="AO175" s="26"/>
      <c r="AP175" s="26"/>
      <c r="AQ175" s="26"/>
      <c r="AR175" s="26"/>
      <c r="AS175" s="26"/>
      <c r="AT175" s="26"/>
      <c r="AU175" s="26"/>
      <c r="AV175" s="26"/>
      <c r="AW175" s="26"/>
      <c r="BD175" s="27"/>
      <c r="BT175" s="73"/>
      <c r="BU175" s="73"/>
      <c r="BV175" s="73"/>
      <c r="BW175" s="73"/>
      <c r="BX175" s="73"/>
      <c r="BY175" s="73"/>
    </row>
    <row r="176" spans="1:77" s="25" customFormat="1" x14ac:dyDescent="0.25">
      <c r="P176" s="26"/>
      <c r="R176" s="26"/>
      <c r="S176" s="26"/>
      <c r="T176" s="26"/>
      <c r="U176" s="26"/>
      <c r="V176" s="26"/>
      <c r="W176" s="26"/>
      <c r="X176" s="26"/>
      <c r="Y176" s="26"/>
      <c r="Z176" s="26"/>
      <c r="AA176" s="43"/>
      <c r="AB176" s="26"/>
      <c r="AC176" s="26"/>
      <c r="AD176" s="26"/>
      <c r="AE176" s="26"/>
      <c r="AF176" s="26"/>
      <c r="AG176" s="26"/>
      <c r="AH176" s="43"/>
      <c r="AI176" s="26"/>
      <c r="AJ176" s="26"/>
      <c r="AK176" s="26"/>
      <c r="AL176" s="26"/>
      <c r="AM176" s="26"/>
      <c r="AN176" s="43"/>
      <c r="AO176" s="26"/>
      <c r="AP176" s="26"/>
      <c r="AQ176" s="26"/>
      <c r="AR176" s="26"/>
      <c r="AS176" s="26"/>
      <c r="AT176" s="26"/>
      <c r="AU176" s="26"/>
      <c r="AV176" s="26"/>
      <c r="AW176" s="26"/>
      <c r="BD176" s="27"/>
      <c r="BT176" s="73"/>
      <c r="BU176" s="73"/>
      <c r="BV176" s="73"/>
      <c r="BW176" s="73"/>
      <c r="BX176" s="73"/>
      <c r="BY176" s="73"/>
    </row>
    <row r="177" spans="16:77" s="25" customFormat="1" x14ac:dyDescent="0.25">
      <c r="P177" s="26"/>
      <c r="R177" s="26"/>
      <c r="S177" s="26"/>
      <c r="T177" s="26"/>
      <c r="U177" s="26"/>
      <c r="V177" s="26"/>
      <c r="W177" s="26"/>
      <c r="X177" s="26"/>
      <c r="Y177" s="26"/>
      <c r="Z177" s="26"/>
      <c r="AA177" s="43"/>
      <c r="AB177" s="26"/>
      <c r="AC177" s="26"/>
      <c r="AD177" s="26"/>
      <c r="AE177" s="26"/>
      <c r="AF177" s="26"/>
      <c r="AG177" s="26"/>
      <c r="AH177" s="43"/>
      <c r="AI177" s="26"/>
      <c r="AJ177" s="26"/>
      <c r="AK177" s="26"/>
      <c r="AL177" s="26"/>
      <c r="AM177" s="26"/>
      <c r="AN177" s="43"/>
      <c r="AO177" s="26"/>
      <c r="AP177" s="26"/>
      <c r="AQ177" s="26"/>
      <c r="AR177" s="26"/>
      <c r="AS177" s="26"/>
      <c r="AT177" s="26"/>
      <c r="AU177" s="26"/>
      <c r="AV177" s="26"/>
      <c r="AW177" s="26"/>
      <c r="BD177" s="27"/>
      <c r="BT177" s="73"/>
      <c r="BU177" s="73"/>
      <c r="BV177" s="73"/>
      <c r="BW177" s="73"/>
      <c r="BX177" s="73"/>
      <c r="BY177" s="73"/>
    </row>
    <row r="178" spans="16:77" s="25" customFormat="1" x14ac:dyDescent="0.25">
      <c r="P178" s="26"/>
      <c r="R178" s="26"/>
      <c r="S178" s="26"/>
      <c r="T178" s="26"/>
      <c r="U178" s="26"/>
      <c r="V178" s="26"/>
      <c r="W178" s="26"/>
      <c r="X178" s="26"/>
      <c r="Y178" s="26"/>
      <c r="Z178" s="26"/>
      <c r="AA178" s="43"/>
      <c r="AB178" s="26"/>
      <c r="AC178" s="26"/>
      <c r="AD178" s="26"/>
      <c r="AE178" s="26"/>
      <c r="AF178" s="26"/>
      <c r="AG178" s="26"/>
      <c r="AH178" s="43"/>
      <c r="AI178" s="26"/>
      <c r="AJ178" s="26"/>
      <c r="AK178" s="26"/>
      <c r="AL178" s="26"/>
      <c r="AM178" s="26"/>
      <c r="AN178" s="43"/>
      <c r="AO178" s="26"/>
      <c r="AP178" s="26"/>
      <c r="AQ178" s="26"/>
      <c r="AR178" s="26"/>
      <c r="AS178" s="26"/>
      <c r="AT178" s="26"/>
      <c r="AU178" s="26"/>
      <c r="AV178" s="26"/>
      <c r="AW178" s="26"/>
      <c r="BD178" s="27"/>
      <c r="BT178" s="73"/>
      <c r="BU178" s="73"/>
      <c r="BV178" s="73"/>
      <c r="BW178" s="73"/>
      <c r="BX178" s="73"/>
      <c r="BY178" s="73"/>
    </row>
    <row r="179" spans="16:77" s="25" customFormat="1" x14ac:dyDescent="0.25">
      <c r="P179" s="26"/>
      <c r="R179" s="26"/>
      <c r="S179" s="26"/>
      <c r="T179" s="26"/>
      <c r="U179" s="26"/>
      <c r="V179" s="26"/>
      <c r="W179" s="26"/>
      <c r="X179" s="26"/>
      <c r="Y179" s="26"/>
      <c r="Z179" s="26"/>
      <c r="AA179" s="43"/>
      <c r="AB179" s="26"/>
      <c r="AC179" s="26"/>
      <c r="AD179" s="26"/>
      <c r="AE179" s="26"/>
      <c r="AF179" s="26"/>
      <c r="AG179" s="26"/>
      <c r="AH179" s="43"/>
      <c r="AI179" s="26"/>
      <c r="AJ179" s="26"/>
      <c r="AK179" s="26"/>
      <c r="AL179" s="26"/>
      <c r="AM179" s="26"/>
      <c r="AN179" s="43"/>
      <c r="AO179" s="26"/>
      <c r="AP179" s="26"/>
      <c r="AQ179" s="26"/>
      <c r="AR179" s="26"/>
      <c r="AS179" s="26"/>
      <c r="AT179" s="26"/>
      <c r="AU179" s="26"/>
      <c r="AV179" s="26"/>
      <c r="AW179" s="26"/>
      <c r="BD179" s="27"/>
      <c r="BT179" s="73"/>
      <c r="BU179" s="73"/>
      <c r="BV179" s="73"/>
      <c r="BW179" s="73"/>
      <c r="BX179" s="73"/>
      <c r="BY179" s="73"/>
    </row>
    <row r="180" spans="16:77" s="25" customFormat="1" x14ac:dyDescent="0.25">
      <c r="P180" s="26"/>
      <c r="R180" s="26"/>
      <c r="S180" s="26"/>
      <c r="T180" s="26"/>
      <c r="U180" s="26"/>
      <c r="V180" s="26"/>
      <c r="W180" s="26"/>
      <c r="X180" s="26"/>
      <c r="Y180" s="26"/>
      <c r="Z180" s="26"/>
      <c r="AA180" s="43"/>
      <c r="AB180" s="26"/>
      <c r="AC180" s="26"/>
      <c r="AD180" s="26"/>
      <c r="AE180" s="26"/>
      <c r="AF180" s="26"/>
      <c r="AG180" s="26"/>
      <c r="AH180" s="43"/>
      <c r="AI180" s="26"/>
      <c r="AJ180" s="26"/>
      <c r="AK180" s="26"/>
      <c r="AL180" s="26"/>
      <c r="AM180" s="26"/>
      <c r="AN180" s="43"/>
      <c r="AO180" s="26"/>
      <c r="AP180" s="26"/>
      <c r="AQ180" s="26"/>
      <c r="AR180" s="26"/>
      <c r="AS180" s="26"/>
      <c r="AT180" s="26"/>
      <c r="AU180" s="26"/>
      <c r="AV180" s="26"/>
      <c r="AW180" s="26"/>
      <c r="BD180" s="27"/>
      <c r="BT180" s="73"/>
      <c r="BU180" s="73"/>
      <c r="BV180" s="73"/>
      <c r="BW180" s="73"/>
      <c r="BX180" s="73"/>
      <c r="BY180" s="73"/>
    </row>
    <row r="181" spans="16:77" s="25" customFormat="1" x14ac:dyDescent="0.25">
      <c r="P181" s="26"/>
      <c r="R181" s="26"/>
      <c r="S181" s="26"/>
      <c r="T181" s="26"/>
      <c r="U181" s="26"/>
      <c r="V181" s="26"/>
      <c r="W181" s="26"/>
      <c r="X181" s="26"/>
      <c r="Y181" s="26"/>
      <c r="Z181" s="26"/>
      <c r="AA181" s="43"/>
      <c r="AB181" s="26"/>
      <c r="AC181" s="26"/>
      <c r="AD181" s="26"/>
      <c r="AE181" s="26"/>
      <c r="AF181" s="26"/>
      <c r="AG181" s="26"/>
      <c r="AH181" s="43"/>
      <c r="AI181" s="26"/>
      <c r="AJ181" s="26"/>
      <c r="AK181" s="26"/>
      <c r="AL181" s="26"/>
      <c r="AM181" s="26"/>
      <c r="AN181" s="43"/>
      <c r="AO181" s="26"/>
      <c r="AP181" s="26"/>
      <c r="AQ181" s="26"/>
      <c r="AR181" s="26"/>
      <c r="AS181" s="26"/>
      <c r="AT181" s="26"/>
      <c r="AU181" s="26"/>
      <c r="AV181" s="26"/>
      <c r="AW181" s="26"/>
      <c r="BD181" s="27"/>
      <c r="BT181" s="73"/>
      <c r="BU181" s="73"/>
      <c r="BV181" s="73"/>
      <c r="BW181" s="73"/>
      <c r="BX181" s="73"/>
      <c r="BY181" s="73"/>
    </row>
    <row r="182" spans="16:77" s="25" customFormat="1" x14ac:dyDescent="0.25">
      <c r="P182" s="26"/>
      <c r="R182" s="26"/>
      <c r="S182" s="26"/>
      <c r="T182" s="26"/>
      <c r="U182" s="26"/>
      <c r="V182" s="26"/>
      <c r="W182" s="26"/>
      <c r="X182" s="26"/>
      <c r="Y182" s="26"/>
      <c r="Z182" s="26"/>
      <c r="AA182" s="43"/>
      <c r="AB182" s="26"/>
      <c r="AC182" s="26"/>
      <c r="AD182" s="26"/>
      <c r="AE182" s="26"/>
      <c r="AF182" s="26"/>
      <c r="AG182" s="26"/>
      <c r="AH182" s="43"/>
      <c r="AI182" s="26"/>
      <c r="AJ182" s="26"/>
      <c r="AK182" s="26"/>
      <c r="AL182" s="26"/>
      <c r="AM182" s="26"/>
      <c r="AN182" s="43"/>
      <c r="AO182" s="26"/>
      <c r="AP182" s="26"/>
      <c r="AQ182" s="26"/>
      <c r="AR182" s="26"/>
      <c r="AS182" s="26"/>
      <c r="AT182" s="26"/>
      <c r="AU182" s="26"/>
      <c r="AV182" s="26"/>
      <c r="AW182" s="26"/>
      <c r="BD182" s="27"/>
      <c r="BT182" s="73"/>
      <c r="BU182" s="73"/>
      <c r="BV182" s="73"/>
      <c r="BW182" s="73"/>
      <c r="BX182" s="73"/>
      <c r="BY182" s="73"/>
    </row>
    <row r="183" spans="16:77" s="25" customFormat="1" x14ac:dyDescent="0.25">
      <c r="P183" s="26"/>
      <c r="R183" s="26"/>
      <c r="S183" s="26"/>
      <c r="T183" s="26"/>
      <c r="U183" s="26"/>
      <c r="V183" s="26"/>
      <c r="W183" s="26"/>
      <c r="X183" s="26"/>
      <c r="Y183" s="26"/>
      <c r="Z183" s="26"/>
      <c r="AA183" s="43"/>
      <c r="AB183" s="26"/>
      <c r="AC183" s="26"/>
      <c r="AD183" s="26"/>
      <c r="AE183" s="26"/>
      <c r="AF183" s="26"/>
      <c r="AG183" s="26"/>
      <c r="AH183" s="43"/>
      <c r="AI183" s="26"/>
      <c r="AJ183" s="26"/>
      <c r="AK183" s="26"/>
      <c r="AL183" s="26"/>
      <c r="AM183" s="26"/>
      <c r="AN183" s="43"/>
      <c r="AO183" s="26"/>
      <c r="AP183" s="26"/>
      <c r="AQ183" s="26"/>
      <c r="AR183" s="26"/>
      <c r="AS183" s="26"/>
      <c r="AT183" s="26"/>
      <c r="AU183" s="26"/>
      <c r="AV183" s="26"/>
      <c r="AW183" s="26"/>
      <c r="BD183" s="27"/>
      <c r="BT183" s="73"/>
      <c r="BU183" s="73"/>
      <c r="BV183" s="73"/>
      <c r="BW183" s="73"/>
      <c r="BX183" s="73"/>
      <c r="BY183" s="73"/>
    </row>
    <row r="184" spans="16:77" s="25" customFormat="1" x14ac:dyDescent="0.25">
      <c r="P184" s="26"/>
      <c r="R184" s="26"/>
      <c r="S184" s="26"/>
      <c r="T184" s="26"/>
      <c r="U184" s="26"/>
      <c r="V184" s="26"/>
      <c r="W184" s="26"/>
      <c r="X184" s="26"/>
      <c r="Y184" s="26"/>
      <c r="Z184" s="26"/>
      <c r="AA184" s="43"/>
      <c r="AB184" s="26"/>
      <c r="AC184" s="26"/>
      <c r="AD184" s="26"/>
      <c r="AE184" s="26"/>
      <c r="AF184" s="26"/>
      <c r="AG184" s="26"/>
      <c r="AH184" s="43"/>
      <c r="AI184" s="26"/>
      <c r="AJ184" s="26"/>
      <c r="AK184" s="26"/>
      <c r="AL184" s="26"/>
      <c r="AM184" s="26"/>
      <c r="AN184" s="43"/>
      <c r="AO184" s="26"/>
      <c r="AP184" s="26"/>
      <c r="AQ184" s="26"/>
      <c r="AR184" s="26"/>
      <c r="AS184" s="26"/>
      <c r="AT184" s="26"/>
      <c r="AU184" s="26"/>
      <c r="AV184" s="26"/>
      <c r="AW184" s="26"/>
      <c r="BD184" s="27"/>
      <c r="BT184" s="73"/>
      <c r="BU184" s="73"/>
      <c r="BV184" s="73"/>
      <c r="BW184" s="73"/>
      <c r="BX184" s="73"/>
      <c r="BY184" s="73"/>
    </row>
    <row r="185" spans="16:77" s="25" customFormat="1" x14ac:dyDescent="0.25">
      <c r="P185" s="26"/>
      <c r="R185" s="26"/>
      <c r="S185" s="26"/>
      <c r="T185" s="26"/>
      <c r="U185" s="26"/>
      <c r="V185" s="26"/>
      <c r="W185" s="26"/>
      <c r="X185" s="26"/>
      <c r="Y185" s="26"/>
      <c r="Z185" s="26"/>
      <c r="AA185" s="43"/>
      <c r="AB185" s="26"/>
      <c r="AC185" s="26"/>
      <c r="AD185" s="26"/>
      <c r="AE185" s="26"/>
      <c r="AF185" s="26"/>
      <c r="AG185" s="26"/>
      <c r="AH185" s="43"/>
      <c r="AI185" s="26"/>
      <c r="AJ185" s="26"/>
      <c r="AK185" s="26"/>
      <c r="AL185" s="26"/>
      <c r="AM185" s="26"/>
      <c r="AN185" s="43"/>
      <c r="AO185" s="26"/>
      <c r="AP185" s="26"/>
      <c r="AQ185" s="26"/>
      <c r="AR185" s="26"/>
      <c r="AS185" s="26"/>
      <c r="AT185" s="26"/>
      <c r="AU185" s="26"/>
      <c r="AV185" s="26"/>
      <c r="AW185" s="26"/>
      <c r="BD185" s="27"/>
      <c r="BT185" s="73"/>
      <c r="BU185" s="73"/>
      <c r="BV185" s="73"/>
      <c r="BW185" s="73"/>
      <c r="BX185" s="73"/>
      <c r="BY185" s="73"/>
    </row>
    <row r="186" spans="16:77" s="25" customFormat="1" x14ac:dyDescent="0.25">
      <c r="P186" s="26"/>
      <c r="R186" s="26"/>
      <c r="S186" s="26"/>
      <c r="T186" s="26"/>
      <c r="U186" s="26"/>
      <c r="V186" s="26"/>
      <c r="W186" s="26"/>
      <c r="X186" s="26"/>
      <c r="Y186" s="26"/>
      <c r="Z186" s="26"/>
      <c r="AA186" s="43"/>
      <c r="AB186" s="26"/>
      <c r="AC186" s="26"/>
      <c r="AD186" s="26"/>
      <c r="AE186" s="26"/>
      <c r="AF186" s="26"/>
      <c r="AG186" s="26"/>
      <c r="AH186" s="43"/>
      <c r="AI186" s="26"/>
      <c r="AJ186" s="26"/>
      <c r="AK186" s="26"/>
      <c r="AL186" s="26"/>
      <c r="AM186" s="26"/>
      <c r="AN186" s="43"/>
      <c r="AO186" s="26"/>
      <c r="AP186" s="26"/>
      <c r="AQ186" s="26"/>
      <c r="AR186" s="26"/>
      <c r="AS186" s="26"/>
      <c r="AT186" s="26"/>
      <c r="AU186" s="26"/>
      <c r="AV186" s="26"/>
      <c r="AW186" s="26"/>
      <c r="BD186" s="27"/>
      <c r="BT186" s="73"/>
      <c r="BU186" s="73"/>
      <c r="BV186" s="73"/>
      <c r="BW186" s="73"/>
      <c r="BX186" s="73"/>
      <c r="BY186" s="73"/>
    </row>
    <row r="187" spans="16:77" s="25" customFormat="1" x14ac:dyDescent="0.25">
      <c r="P187" s="26"/>
      <c r="R187" s="26"/>
      <c r="S187" s="26"/>
      <c r="T187" s="26"/>
      <c r="U187" s="26"/>
      <c r="V187" s="26"/>
      <c r="W187" s="26"/>
      <c r="X187" s="26"/>
      <c r="Y187" s="26"/>
      <c r="Z187" s="26"/>
      <c r="AA187" s="43"/>
      <c r="AB187" s="26"/>
      <c r="AC187" s="26"/>
      <c r="AD187" s="26"/>
      <c r="AE187" s="26"/>
      <c r="AF187" s="26"/>
      <c r="AG187" s="26"/>
      <c r="AH187" s="43"/>
      <c r="AI187" s="26"/>
      <c r="AJ187" s="26"/>
      <c r="AK187" s="26"/>
      <c r="AL187" s="26"/>
      <c r="AM187" s="26"/>
      <c r="AN187" s="43"/>
      <c r="AO187" s="26"/>
      <c r="AP187" s="26"/>
      <c r="AQ187" s="26"/>
      <c r="AR187" s="26"/>
      <c r="AS187" s="26"/>
      <c r="AT187" s="26"/>
      <c r="AU187" s="26"/>
      <c r="AV187" s="26"/>
      <c r="AW187" s="26"/>
      <c r="BD187" s="27"/>
      <c r="BT187" s="73"/>
      <c r="BU187" s="73"/>
      <c r="BV187" s="73"/>
      <c r="BW187" s="73"/>
      <c r="BX187" s="73"/>
      <c r="BY187" s="73"/>
    </row>
    <row r="188" spans="16:77" s="25" customFormat="1" x14ac:dyDescent="0.25">
      <c r="P188" s="26"/>
      <c r="R188" s="26"/>
      <c r="S188" s="26"/>
      <c r="T188" s="26"/>
      <c r="U188" s="26"/>
      <c r="V188" s="26"/>
      <c r="W188" s="26"/>
      <c r="X188" s="26"/>
      <c r="Y188" s="26"/>
      <c r="Z188" s="26"/>
      <c r="AA188" s="43"/>
      <c r="AB188" s="26"/>
      <c r="AC188" s="26"/>
      <c r="AD188" s="26"/>
      <c r="AE188" s="26"/>
      <c r="AF188" s="26"/>
      <c r="AG188" s="26"/>
      <c r="AH188" s="43"/>
      <c r="AI188" s="26"/>
      <c r="AJ188" s="26"/>
      <c r="AK188" s="26"/>
      <c r="AL188" s="26"/>
      <c r="AM188" s="26"/>
      <c r="AN188" s="43"/>
      <c r="AO188" s="26"/>
      <c r="AP188" s="26"/>
      <c r="AQ188" s="26"/>
      <c r="AR188" s="26"/>
      <c r="AS188" s="26"/>
      <c r="AT188" s="26"/>
      <c r="AU188" s="26"/>
      <c r="AV188" s="26"/>
      <c r="AW188" s="26"/>
      <c r="BD188" s="27"/>
      <c r="BT188" s="73"/>
      <c r="BU188" s="73"/>
      <c r="BV188" s="73"/>
      <c r="BW188" s="73"/>
      <c r="BX188" s="73"/>
      <c r="BY188" s="73"/>
    </row>
    <row r="189" spans="16:77" s="25" customFormat="1" x14ac:dyDescent="0.25">
      <c r="P189" s="26"/>
      <c r="R189" s="26"/>
      <c r="S189" s="26"/>
      <c r="T189" s="26"/>
      <c r="U189" s="26"/>
      <c r="V189" s="26"/>
      <c r="W189" s="26"/>
      <c r="X189" s="26"/>
      <c r="Y189" s="26"/>
      <c r="Z189" s="26"/>
      <c r="AA189" s="43"/>
      <c r="AB189" s="26"/>
      <c r="AC189" s="26"/>
      <c r="AD189" s="26"/>
      <c r="AE189" s="26"/>
      <c r="AF189" s="26"/>
      <c r="AG189" s="26"/>
      <c r="AH189" s="43"/>
      <c r="AI189" s="26"/>
      <c r="AJ189" s="26"/>
      <c r="AK189" s="26"/>
      <c r="AL189" s="26"/>
      <c r="AM189" s="26"/>
      <c r="AN189" s="43"/>
      <c r="AO189" s="26"/>
      <c r="AP189" s="26"/>
      <c r="AQ189" s="26"/>
      <c r="AR189" s="26"/>
      <c r="AS189" s="26"/>
      <c r="AT189" s="26"/>
      <c r="AU189" s="26"/>
      <c r="AV189" s="26"/>
      <c r="AW189" s="26"/>
      <c r="BD189" s="27"/>
      <c r="BT189" s="73"/>
      <c r="BU189" s="73"/>
      <c r="BV189" s="73"/>
      <c r="BW189" s="73"/>
      <c r="BX189" s="73"/>
      <c r="BY189" s="73"/>
    </row>
    <row r="190" spans="16:77" s="25" customFormat="1" x14ac:dyDescent="0.25">
      <c r="P190" s="26"/>
      <c r="R190" s="26"/>
      <c r="S190" s="26"/>
      <c r="T190" s="26"/>
      <c r="U190" s="26"/>
      <c r="V190" s="26"/>
      <c r="W190" s="26"/>
      <c r="X190" s="26"/>
      <c r="Y190" s="26"/>
      <c r="Z190" s="26"/>
      <c r="AA190" s="43"/>
      <c r="AB190" s="26"/>
      <c r="AC190" s="26"/>
      <c r="AD190" s="26"/>
      <c r="AE190" s="26"/>
      <c r="AF190" s="26"/>
      <c r="AG190" s="26"/>
      <c r="AH190" s="43"/>
      <c r="AI190" s="26"/>
      <c r="AJ190" s="26"/>
      <c r="AK190" s="26"/>
      <c r="AL190" s="26"/>
      <c r="AM190" s="26"/>
      <c r="AN190" s="43"/>
      <c r="AO190" s="26"/>
      <c r="AP190" s="26"/>
      <c r="AQ190" s="26"/>
      <c r="AR190" s="26"/>
      <c r="AS190" s="26"/>
      <c r="AT190" s="26"/>
      <c r="AU190" s="26"/>
      <c r="AV190" s="26"/>
      <c r="AW190" s="26"/>
      <c r="BD190" s="27"/>
      <c r="BT190" s="73"/>
      <c r="BU190" s="73"/>
      <c r="BV190" s="73"/>
      <c r="BW190" s="73"/>
      <c r="BX190" s="73"/>
      <c r="BY190" s="73"/>
    </row>
    <row r="191" spans="16:77" s="25" customFormat="1" x14ac:dyDescent="0.25">
      <c r="P191" s="26"/>
      <c r="R191" s="26"/>
      <c r="S191" s="26"/>
      <c r="T191" s="26"/>
      <c r="U191" s="26"/>
      <c r="V191" s="26"/>
      <c r="W191" s="26"/>
      <c r="X191" s="26"/>
      <c r="Y191" s="26"/>
      <c r="Z191" s="26"/>
      <c r="AA191" s="43"/>
      <c r="AB191" s="26"/>
      <c r="AC191" s="26"/>
      <c r="AD191" s="26"/>
      <c r="AE191" s="26"/>
      <c r="AF191" s="26"/>
      <c r="AG191" s="26"/>
      <c r="AH191" s="43"/>
      <c r="AI191" s="26"/>
      <c r="AJ191" s="26"/>
      <c r="AK191" s="26"/>
      <c r="AL191" s="26"/>
      <c r="AM191" s="26"/>
      <c r="AN191" s="43"/>
      <c r="AO191" s="26"/>
      <c r="AP191" s="26"/>
      <c r="AQ191" s="26"/>
      <c r="AR191" s="26"/>
      <c r="AS191" s="26"/>
      <c r="AT191" s="26"/>
      <c r="AU191" s="26"/>
      <c r="AV191" s="26"/>
      <c r="AW191" s="26"/>
      <c r="BD191" s="27"/>
      <c r="BT191" s="73"/>
      <c r="BU191" s="73"/>
      <c r="BV191" s="73"/>
      <c r="BW191" s="73"/>
      <c r="BX191" s="73"/>
      <c r="BY191" s="73"/>
    </row>
    <row r="192" spans="16:77" s="25" customFormat="1" x14ac:dyDescent="0.25">
      <c r="P192" s="26"/>
      <c r="R192" s="26"/>
      <c r="S192" s="26"/>
      <c r="T192" s="26"/>
      <c r="U192" s="26"/>
      <c r="V192" s="26"/>
      <c r="W192" s="26"/>
      <c r="X192" s="26"/>
      <c r="Y192" s="26"/>
      <c r="Z192" s="26"/>
      <c r="AA192" s="43"/>
      <c r="AB192" s="26"/>
      <c r="AC192" s="26"/>
      <c r="AD192" s="26"/>
      <c r="AE192" s="26"/>
      <c r="AF192" s="26"/>
      <c r="AG192" s="26"/>
      <c r="AH192" s="43"/>
      <c r="AI192" s="26"/>
      <c r="AJ192" s="26"/>
      <c r="AK192" s="26"/>
      <c r="AL192" s="26"/>
      <c r="AM192" s="26"/>
      <c r="AN192" s="43"/>
      <c r="AO192" s="26"/>
      <c r="AP192" s="26"/>
      <c r="AQ192" s="26"/>
      <c r="AR192" s="26"/>
      <c r="AS192" s="26"/>
      <c r="AT192" s="26"/>
      <c r="AU192" s="26"/>
      <c r="AV192" s="26"/>
      <c r="AW192" s="26"/>
      <c r="BD192" s="27"/>
      <c r="BT192" s="73"/>
      <c r="BU192" s="73"/>
      <c r="BV192" s="73"/>
      <c r="BW192" s="73"/>
      <c r="BX192" s="73"/>
      <c r="BY192" s="73"/>
    </row>
    <row r="193" spans="16:77" s="25" customFormat="1" x14ac:dyDescent="0.25">
      <c r="P193" s="26"/>
      <c r="R193" s="26"/>
      <c r="S193" s="26"/>
      <c r="T193" s="26"/>
      <c r="U193" s="26"/>
      <c r="V193" s="26"/>
      <c r="W193" s="26"/>
      <c r="X193" s="26"/>
      <c r="Y193" s="26"/>
      <c r="Z193" s="26"/>
      <c r="AA193" s="43"/>
      <c r="AB193" s="26"/>
      <c r="AC193" s="26"/>
      <c r="AD193" s="26"/>
      <c r="AE193" s="26"/>
      <c r="AF193" s="26"/>
      <c r="AG193" s="26"/>
      <c r="AH193" s="43"/>
      <c r="AI193" s="26"/>
      <c r="AJ193" s="26"/>
      <c r="AK193" s="26"/>
      <c r="AL193" s="26"/>
      <c r="AM193" s="26"/>
      <c r="AN193" s="43"/>
      <c r="AO193" s="26"/>
      <c r="AP193" s="26"/>
      <c r="AQ193" s="26"/>
      <c r="AR193" s="26"/>
      <c r="AS193" s="26"/>
      <c r="AT193" s="26"/>
      <c r="AU193" s="26"/>
      <c r="AV193" s="26"/>
      <c r="AW193" s="26"/>
      <c r="BD193" s="27"/>
      <c r="BT193" s="73"/>
      <c r="BU193" s="73"/>
      <c r="BV193" s="73"/>
      <c r="BW193" s="73"/>
      <c r="BX193" s="73"/>
      <c r="BY193" s="73"/>
    </row>
    <row r="194" spans="16:77" s="25" customFormat="1" x14ac:dyDescent="0.25">
      <c r="P194" s="26"/>
      <c r="R194" s="26"/>
      <c r="S194" s="26"/>
      <c r="T194" s="26"/>
      <c r="U194" s="26"/>
      <c r="V194" s="26"/>
      <c r="W194" s="26"/>
      <c r="X194" s="26"/>
      <c r="Y194" s="26"/>
      <c r="Z194" s="26"/>
      <c r="AA194" s="43"/>
      <c r="AB194" s="26"/>
      <c r="AC194" s="26"/>
      <c r="AD194" s="26"/>
      <c r="AE194" s="26"/>
      <c r="AF194" s="26"/>
      <c r="AG194" s="26"/>
      <c r="AH194" s="43"/>
      <c r="AI194" s="26"/>
      <c r="AJ194" s="26"/>
      <c r="AK194" s="26"/>
      <c r="AL194" s="26"/>
      <c r="AM194" s="26"/>
      <c r="AN194" s="43"/>
      <c r="AO194" s="26"/>
      <c r="AP194" s="26"/>
      <c r="AQ194" s="26"/>
      <c r="AR194" s="26"/>
      <c r="AS194" s="26"/>
      <c r="AT194" s="26"/>
      <c r="AU194" s="26"/>
      <c r="AV194" s="26"/>
      <c r="AW194" s="26"/>
      <c r="BD194" s="27"/>
      <c r="BT194" s="73"/>
      <c r="BU194" s="73"/>
      <c r="BV194" s="73"/>
      <c r="BW194" s="73"/>
      <c r="BX194" s="73"/>
      <c r="BY194" s="73"/>
    </row>
    <row r="195" spans="16:77" s="25" customFormat="1" x14ac:dyDescent="0.25">
      <c r="P195" s="26"/>
      <c r="R195" s="26"/>
      <c r="S195" s="26"/>
      <c r="T195" s="26"/>
      <c r="U195" s="26"/>
      <c r="V195" s="26"/>
      <c r="W195" s="26"/>
      <c r="X195" s="26"/>
      <c r="Y195" s="26"/>
      <c r="Z195" s="26"/>
      <c r="AA195" s="43"/>
      <c r="AB195" s="26"/>
      <c r="AC195" s="26"/>
      <c r="AD195" s="26"/>
      <c r="AE195" s="26"/>
      <c r="AF195" s="26"/>
      <c r="AG195" s="26"/>
      <c r="AH195" s="43"/>
      <c r="AI195" s="26"/>
      <c r="AJ195" s="26"/>
      <c r="AK195" s="26"/>
      <c r="AL195" s="26"/>
      <c r="AM195" s="26"/>
      <c r="AN195" s="43"/>
      <c r="AO195" s="26"/>
      <c r="AP195" s="26"/>
      <c r="AQ195" s="26"/>
      <c r="AR195" s="26"/>
      <c r="AS195" s="26"/>
      <c r="AT195" s="26"/>
      <c r="AU195" s="26"/>
      <c r="AV195" s="26"/>
      <c r="AW195" s="26"/>
      <c r="BD195" s="27"/>
      <c r="BT195" s="73"/>
      <c r="BU195" s="73"/>
      <c r="BV195" s="73"/>
      <c r="BW195" s="73"/>
      <c r="BX195" s="73"/>
      <c r="BY195" s="73"/>
    </row>
    <row r="196" spans="16:77" s="25" customFormat="1" x14ac:dyDescent="0.25">
      <c r="P196" s="26"/>
      <c r="R196" s="26"/>
      <c r="S196" s="26"/>
      <c r="T196" s="26"/>
      <c r="U196" s="26"/>
      <c r="V196" s="26"/>
      <c r="W196" s="26"/>
      <c r="X196" s="26"/>
      <c r="Y196" s="26"/>
      <c r="Z196" s="26"/>
      <c r="AA196" s="43"/>
      <c r="AB196" s="26"/>
      <c r="AC196" s="26"/>
      <c r="AD196" s="26"/>
      <c r="AE196" s="26"/>
      <c r="AF196" s="26"/>
      <c r="AG196" s="26"/>
      <c r="AH196" s="43"/>
      <c r="AI196" s="26"/>
      <c r="AJ196" s="26"/>
      <c r="AK196" s="26"/>
      <c r="AL196" s="26"/>
      <c r="AM196" s="26"/>
      <c r="AN196" s="43"/>
      <c r="AO196" s="26"/>
      <c r="AP196" s="26"/>
      <c r="AQ196" s="26"/>
      <c r="AR196" s="26"/>
      <c r="AS196" s="26"/>
      <c r="AT196" s="26"/>
      <c r="AU196" s="26"/>
      <c r="AV196" s="26"/>
      <c r="AW196" s="26"/>
      <c r="BD196" s="27"/>
      <c r="BT196" s="73"/>
      <c r="BU196" s="73"/>
      <c r="BV196" s="73"/>
      <c r="BW196" s="73"/>
      <c r="BX196" s="73"/>
      <c r="BY196" s="73"/>
    </row>
    <row r="197" spans="16:77" s="25" customFormat="1" x14ac:dyDescent="0.25">
      <c r="P197" s="26"/>
      <c r="R197" s="26"/>
      <c r="S197" s="26"/>
      <c r="T197" s="26"/>
      <c r="U197" s="26"/>
      <c r="V197" s="26"/>
      <c r="W197" s="26"/>
      <c r="X197" s="26"/>
      <c r="Y197" s="26"/>
      <c r="Z197" s="26"/>
      <c r="AA197" s="43"/>
      <c r="AB197" s="26"/>
      <c r="AC197" s="26"/>
      <c r="AD197" s="26"/>
      <c r="AE197" s="26"/>
      <c r="AF197" s="26"/>
      <c r="AG197" s="26"/>
      <c r="AH197" s="43"/>
      <c r="AI197" s="26"/>
      <c r="AJ197" s="26"/>
      <c r="AK197" s="26"/>
      <c r="AL197" s="26"/>
      <c r="AM197" s="26"/>
      <c r="AN197" s="43"/>
      <c r="AO197" s="26"/>
      <c r="AP197" s="26"/>
      <c r="AQ197" s="26"/>
      <c r="AR197" s="26"/>
      <c r="AS197" s="26"/>
      <c r="AT197" s="26"/>
      <c r="AU197" s="26"/>
      <c r="AV197" s="26"/>
      <c r="AW197" s="26"/>
      <c r="BD197" s="27"/>
      <c r="BT197" s="73"/>
      <c r="BU197" s="73"/>
      <c r="BV197" s="73"/>
      <c r="BW197" s="73"/>
      <c r="BX197" s="73"/>
      <c r="BY197" s="73"/>
    </row>
    <row r="198" spans="16:77" s="25" customFormat="1" x14ac:dyDescent="0.25">
      <c r="P198" s="26"/>
      <c r="R198" s="26"/>
      <c r="S198" s="26"/>
      <c r="T198" s="26"/>
      <c r="U198" s="26"/>
      <c r="V198" s="26"/>
      <c r="W198" s="26"/>
      <c r="X198" s="26"/>
      <c r="Y198" s="26"/>
      <c r="Z198" s="26"/>
      <c r="AA198" s="43"/>
      <c r="AB198" s="26"/>
      <c r="AC198" s="26"/>
      <c r="AD198" s="26"/>
      <c r="AE198" s="26"/>
      <c r="AF198" s="26"/>
      <c r="AG198" s="26"/>
      <c r="AH198" s="43"/>
      <c r="AI198" s="26"/>
      <c r="AJ198" s="26"/>
      <c r="AK198" s="26"/>
      <c r="AL198" s="26"/>
      <c r="AM198" s="26"/>
      <c r="AN198" s="43"/>
      <c r="AO198" s="26"/>
      <c r="AP198" s="26"/>
      <c r="AQ198" s="26"/>
      <c r="AR198" s="26"/>
      <c r="AS198" s="26"/>
      <c r="AT198" s="26"/>
      <c r="AU198" s="26"/>
      <c r="AV198" s="26"/>
      <c r="AW198" s="26"/>
      <c r="BD198" s="27"/>
      <c r="BT198" s="73"/>
      <c r="BU198" s="73"/>
      <c r="BV198" s="73"/>
      <c r="BW198" s="73"/>
      <c r="BX198" s="73"/>
      <c r="BY198" s="73"/>
    </row>
    <row r="199" spans="16:77" s="25" customFormat="1" x14ac:dyDescent="0.25">
      <c r="P199" s="26"/>
      <c r="R199" s="26"/>
      <c r="S199" s="26"/>
      <c r="T199" s="26"/>
      <c r="U199" s="26"/>
      <c r="V199" s="26"/>
      <c r="W199" s="26"/>
      <c r="X199" s="26"/>
      <c r="Y199" s="26"/>
      <c r="Z199" s="26"/>
      <c r="AA199" s="43"/>
      <c r="AB199" s="26"/>
      <c r="AC199" s="26"/>
      <c r="AD199" s="26"/>
      <c r="AE199" s="26"/>
      <c r="AF199" s="26"/>
      <c r="AG199" s="26"/>
      <c r="AH199" s="43"/>
      <c r="AI199" s="26"/>
      <c r="AJ199" s="26"/>
      <c r="AK199" s="26"/>
      <c r="AL199" s="26"/>
      <c r="AM199" s="26"/>
      <c r="AN199" s="43"/>
      <c r="AO199" s="26"/>
      <c r="AP199" s="26"/>
      <c r="AQ199" s="26"/>
      <c r="AR199" s="26"/>
      <c r="AS199" s="26"/>
      <c r="AT199" s="26"/>
      <c r="AU199" s="26"/>
      <c r="AV199" s="26"/>
      <c r="AW199" s="26"/>
      <c r="BD199" s="27"/>
      <c r="BT199" s="73"/>
      <c r="BU199" s="73"/>
      <c r="BV199" s="73"/>
      <c r="BW199" s="73"/>
      <c r="BX199" s="73"/>
      <c r="BY199" s="73"/>
    </row>
    <row r="200" spans="16:77" s="25" customFormat="1" x14ac:dyDescent="0.25">
      <c r="P200" s="26"/>
      <c r="R200" s="26"/>
      <c r="S200" s="26"/>
      <c r="T200" s="26"/>
      <c r="U200" s="26"/>
      <c r="V200" s="26"/>
      <c r="W200" s="26"/>
      <c r="X200" s="26"/>
      <c r="Y200" s="26"/>
      <c r="Z200" s="26"/>
      <c r="AA200" s="43"/>
      <c r="AB200" s="26"/>
      <c r="AC200" s="26"/>
      <c r="AD200" s="26"/>
      <c r="AE200" s="26"/>
      <c r="AF200" s="26"/>
      <c r="AG200" s="26"/>
      <c r="AH200" s="43"/>
      <c r="AI200" s="26"/>
      <c r="AJ200" s="26"/>
      <c r="AK200" s="26"/>
      <c r="AL200" s="26"/>
      <c r="AM200" s="26"/>
      <c r="AN200" s="43"/>
      <c r="AO200" s="26"/>
      <c r="AP200" s="26"/>
      <c r="AQ200" s="26"/>
      <c r="AR200" s="26"/>
      <c r="AS200" s="26"/>
      <c r="AT200" s="26"/>
      <c r="AU200" s="26"/>
      <c r="AV200" s="26"/>
      <c r="AW200" s="26"/>
      <c r="BD200" s="27"/>
      <c r="BT200" s="73"/>
      <c r="BU200" s="73"/>
      <c r="BV200" s="73"/>
      <c r="BW200" s="73"/>
      <c r="BX200" s="73"/>
      <c r="BY200" s="73"/>
    </row>
    <row r="201" spans="16:77" s="25" customFormat="1" x14ac:dyDescent="0.25">
      <c r="P201" s="26"/>
      <c r="R201" s="26"/>
      <c r="S201" s="26"/>
      <c r="T201" s="26"/>
      <c r="U201" s="26"/>
      <c r="V201" s="26"/>
      <c r="W201" s="26"/>
      <c r="X201" s="26"/>
      <c r="Y201" s="26"/>
      <c r="Z201" s="26"/>
      <c r="AA201" s="43"/>
      <c r="AB201" s="26"/>
      <c r="AC201" s="26"/>
      <c r="AD201" s="26"/>
      <c r="AE201" s="26"/>
      <c r="AF201" s="26"/>
      <c r="AG201" s="26"/>
      <c r="AH201" s="43"/>
      <c r="AI201" s="26"/>
      <c r="AJ201" s="26"/>
      <c r="AK201" s="26"/>
      <c r="AL201" s="26"/>
      <c r="AM201" s="26"/>
      <c r="AN201" s="43"/>
      <c r="AO201" s="26"/>
      <c r="AP201" s="26"/>
      <c r="AQ201" s="26"/>
      <c r="AR201" s="26"/>
      <c r="AS201" s="26"/>
      <c r="AT201" s="26"/>
      <c r="AU201" s="26"/>
      <c r="AV201" s="26"/>
      <c r="AW201" s="26"/>
      <c r="BD201" s="27"/>
      <c r="BT201" s="73"/>
      <c r="BU201" s="73"/>
      <c r="BV201" s="73"/>
      <c r="BW201" s="73"/>
      <c r="BX201" s="73"/>
      <c r="BY201" s="73"/>
    </row>
    <row r="202" spans="16:77" s="25" customFormat="1" x14ac:dyDescent="0.25">
      <c r="P202" s="26"/>
      <c r="R202" s="26"/>
      <c r="S202" s="26"/>
      <c r="T202" s="26"/>
      <c r="U202" s="26"/>
      <c r="V202" s="26"/>
      <c r="W202" s="26"/>
      <c r="X202" s="26"/>
      <c r="Y202" s="26"/>
      <c r="Z202" s="26"/>
      <c r="AA202" s="43"/>
      <c r="AB202" s="26"/>
      <c r="AC202" s="26"/>
      <c r="AD202" s="26"/>
      <c r="AE202" s="26"/>
      <c r="AF202" s="26"/>
      <c r="AG202" s="26"/>
      <c r="AH202" s="43"/>
      <c r="AI202" s="26"/>
      <c r="AJ202" s="26"/>
      <c r="AK202" s="26"/>
      <c r="AL202" s="26"/>
      <c r="AM202" s="26"/>
      <c r="AN202" s="43"/>
      <c r="AO202" s="26"/>
      <c r="AP202" s="26"/>
      <c r="AQ202" s="26"/>
      <c r="AR202" s="26"/>
      <c r="AS202" s="26"/>
      <c r="AT202" s="26"/>
      <c r="AU202" s="26"/>
      <c r="AV202" s="26"/>
      <c r="AW202" s="26"/>
      <c r="BD202" s="27"/>
      <c r="BT202" s="73"/>
      <c r="BU202" s="73"/>
      <c r="BV202" s="73"/>
      <c r="BW202" s="73"/>
      <c r="BX202" s="73"/>
      <c r="BY202" s="73"/>
    </row>
    <row r="203" spans="16:77" s="25" customFormat="1" x14ac:dyDescent="0.25">
      <c r="P203" s="26"/>
      <c r="R203" s="26"/>
      <c r="S203" s="26"/>
      <c r="T203" s="26"/>
      <c r="U203" s="26"/>
      <c r="V203" s="26"/>
      <c r="W203" s="26"/>
      <c r="X203" s="26"/>
      <c r="Y203" s="26"/>
      <c r="Z203" s="26"/>
      <c r="AA203" s="43"/>
      <c r="AB203" s="26"/>
      <c r="AC203" s="26"/>
      <c r="AD203" s="26"/>
      <c r="AE203" s="26"/>
      <c r="AF203" s="26"/>
      <c r="AG203" s="26"/>
      <c r="AH203" s="43"/>
      <c r="AI203" s="26"/>
      <c r="AJ203" s="26"/>
      <c r="AK203" s="26"/>
      <c r="AL203" s="26"/>
      <c r="AM203" s="26"/>
      <c r="AN203" s="43"/>
      <c r="AO203" s="26"/>
      <c r="AP203" s="26"/>
      <c r="AQ203" s="26"/>
      <c r="AR203" s="26"/>
      <c r="AS203" s="26"/>
      <c r="AT203" s="26"/>
      <c r="AU203" s="26"/>
      <c r="AV203" s="26"/>
      <c r="AW203" s="26"/>
      <c r="BD203" s="27"/>
      <c r="BT203" s="73"/>
      <c r="BU203" s="73"/>
      <c r="BV203" s="73"/>
      <c r="BW203" s="73"/>
      <c r="BX203" s="73"/>
      <c r="BY203" s="73"/>
    </row>
    <row r="204" spans="16:77" s="25" customFormat="1" x14ac:dyDescent="0.25">
      <c r="P204" s="26"/>
      <c r="R204" s="26"/>
      <c r="S204" s="26"/>
      <c r="T204" s="26"/>
      <c r="U204" s="26"/>
      <c r="V204" s="26"/>
      <c r="W204" s="26"/>
      <c r="X204" s="26"/>
      <c r="Y204" s="26"/>
      <c r="Z204" s="26"/>
      <c r="AA204" s="43"/>
      <c r="AB204" s="26"/>
      <c r="AC204" s="26"/>
      <c r="AD204" s="26"/>
      <c r="AE204" s="26"/>
      <c r="AF204" s="26"/>
      <c r="AG204" s="26"/>
      <c r="AH204" s="43"/>
      <c r="AI204" s="26"/>
      <c r="AJ204" s="26"/>
      <c r="AK204" s="26"/>
      <c r="AL204" s="26"/>
      <c r="AM204" s="26"/>
      <c r="AN204" s="43"/>
      <c r="AO204" s="26"/>
      <c r="AP204" s="26"/>
      <c r="AQ204" s="26"/>
      <c r="AR204" s="26"/>
      <c r="AS204" s="26"/>
      <c r="AT204" s="26"/>
      <c r="AU204" s="26"/>
      <c r="AV204" s="26"/>
      <c r="AW204" s="26"/>
      <c r="BD204" s="27"/>
      <c r="BT204" s="73"/>
      <c r="BU204" s="73"/>
      <c r="BV204" s="73"/>
      <c r="BW204" s="73"/>
      <c r="BX204" s="73"/>
      <c r="BY204" s="73"/>
    </row>
    <row r="205" spans="16:77" s="25" customFormat="1" x14ac:dyDescent="0.25">
      <c r="P205" s="26"/>
      <c r="R205" s="26"/>
      <c r="S205" s="26"/>
      <c r="T205" s="26"/>
      <c r="U205" s="26"/>
      <c r="V205" s="26"/>
      <c r="W205" s="26"/>
      <c r="X205" s="26"/>
      <c r="Y205" s="26"/>
      <c r="Z205" s="26"/>
      <c r="AA205" s="43"/>
      <c r="AB205" s="26"/>
      <c r="AC205" s="26"/>
      <c r="AD205" s="26"/>
      <c r="AE205" s="26"/>
      <c r="AF205" s="26"/>
      <c r="AG205" s="26"/>
      <c r="AH205" s="43"/>
      <c r="AI205" s="26"/>
      <c r="AJ205" s="26"/>
      <c r="AK205" s="26"/>
      <c r="AL205" s="26"/>
      <c r="AM205" s="26"/>
      <c r="AN205" s="43"/>
      <c r="AO205" s="26"/>
      <c r="AP205" s="26"/>
      <c r="AQ205" s="26"/>
      <c r="AR205" s="26"/>
      <c r="AS205" s="26"/>
      <c r="AT205" s="26"/>
      <c r="AU205" s="26"/>
      <c r="AV205" s="26"/>
      <c r="AW205" s="26"/>
      <c r="BD205" s="27"/>
      <c r="BT205" s="73"/>
      <c r="BU205" s="73"/>
      <c r="BV205" s="73"/>
      <c r="BW205" s="73"/>
      <c r="BX205" s="73"/>
      <c r="BY205" s="73"/>
    </row>
    <row r="206" spans="16:77" s="25" customFormat="1" x14ac:dyDescent="0.25">
      <c r="P206" s="26"/>
      <c r="R206" s="26"/>
      <c r="S206" s="26"/>
      <c r="T206" s="26"/>
      <c r="U206" s="26"/>
      <c r="V206" s="26"/>
      <c r="W206" s="26"/>
      <c r="X206" s="26"/>
      <c r="Y206" s="26"/>
      <c r="Z206" s="26"/>
      <c r="AA206" s="43"/>
      <c r="AB206" s="26"/>
      <c r="AC206" s="26"/>
      <c r="AD206" s="26"/>
      <c r="AE206" s="26"/>
      <c r="AF206" s="26"/>
      <c r="AG206" s="26"/>
      <c r="AH206" s="43"/>
      <c r="AI206" s="26"/>
      <c r="AJ206" s="26"/>
      <c r="AK206" s="26"/>
      <c r="AL206" s="26"/>
      <c r="AM206" s="26"/>
      <c r="AN206" s="43"/>
      <c r="AO206" s="26"/>
      <c r="AP206" s="26"/>
      <c r="AQ206" s="26"/>
      <c r="AR206" s="26"/>
      <c r="AS206" s="26"/>
      <c r="AT206" s="26"/>
      <c r="AU206" s="26"/>
      <c r="AV206" s="26"/>
      <c r="AW206" s="26"/>
      <c r="BD206" s="27"/>
      <c r="BT206" s="73"/>
      <c r="BU206" s="73"/>
      <c r="BV206" s="73"/>
      <c r="BW206" s="73"/>
      <c r="BX206" s="73"/>
      <c r="BY206" s="73"/>
    </row>
    <row r="207" spans="16:77" s="25" customFormat="1" x14ac:dyDescent="0.25">
      <c r="P207" s="26"/>
      <c r="R207" s="26"/>
      <c r="S207" s="26"/>
      <c r="T207" s="26"/>
      <c r="U207" s="26"/>
      <c r="V207" s="26"/>
      <c r="W207" s="26"/>
      <c r="X207" s="26"/>
      <c r="Y207" s="26"/>
      <c r="Z207" s="26"/>
      <c r="AA207" s="43"/>
      <c r="AB207" s="26"/>
      <c r="AC207" s="26"/>
      <c r="AD207" s="26"/>
      <c r="AE207" s="26"/>
      <c r="AF207" s="26"/>
      <c r="AG207" s="26"/>
      <c r="AH207" s="43"/>
      <c r="AI207" s="26"/>
      <c r="AJ207" s="26"/>
      <c r="AK207" s="26"/>
      <c r="AL207" s="26"/>
      <c r="AM207" s="26"/>
      <c r="AN207" s="43"/>
      <c r="AO207" s="26"/>
      <c r="AP207" s="26"/>
      <c r="AQ207" s="26"/>
      <c r="AR207" s="26"/>
      <c r="AS207" s="26"/>
      <c r="AT207" s="26"/>
      <c r="AU207" s="26"/>
      <c r="AV207" s="26"/>
      <c r="AW207" s="26"/>
      <c r="BD207" s="27"/>
      <c r="BT207" s="73"/>
      <c r="BU207" s="73"/>
      <c r="BV207" s="73"/>
      <c r="BW207" s="73"/>
      <c r="BX207" s="73"/>
      <c r="BY207" s="73"/>
    </row>
    <row r="208" spans="16:77" s="25" customFormat="1" x14ac:dyDescent="0.25">
      <c r="P208" s="26"/>
      <c r="R208" s="26"/>
      <c r="S208" s="26"/>
      <c r="T208" s="26"/>
      <c r="U208" s="26"/>
      <c r="V208" s="26"/>
      <c r="W208" s="26"/>
      <c r="X208" s="26"/>
      <c r="Y208" s="26"/>
      <c r="Z208" s="26"/>
      <c r="AA208" s="43"/>
      <c r="AB208" s="26"/>
      <c r="AC208" s="26"/>
      <c r="AD208" s="26"/>
      <c r="AE208" s="26"/>
      <c r="AF208" s="26"/>
      <c r="AG208" s="26"/>
      <c r="AH208" s="43"/>
      <c r="AI208" s="26"/>
      <c r="AJ208" s="26"/>
      <c r="AK208" s="26"/>
      <c r="AL208" s="26"/>
      <c r="AM208" s="26"/>
      <c r="AN208" s="43"/>
      <c r="AO208" s="26"/>
      <c r="AP208" s="26"/>
      <c r="AQ208" s="26"/>
      <c r="AR208" s="26"/>
      <c r="AS208" s="26"/>
      <c r="AT208" s="26"/>
      <c r="AU208" s="26"/>
      <c r="AV208" s="26"/>
      <c r="AW208" s="26"/>
      <c r="BD208" s="27"/>
      <c r="BT208" s="73"/>
      <c r="BU208" s="73"/>
      <c r="BV208" s="73"/>
      <c r="BW208" s="73"/>
      <c r="BX208" s="73"/>
      <c r="BY208" s="73"/>
    </row>
    <row r="209" spans="16:77" s="25" customFormat="1" x14ac:dyDescent="0.25">
      <c r="P209" s="26"/>
      <c r="R209" s="26"/>
      <c r="S209" s="26"/>
      <c r="T209" s="26"/>
      <c r="U209" s="26"/>
      <c r="V209" s="26"/>
      <c r="W209" s="26"/>
      <c r="X209" s="26"/>
      <c r="Y209" s="26"/>
      <c r="Z209" s="26"/>
      <c r="AA209" s="43"/>
      <c r="AB209" s="26"/>
      <c r="AC209" s="26"/>
      <c r="AD209" s="26"/>
      <c r="AE209" s="26"/>
      <c r="AF209" s="26"/>
      <c r="AG209" s="26"/>
      <c r="AH209" s="43"/>
      <c r="AI209" s="26"/>
      <c r="AJ209" s="26"/>
      <c r="AK209" s="26"/>
      <c r="AL209" s="26"/>
      <c r="AM209" s="26"/>
      <c r="AN209" s="43"/>
      <c r="AO209" s="26"/>
      <c r="AP209" s="26"/>
      <c r="AQ209" s="26"/>
      <c r="AR209" s="26"/>
      <c r="AS209" s="26"/>
      <c r="AT209" s="26"/>
      <c r="AU209" s="26"/>
      <c r="AV209" s="26"/>
      <c r="AW209" s="26"/>
      <c r="BD209" s="27"/>
      <c r="BT209" s="73"/>
      <c r="BU209" s="73"/>
      <c r="BV209" s="73"/>
      <c r="BW209" s="73"/>
      <c r="BX209" s="73"/>
      <c r="BY209" s="73"/>
    </row>
    <row r="210" spans="16:77" s="25" customFormat="1" x14ac:dyDescent="0.25">
      <c r="P210" s="26"/>
      <c r="R210" s="26"/>
      <c r="S210" s="26"/>
      <c r="T210" s="26"/>
      <c r="U210" s="26"/>
      <c r="V210" s="26"/>
      <c r="W210" s="26"/>
      <c r="X210" s="26"/>
      <c r="Y210" s="26"/>
      <c r="Z210" s="26"/>
      <c r="AA210" s="43"/>
      <c r="AB210" s="26"/>
      <c r="AC210" s="26"/>
      <c r="AD210" s="26"/>
      <c r="AE210" s="26"/>
      <c r="AF210" s="26"/>
      <c r="AG210" s="26"/>
      <c r="AH210" s="43"/>
      <c r="AI210" s="26"/>
      <c r="AJ210" s="26"/>
      <c r="AK210" s="26"/>
      <c r="AL210" s="26"/>
      <c r="AM210" s="26"/>
      <c r="AN210" s="43"/>
      <c r="AO210" s="26"/>
      <c r="AP210" s="26"/>
      <c r="AQ210" s="26"/>
      <c r="AR210" s="26"/>
      <c r="AS210" s="26"/>
      <c r="AT210" s="26"/>
      <c r="AU210" s="26"/>
      <c r="AV210" s="26"/>
      <c r="AW210" s="26"/>
      <c r="BD210" s="27"/>
      <c r="BT210" s="73"/>
      <c r="BU210" s="73"/>
      <c r="BV210" s="73"/>
      <c r="BW210" s="73"/>
      <c r="BX210" s="73"/>
      <c r="BY210" s="73"/>
    </row>
    <row r="211" spans="16:77" s="25" customFormat="1" x14ac:dyDescent="0.25">
      <c r="P211" s="26"/>
      <c r="R211" s="26"/>
      <c r="S211" s="26"/>
      <c r="T211" s="26"/>
      <c r="U211" s="26"/>
      <c r="V211" s="26"/>
      <c r="W211" s="26"/>
      <c r="X211" s="26"/>
      <c r="Y211" s="26"/>
      <c r="Z211" s="26"/>
      <c r="AA211" s="43"/>
      <c r="AB211" s="26"/>
      <c r="AC211" s="26"/>
      <c r="AD211" s="26"/>
      <c r="AE211" s="26"/>
      <c r="AF211" s="26"/>
      <c r="AG211" s="26"/>
      <c r="AH211" s="43"/>
      <c r="AI211" s="26"/>
      <c r="AJ211" s="26"/>
      <c r="AK211" s="26"/>
      <c r="AL211" s="26"/>
      <c r="AM211" s="26"/>
      <c r="AN211" s="43"/>
      <c r="AO211" s="26"/>
      <c r="AP211" s="26"/>
      <c r="AQ211" s="26"/>
      <c r="AR211" s="26"/>
      <c r="AS211" s="26"/>
      <c r="AT211" s="26"/>
      <c r="AU211" s="26"/>
      <c r="AV211" s="26"/>
      <c r="AW211" s="26"/>
      <c r="BD211" s="27"/>
      <c r="BT211" s="73"/>
      <c r="BU211" s="73"/>
      <c r="BV211" s="73"/>
      <c r="BW211" s="73"/>
      <c r="BX211" s="73"/>
      <c r="BY211" s="73"/>
    </row>
    <row r="212" spans="16:77" s="25" customFormat="1" x14ac:dyDescent="0.25">
      <c r="P212" s="26"/>
      <c r="R212" s="26"/>
      <c r="S212" s="26"/>
      <c r="T212" s="26"/>
      <c r="U212" s="26"/>
      <c r="V212" s="26"/>
      <c r="W212" s="26"/>
      <c r="X212" s="26"/>
      <c r="Y212" s="26"/>
      <c r="Z212" s="26"/>
      <c r="AA212" s="43"/>
      <c r="AB212" s="26"/>
      <c r="AC212" s="26"/>
      <c r="AD212" s="26"/>
      <c r="AE212" s="26"/>
      <c r="AF212" s="26"/>
      <c r="AG212" s="26"/>
      <c r="AH212" s="43"/>
      <c r="AI212" s="26"/>
      <c r="AJ212" s="26"/>
      <c r="AK212" s="26"/>
      <c r="AL212" s="26"/>
      <c r="AM212" s="26"/>
      <c r="AN212" s="43"/>
      <c r="AO212" s="26"/>
      <c r="AP212" s="26"/>
      <c r="AQ212" s="26"/>
      <c r="AR212" s="26"/>
      <c r="AS212" s="26"/>
      <c r="AT212" s="26"/>
      <c r="AU212" s="26"/>
      <c r="AV212" s="26"/>
      <c r="AW212" s="26"/>
      <c r="BD212" s="27"/>
      <c r="BT212" s="73"/>
      <c r="BU212" s="73"/>
      <c r="BV212" s="73"/>
      <c r="BW212" s="73"/>
      <c r="BX212" s="73"/>
      <c r="BY212" s="73"/>
    </row>
    <row r="213" spans="16:77" s="25" customFormat="1" x14ac:dyDescent="0.25">
      <c r="P213" s="26"/>
      <c r="R213" s="26"/>
      <c r="S213" s="26"/>
      <c r="T213" s="26"/>
      <c r="U213" s="26"/>
      <c r="V213" s="26"/>
      <c r="W213" s="26"/>
      <c r="X213" s="26"/>
      <c r="Y213" s="26"/>
      <c r="Z213" s="26"/>
      <c r="AA213" s="43"/>
      <c r="AB213" s="26"/>
      <c r="AC213" s="26"/>
      <c r="AD213" s="26"/>
      <c r="AE213" s="26"/>
      <c r="AF213" s="26"/>
      <c r="AG213" s="26"/>
      <c r="AH213" s="43"/>
      <c r="AI213" s="26"/>
      <c r="AJ213" s="26"/>
      <c r="AK213" s="26"/>
      <c r="AL213" s="26"/>
      <c r="AM213" s="26"/>
      <c r="AN213" s="43"/>
      <c r="AO213" s="26"/>
      <c r="AP213" s="26"/>
      <c r="AQ213" s="26"/>
      <c r="AR213" s="26"/>
      <c r="AS213" s="26"/>
      <c r="AT213" s="26"/>
      <c r="AU213" s="26"/>
      <c r="AV213" s="26"/>
      <c r="AW213" s="26"/>
      <c r="BD213" s="27"/>
      <c r="BT213" s="73"/>
      <c r="BU213" s="73"/>
      <c r="BV213" s="73"/>
      <c r="BW213" s="73"/>
      <c r="BX213" s="73"/>
      <c r="BY213" s="73"/>
    </row>
    <row r="214" spans="16:77" s="25" customFormat="1" x14ac:dyDescent="0.25">
      <c r="P214" s="26"/>
      <c r="R214" s="26"/>
      <c r="S214" s="26"/>
      <c r="T214" s="26"/>
      <c r="U214" s="26"/>
      <c r="V214" s="26"/>
      <c r="W214" s="26"/>
      <c r="X214" s="26"/>
      <c r="Y214" s="26"/>
      <c r="Z214" s="26"/>
      <c r="AA214" s="43"/>
      <c r="AB214" s="26"/>
      <c r="AC214" s="26"/>
      <c r="AD214" s="26"/>
      <c r="AE214" s="26"/>
      <c r="AF214" s="26"/>
      <c r="AG214" s="26"/>
      <c r="AH214" s="43"/>
      <c r="AI214" s="26"/>
      <c r="AJ214" s="26"/>
      <c r="AK214" s="26"/>
      <c r="AL214" s="26"/>
      <c r="AM214" s="26"/>
      <c r="AN214" s="43"/>
      <c r="AO214" s="26"/>
      <c r="AP214" s="26"/>
      <c r="AQ214" s="26"/>
      <c r="AR214" s="26"/>
      <c r="AS214" s="26"/>
      <c r="AT214" s="26"/>
      <c r="AU214" s="26"/>
      <c r="AV214" s="26"/>
      <c r="AW214" s="26"/>
      <c r="BD214" s="27"/>
      <c r="BT214" s="73"/>
      <c r="BU214" s="73"/>
      <c r="BV214" s="73"/>
      <c r="BW214" s="73"/>
      <c r="BX214" s="73"/>
      <c r="BY214" s="73"/>
    </row>
    <row r="215" spans="16:77" s="25" customFormat="1" x14ac:dyDescent="0.25">
      <c r="P215" s="26"/>
      <c r="R215" s="26"/>
      <c r="S215" s="26"/>
      <c r="T215" s="26"/>
      <c r="U215" s="26"/>
      <c r="V215" s="26"/>
      <c r="W215" s="26"/>
      <c r="X215" s="26"/>
      <c r="Y215" s="26"/>
      <c r="Z215" s="26"/>
      <c r="AA215" s="43"/>
      <c r="AB215" s="26"/>
      <c r="AC215" s="26"/>
      <c r="AD215" s="26"/>
      <c r="AE215" s="26"/>
      <c r="AF215" s="26"/>
      <c r="AG215" s="26"/>
      <c r="AH215" s="43"/>
      <c r="AI215" s="26"/>
      <c r="AJ215" s="26"/>
      <c r="AK215" s="26"/>
      <c r="AL215" s="26"/>
      <c r="AM215" s="26"/>
      <c r="AN215" s="43"/>
      <c r="AO215" s="26"/>
      <c r="AP215" s="26"/>
      <c r="AQ215" s="26"/>
      <c r="AR215" s="26"/>
      <c r="AS215" s="26"/>
      <c r="AT215" s="26"/>
      <c r="AU215" s="26"/>
      <c r="AV215" s="26"/>
      <c r="AW215" s="26"/>
      <c r="BD215" s="27"/>
      <c r="BT215" s="73"/>
      <c r="BU215" s="73"/>
      <c r="BV215" s="73"/>
      <c r="BW215" s="73"/>
      <c r="BX215" s="73"/>
      <c r="BY215" s="73"/>
    </row>
    <row r="216" spans="16:77" s="25" customFormat="1" x14ac:dyDescent="0.25">
      <c r="P216" s="26"/>
      <c r="R216" s="26"/>
      <c r="S216" s="26"/>
      <c r="T216" s="26"/>
      <c r="U216" s="26"/>
      <c r="V216" s="26"/>
      <c r="W216" s="26"/>
      <c r="X216" s="26"/>
      <c r="Y216" s="26"/>
      <c r="Z216" s="26"/>
      <c r="AA216" s="43"/>
      <c r="AB216" s="26"/>
      <c r="AC216" s="26"/>
      <c r="AD216" s="26"/>
      <c r="AE216" s="26"/>
      <c r="AF216" s="26"/>
      <c r="AG216" s="26"/>
      <c r="AH216" s="43"/>
      <c r="AI216" s="26"/>
      <c r="AJ216" s="26"/>
      <c r="AK216" s="26"/>
      <c r="AL216" s="26"/>
      <c r="AM216" s="26"/>
      <c r="AN216" s="43"/>
      <c r="AO216" s="26"/>
      <c r="AP216" s="26"/>
      <c r="AQ216" s="26"/>
      <c r="AR216" s="26"/>
      <c r="AS216" s="26"/>
      <c r="AT216" s="26"/>
      <c r="AU216" s="26"/>
      <c r="AV216" s="26"/>
      <c r="AW216" s="26"/>
      <c r="BA216" s="265"/>
      <c r="BD216" s="27"/>
      <c r="BT216" s="73"/>
      <c r="BU216" s="73"/>
      <c r="BV216" s="73"/>
      <c r="BW216" s="73"/>
      <c r="BX216" s="73"/>
      <c r="BY216" s="73"/>
    </row>
    <row r="217" spans="16:77" s="25" customFormat="1" x14ac:dyDescent="0.25">
      <c r="P217" s="26"/>
      <c r="R217" s="26"/>
      <c r="S217" s="26"/>
      <c r="T217" s="26"/>
      <c r="U217" s="26"/>
      <c r="V217" s="26"/>
      <c r="W217" s="26"/>
      <c r="X217" s="26"/>
      <c r="Y217" s="26"/>
      <c r="Z217" s="26"/>
      <c r="AA217" s="43"/>
      <c r="AB217" s="26"/>
      <c r="AC217" s="26"/>
      <c r="AD217" s="26"/>
      <c r="AE217" s="26"/>
      <c r="AF217" s="26"/>
      <c r="AG217" s="26"/>
      <c r="AH217" s="43"/>
      <c r="AI217" s="26"/>
      <c r="AJ217" s="26"/>
      <c r="AK217" s="26"/>
      <c r="AL217" s="26"/>
      <c r="AM217" s="26"/>
      <c r="AN217" s="43"/>
      <c r="AO217" s="26"/>
      <c r="AP217" s="26"/>
      <c r="AQ217" s="26"/>
      <c r="AR217" s="26"/>
      <c r="AS217" s="26"/>
      <c r="AT217" s="26"/>
      <c r="AU217" s="26"/>
      <c r="AV217" s="26"/>
      <c r="AW217" s="26"/>
      <c r="BA217" s="265"/>
      <c r="BD217" s="27"/>
      <c r="BT217" s="73"/>
      <c r="BU217" s="73"/>
      <c r="BV217" s="73"/>
      <c r="BW217" s="73"/>
      <c r="BX217" s="73"/>
      <c r="BY217" s="73"/>
    </row>
    <row r="218" spans="16:77" s="25" customFormat="1" x14ac:dyDescent="0.25">
      <c r="P218" s="26"/>
      <c r="R218" s="26"/>
      <c r="S218" s="26"/>
      <c r="T218" s="26"/>
      <c r="U218" s="26"/>
      <c r="V218" s="26"/>
      <c r="W218" s="26"/>
      <c r="X218" s="26"/>
      <c r="Y218" s="26"/>
      <c r="Z218" s="26"/>
      <c r="AA218" s="43"/>
      <c r="AB218" s="26"/>
      <c r="AC218" s="26"/>
      <c r="AD218" s="26"/>
      <c r="AE218" s="26"/>
      <c r="AF218" s="26"/>
      <c r="AG218" s="26"/>
      <c r="AH218" s="43"/>
      <c r="AI218" s="26"/>
      <c r="AJ218" s="26"/>
      <c r="AK218" s="26"/>
      <c r="AL218" s="26"/>
      <c r="AM218" s="26"/>
      <c r="AN218" s="43"/>
      <c r="AO218" s="26"/>
      <c r="AP218" s="26"/>
      <c r="AQ218" s="26"/>
      <c r="AR218" s="26"/>
      <c r="AS218" s="26"/>
      <c r="AT218" s="26"/>
      <c r="AU218" s="26"/>
      <c r="AV218" s="26"/>
      <c r="AW218" s="26"/>
      <c r="BA218" s="265"/>
      <c r="BD218" s="27"/>
      <c r="BT218" s="73"/>
      <c r="BU218" s="73"/>
      <c r="BV218" s="73"/>
      <c r="BW218" s="73"/>
      <c r="BX218" s="73"/>
      <c r="BY218" s="73"/>
    </row>
    <row r="219" spans="16:77" s="25" customFormat="1" x14ac:dyDescent="0.25">
      <c r="P219" s="26"/>
      <c r="R219" s="26"/>
      <c r="S219" s="26"/>
      <c r="T219" s="26"/>
      <c r="U219" s="26"/>
      <c r="V219" s="26"/>
      <c r="W219" s="26"/>
      <c r="X219" s="26"/>
      <c r="Y219" s="26"/>
      <c r="Z219" s="26"/>
      <c r="AA219" s="43"/>
      <c r="AB219" s="26"/>
      <c r="AC219" s="26"/>
      <c r="AD219" s="26"/>
      <c r="AE219" s="26"/>
      <c r="AF219" s="26"/>
      <c r="AG219" s="26"/>
      <c r="AH219" s="43"/>
      <c r="AI219" s="26"/>
      <c r="AJ219" s="26"/>
      <c r="AK219" s="26"/>
      <c r="AL219" s="26"/>
      <c r="AM219" s="26"/>
      <c r="AN219" s="43"/>
      <c r="AO219" s="26"/>
      <c r="AP219" s="26"/>
      <c r="AQ219" s="26"/>
      <c r="AR219" s="26"/>
      <c r="AS219" s="26"/>
      <c r="AT219" s="26"/>
      <c r="AU219" s="26"/>
      <c r="AV219" s="26"/>
      <c r="AW219" s="26"/>
      <c r="BA219" s="265"/>
      <c r="BD219" s="27"/>
      <c r="BT219" s="73"/>
      <c r="BU219" s="73"/>
      <c r="BV219" s="73"/>
      <c r="BW219" s="73"/>
      <c r="BX219" s="73"/>
      <c r="BY219" s="73"/>
    </row>
    <row r="220" spans="16:77" s="25" customFormat="1" x14ac:dyDescent="0.25">
      <c r="P220" s="26"/>
      <c r="R220" s="26"/>
      <c r="S220" s="26"/>
      <c r="T220" s="26"/>
      <c r="U220" s="26"/>
      <c r="V220" s="26"/>
      <c r="W220" s="26"/>
      <c r="X220" s="26"/>
      <c r="Y220" s="26"/>
      <c r="Z220" s="26"/>
      <c r="AA220" s="43"/>
      <c r="AB220" s="26"/>
      <c r="AC220" s="26"/>
      <c r="AD220" s="26"/>
      <c r="AE220" s="26"/>
      <c r="AF220" s="26"/>
      <c r="AG220" s="26"/>
      <c r="AH220" s="43"/>
      <c r="AI220" s="26"/>
      <c r="AJ220" s="26"/>
      <c r="AK220" s="26"/>
      <c r="AL220" s="26"/>
      <c r="AM220" s="26"/>
      <c r="AN220" s="43"/>
      <c r="AO220" s="26"/>
      <c r="AP220" s="26"/>
      <c r="AQ220" s="26"/>
      <c r="AR220" s="26"/>
      <c r="AS220" s="26"/>
      <c r="AT220" s="26"/>
      <c r="AU220" s="26"/>
      <c r="AV220" s="26"/>
      <c r="AW220" s="26"/>
      <c r="BA220" s="265"/>
      <c r="BD220" s="27"/>
      <c r="BT220" s="73"/>
      <c r="BU220" s="73"/>
      <c r="BV220" s="73"/>
      <c r="BW220" s="73"/>
      <c r="BX220" s="73"/>
      <c r="BY220" s="73"/>
    </row>
    <row r="221" spans="16:77" s="25" customFormat="1" x14ac:dyDescent="0.25">
      <c r="P221" s="26"/>
      <c r="R221" s="26"/>
      <c r="S221" s="26"/>
      <c r="T221" s="26"/>
      <c r="U221" s="26"/>
      <c r="V221" s="26"/>
      <c r="W221" s="26"/>
      <c r="X221" s="26"/>
      <c r="Y221" s="26"/>
      <c r="Z221" s="26"/>
      <c r="AA221" s="43"/>
      <c r="AB221" s="26"/>
      <c r="AC221" s="26"/>
      <c r="AD221" s="26"/>
      <c r="AE221" s="26"/>
      <c r="AF221" s="26"/>
      <c r="AG221" s="26"/>
      <c r="AH221" s="43"/>
      <c r="AI221" s="26"/>
      <c r="AJ221" s="26"/>
      <c r="AK221" s="26"/>
      <c r="AL221" s="26"/>
      <c r="AM221" s="26"/>
      <c r="AN221" s="43"/>
      <c r="AO221" s="26"/>
      <c r="AP221" s="26"/>
      <c r="AQ221" s="26"/>
      <c r="AR221" s="26"/>
      <c r="AS221" s="26"/>
      <c r="AT221" s="26"/>
      <c r="AU221" s="26"/>
      <c r="AV221" s="26"/>
      <c r="AW221" s="26"/>
      <c r="BD221" s="27"/>
      <c r="BT221" s="73"/>
      <c r="BU221" s="73"/>
      <c r="BV221" s="73"/>
      <c r="BW221" s="73"/>
      <c r="BX221" s="73"/>
      <c r="BY221" s="73"/>
    </row>
    <row r="222" spans="16:77" s="25" customFormat="1" x14ac:dyDescent="0.25">
      <c r="P222" s="26"/>
      <c r="R222" s="26"/>
      <c r="S222" s="26"/>
      <c r="T222" s="26"/>
      <c r="U222" s="26"/>
      <c r="V222" s="26"/>
      <c r="W222" s="26"/>
      <c r="X222" s="26"/>
      <c r="Y222" s="26"/>
      <c r="Z222" s="26"/>
      <c r="AA222" s="43"/>
      <c r="AB222" s="26"/>
      <c r="AC222" s="26"/>
      <c r="AD222" s="26"/>
      <c r="AE222" s="26"/>
      <c r="AF222" s="26"/>
      <c r="AG222" s="26"/>
      <c r="AH222" s="43"/>
      <c r="AI222" s="26"/>
      <c r="AJ222" s="26"/>
      <c r="AK222" s="26"/>
      <c r="AL222" s="26"/>
      <c r="AM222" s="26"/>
      <c r="AN222" s="43"/>
      <c r="AO222" s="26"/>
      <c r="AP222" s="26"/>
      <c r="AQ222" s="26"/>
      <c r="AR222" s="26"/>
      <c r="AS222" s="26"/>
      <c r="AT222" s="26"/>
      <c r="AU222" s="26"/>
      <c r="AV222" s="26"/>
      <c r="AW222" s="26"/>
      <c r="BD222" s="27"/>
      <c r="BT222" s="73"/>
      <c r="BU222" s="73"/>
      <c r="BV222" s="73"/>
      <c r="BW222" s="73"/>
      <c r="BX222" s="73"/>
      <c r="BY222" s="73"/>
    </row>
    <row r="223" spans="16:77" s="25" customFormat="1" x14ac:dyDescent="0.25">
      <c r="P223" s="26"/>
      <c r="R223" s="26"/>
      <c r="S223" s="26"/>
      <c r="T223" s="26"/>
      <c r="U223" s="26"/>
      <c r="V223" s="26"/>
      <c r="W223" s="26"/>
      <c r="X223" s="26"/>
      <c r="Y223" s="26"/>
      <c r="Z223" s="26"/>
      <c r="AA223" s="43"/>
      <c r="AB223" s="26"/>
      <c r="AC223" s="26"/>
      <c r="AD223" s="26"/>
      <c r="AE223" s="26"/>
      <c r="AF223" s="26"/>
      <c r="AG223" s="26"/>
      <c r="AH223" s="43"/>
      <c r="AI223" s="26"/>
      <c r="AJ223" s="26"/>
      <c r="AK223" s="26"/>
      <c r="AL223" s="26"/>
      <c r="AM223" s="26"/>
      <c r="AN223" s="43"/>
      <c r="AO223" s="26"/>
      <c r="AP223" s="26"/>
      <c r="AQ223" s="26"/>
      <c r="AR223" s="26"/>
      <c r="AS223" s="26"/>
      <c r="AT223" s="26"/>
      <c r="AU223" s="26"/>
      <c r="AV223" s="26"/>
      <c r="AW223" s="26"/>
      <c r="BD223" s="27"/>
      <c r="BT223" s="73"/>
      <c r="BU223" s="73"/>
      <c r="BV223" s="73"/>
      <c r="BW223" s="73"/>
      <c r="BX223" s="73"/>
      <c r="BY223" s="73"/>
    </row>
    <row r="224" spans="16:77" s="25" customFormat="1" x14ac:dyDescent="0.25">
      <c r="P224" s="26"/>
      <c r="R224" s="26"/>
      <c r="S224" s="26"/>
      <c r="T224" s="26"/>
      <c r="U224" s="26"/>
      <c r="V224" s="26"/>
      <c r="W224" s="26"/>
      <c r="X224" s="26"/>
      <c r="Y224" s="26"/>
      <c r="Z224" s="26"/>
      <c r="AA224" s="43"/>
      <c r="AB224" s="26"/>
      <c r="AC224" s="26"/>
      <c r="AD224" s="26"/>
      <c r="AE224" s="26"/>
      <c r="AF224" s="26"/>
      <c r="AG224" s="26"/>
      <c r="AH224" s="43"/>
      <c r="AI224" s="26"/>
      <c r="AJ224" s="26"/>
      <c r="AK224" s="26"/>
      <c r="AL224" s="26"/>
      <c r="AM224" s="26"/>
      <c r="AN224" s="43"/>
      <c r="AO224" s="26"/>
      <c r="AP224" s="26"/>
      <c r="AQ224" s="26"/>
      <c r="AR224" s="26"/>
      <c r="AS224" s="26"/>
      <c r="AT224" s="26"/>
      <c r="AU224" s="26"/>
      <c r="AV224" s="26"/>
      <c r="AW224" s="26"/>
      <c r="BD224" s="27"/>
      <c r="BT224" s="73"/>
      <c r="BU224" s="73"/>
      <c r="BV224" s="73"/>
      <c r="BW224" s="73"/>
      <c r="BX224" s="73"/>
      <c r="BY224" s="73"/>
    </row>
    <row r="225" spans="16:77" s="25" customFormat="1" x14ac:dyDescent="0.25">
      <c r="P225" s="26"/>
      <c r="R225" s="26"/>
      <c r="S225" s="26"/>
      <c r="T225" s="26"/>
      <c r="U225" s="26"/>
      <c r="V225" s="26"/>
      <c r="W225" s="26"/>
      <c r="X225" s="26"/>
      <c r="Y225" s="26"/>
      <c r="Z225" s="26"/>
      <c r="AA225" s="43"/>
      <c r="AB225" s="26"/>
      <c r="AC225" s="26"/>
      <c r="AD225" s="26"/>
      <c r="AE225" s="26"/>
      <c r="AF225" s="26"/>
      <c r="AG225" s="26"/>
      <c r="AH225" s="43"/>
      <c r="AI225" s="26"/>
      <c r="AJ225" s="26"/>
      <c r="AK225" s="26"/>
      <c r="AL225" s="26"/>
      <c r="AM225" s="26"/>
      <c r="AN225" s="43"/>
      <c r="AO225" s="26"/>
      <c r="AP225" s="26"/>
      <c r="AQ225" s="26"/>
      <c r="AR225" s="26"/>
      <c r="AS225" s="26"/>
      <c r="AT225" s="26"/>
      <c r="AU225" s="26"/>
      <c r="AV225" s="26"/>
      <c r="AW225" s="26"/>
      <c r="BD225" s="27"/>
      <c r="BT225" s="73"/>
      <c r="BU225" s="73"/>
      <c r="BV225" s="73"/>
      <c r="BW225" s="73"/>
      <c r="BX225" s="73"/>
      <c r="BY225" s="73"/>
    </row>
    <row r="226" spans="16:77" s="25" customFormat="1" x14ac:dyDescent="0.25">
      <c r="P226" s="26"/>
      <c r="R226" s="26"/>
      <c r="S226" s="26"/>
      <c r="T226" s="26"/>
      <c r="U226" s="26"/>
      <c r="V226" s="26"/>
      <c r="W226" s="26"/>
      <c r="X226" s="26"/>
      <c r="Y226" s="26"/>
      <c r="Z226" s="26"/>
      <c r="AA226" s="43"/>
      <c r="AB226" s="26"/>
      <c r="AC226" s="26"/>
      <c r="AD226" s="26"/>
      <c r="AE226" s="26"/>
      <c r="AF226" s="26"/>
      <c r="AG226" s="26"/>
      <c r="AH226" s="43"/>
      <c r="AI226" s="26"/>
      <c r="AJ226" s="26"/>
      <c r="AK226" s="26"/>
      <c r="AL226" s="26"/>
      <c r="AM226" s="26"/>
      <c r="AN226" s="43"/>
      <c r="AO226" s="26"/>
      <c r="AP226" s="26"/>
      <c r="AQ226" s="26"/>
      <c r="AR226" s="26"/>
      <c r="AS226" s="26"/>
      <c r="AT226" s="26"/>
      <c r="AU226" s="26"/>
      <c r="AV226" s="26"/>
      <c r="AW226" s="26"/>
      <c r="BD226" s="27"/>
      <c r="BT226" s="73"/>
      <c r="BU226" s="73"/>
      <c r="BV226" s="73"/>
      <c r="BW226" s="73"/>
      <c r="BX226" s="73"/>
      <c r="BY226" s="73"/>
    </row>
    <row r="227" spans="16:77" s="25" customFormat="1" x14ac:dyDescent="0.25">
      <c r="P227" s="26"/>
      <c r="R227" s="26"/>
      <c r="S227" s="26"/>
      <c r="T227" s="26"/>
      <c r="U227" s="26"/>
      <c r="V227" s="26"/>
      <c r="W227" s="26"/>
      <c r="X227" s="26"/>
      <c r="Y227" s="26"/>
      <c r="Z227" s="26"/>
      <c r="AA227" s="43"/>
      <c r="AB227" s="26"/>
      <c r="AC227" s="26"/>
      <c r="AD227" s="26"/>
      <c r="AE227" s="26"/>
      <c r="AF227" s="26"/>
      <c r="AG227" s="26"/>
      <c r="AH227" s="43"/>
      <c r="AI227" s="26"/>
      <c r="AJ227" s="26"/>
      <c r="AK227" s="26"/>
      <c r="AL227" s="26"/>
      <c r="AM227" s="26"/>
      <c r="AN227" s="43"/>
      <c r="AO227" s="26"/>
      <c r="AP227" s="26"/>
      <c r="AQ227" s="26"/>
      <c r="AR227" s="26"/>
      <c r="AS227" s="26"/>
      <c r="AT227" s="26"/>
      <c r="AU227" s="26"/>
      <c r="AV227" s="26"/>
      <c r="AW227" s="26"/>
      <c r="BD227" s="27"/>
      <c r="BT227" s="73"/>
      <c r="BU227" s="73"/>
      <c r="BV227" s="73"/>
      <c r="BW227" s="73"/>
      <c r="BX227" s="73"/>
      <c r="BY227" s="73"/>
    </row>
    <row r="228" spans="16:77" s="25" customFormat="1" x14ac:dyDescent="0.25">
      <c r="P228" s="26"/>
      <c r="R228" s="26"/>
      <c r="S228" s="26"/>
      <c r="T228" s="26"/>
      <c r="U228" s="26"/>
      <c r="V228" s="26"/>
      <c r="W228" s="26"/>
      <c r="X228" s="26"/>
      <c r="Y228" s="26"/>
      <c r="Z228" s="26"/>
      <c r="AA228" s="43"/>
      <c r="AB228" s="26"/>
      <c r="AC228" s="26"/>
      <c r="AD228" s="26"/>
      <c r="AE228" s="26"/>
      <c r="AF228" s="26"/>
      <c r="AG228" s="26"/>
      <c r="AH228" s="43"/>
      <c r="AI228" s="26"/>
      <c r="AJ228" s="26"/>
      <c r="AK228" s="26"/>
      <c r="AL228" s="26"/>
      <c r="AM228" s="26"/>
      <c r="AN228" s="43"/>
      <c r="AO228" s="26"/>
      <c r="AP228" s="26"/>
      <c r="AQ228" s="26"/>
      <c r="AR228" s="26"/>
      <c r="AS228" s="26"/>
      <c r="AT228" s="26"/>
      <c r="AU228" s="26"/>
      <c r="AV228" s="26"/>
      <c r="AW228" s="26"/>
      <c r="BD228" s="27"/>
      <c r="BT228" s="73"/>
      <c r="BU228" s="73"/>
      <c r="BV228" s="73"/>
      <c r="BW228" s="73"/>
      <c r="BX228" s="73"/>
      <c r="BY228" s="73"/>
    </row>
    <row r="229" spans="16:77" s="25" customFormat="1" x14ac:dyDescent="0.25">
      <c r="P229" s="26"/>
      <c r="R229" s="26"/>
      <c r="S229" s="26"/>
      <c r="T229" s="26"/>
      <c r="U229" s="26"/>
      <c r="V229" s="26"/>
      <c r="W229" s="26"/>
      <c r="X229" s="26"/>
      <c r="Y229" s="26"/>
      <c r="Z229" s="26"/>
      <c r="AA229" s="43"/>
      <c r="AB229" s="26"/>
      <c r="AC229" s="26"/>
      <c r="AD229" s="26"/>
      <c r="AE229" s="26"/>
      <c r="AF229" s="26"/>
      <c r="AG229" s="26"/>
      <c r="AH229" s="43"/>
      <c r="AI229" s="26"/>
      <c r="AJ229" s="26"/>
      <c r="AK229" s="26"/>
      <c r="AL229" s="26"/>
      <c r="AM229" s="26"/>
      <c r="AN229" s="43"/>
      <c r="AO229" s="26"/>
      <c r="AP229" s="26"/>
      <c r="AQ229" s="26"/>
      <c r="AR229" s="26"/>
      <c r="AS229" s="26"/>
      <c r="AT229" s="26"/>
      <c r="AU229" s="26"/>
      <c r="AV229" s="26"/>
      <c r="AW229" s="26"/>
      <c r="BD229" s="27"/>
      <c r="BT229" s="73"/>
      <c r="BU229" s="73"/>
      <c r="BV229" s="73"/>
      <c r="BW229" s="73"/>
      <c r="BX229" s="73"/>
      <c r="BY229" s="73"/>
    </row>
    <row r="230" spans="16:77" s="25" customFormat="1" x14ac:dyDescent="0.25">
      <c r="P230" s="26"/>
      <c r="R230" s="26"/>
      <c r="S230" s="26"/>
      <c r="T230" s="26"/>
      <c r="U230" s="26"/>
      <c r="V230" s="26"/>
      <c r="W230" s="26"/>
      <c r="X230" s="26"/>
      <c r="Y230" s="26"/>
      <c r="Z230" s="26"/>
      <c r="AA230" s="43"/>
      <c r="AB230" s="26"/>
      <c r="AC230" s="26"/>
      <c r="AD230" s="26"/>
      <c r="AE230" s="26"/>
      <c r="AF230" s="26"/>
      <c r="AG230" s="26"/>
      <c r="AH230" s="43"/>
      <c r="AI230" s="26"/>
      <c r="AJ230" s="26"/>
      <c r="AK230" s="26"/>
      <c r="AL230" s="26"/>
      <c r="AM230" s="26"/>
      <c r="AN230" s="43"/>
      <c r="AO230" s="26"/>
      <c r="AP230" s="26"/>
      <c r="AQ230" s="26"/>
      <c r="AR230" s="26"/>
      <c r="AS230" s="26"/>
      <c r="AT230" s="26"/>
      <c r="AU230" s="26"/>
      <c r="AV230" s="26"/>
      <c r="AW230" s="26"/>
      <c r="BD230" s="27"/>
      <c r="BT230" s="73"/>
      <c r="BU230" s="73"/>
      <c r="BV230" s="73"/>
      <c r="BW230" s="73"/>
      <c r="BX230" s="73"/>
      <c r="BY230" s="73"/>
    </row>
    <row r="231" spans="16:77" s="25" customFormat="1" x14ac:dyDescent="0.25">
      <c r="P231" s="26"/>
      <c r="R231" s="26"/>
      <c r="S231" s="26"/>
      <c r="T231" s="26"/>
      <c r="U231" s="26"/>
      <c r="V231" s="26"/>
      <c r="W231" s="26"/>
      <c r="X231" s="26"/>
      <c r="Y231" s="26"/>
      <c r="Z231" s="26"/>
      <c r="AA231" s="43"/>
      <c r="AB231" s="26"/>
      <c r="AC231" s="26"/>
      <c r="AD231" s="26"/>
      <c r="AE231" s="26"/>
      <c r="AF231" s="26"/>
      <c r="AG231" s="26"/>
      <c r="AH231" s="43"/>
      <c r="AI231" s="26"/>
      <c r="AJ231" s="26"/>
      <c r="AK231" s="26"/>
      <c r="AL231" s="26"/>
      <c r="AM231" s="26"/>
      <c r="AN231" s="43"/>
      <c r="AO231" s="26"/>
      <c r="AP231" s="26"/>
      <c r="AQ231" s="26"/>
      <c r="AR231" s="26"/>
      <c r="AS231" s="26"/>
      <c r="AT231" s="26"/>
      <c r="AU231" s="26"/>
      <c r="AV231" s="26"/>
      <c r="AW231" s="26"/>
      <c r="BD231" s="27"/>
      <c r="BT231" s="73"/>
      <c r="BU231" s="73"/>
      <c r="BV231" s="73"/>
      <c r="BW231" s="73"/>
      <c r="BX231" s="73"/>
      <c r="BY231" s="73"/>
    </row>
    <row r="232" spans="16:77" s="25" customFormat="1" x14ac:dyDescent="0.25">
      <c r="P232" s="26"/>
      <c r="R232" s="26"/>
      <c r="S232" s="26"/>
      <c r="T232" s="26"/>
      <c r="U232" s="26"/>
      <c r="V232" s="26"/>
      <c r="W232" s="26"/>
      <c r="X232" s="26"/>
      <c r="Y232" s="26"/>
      <c r="Z232" s="26"/>
      <c r="AA232" s="43"/>
      <c r="AB232" s="26"/>
      <c r="AC232" s="26"/>
      <c r="AD232" s="26"/>
      <c r="AE232" s="26"/>
      <c r="AF232" s="26"/>
      <c r="AG232" s="26"/>
      <c r="AH232" s="43"/>
      <c r="AI232" s="26"/>
      <c r="AJ232" s="26"/>
      <c r="AK232" s="26"/>
      <c r="AL232" s="26"/>
      <c r="AM232" s="26"/>
      <c r="AN232" s="43"/>
      <c r="AO232" s="26"/>
      <c r="AP232" s="26"/>
      <c r="AQ232" s="26"/>
      <c r="AR232" s="26"/>
      <c r="AS232" s="26"/>
      <c r="AT232" s="26"/>
      <c r="AU232" s="26"/>
      <c r="AV232" s="26"/>
      <c r="AW232" s="26"/>
      <c r="BD232" s="27"/>
      <c r="BT232" s="73"/>
      <c r="BU232" s="73"/>
      <c r="BV232" s="73"/>
      <c r="BW232" s="73"/>
      <c r="BX232" s="73"/>
      <c r="BY232" s="73"/>
    </row>
    <row r="233" spans="16:77" s="25" customFormat="1" x14ac:dyDescent="0.25">
      <c r="P233" s="26"/>
      <c r="R233" s="26"/>
      <c r="S233" s="26"/>
      <c r="T233" s="26"/>
      <c r="U233" s="26"/>
      <c r="V233" s="26"/>
      <c r="W233" s="26"/>
      <c r="X233" s="26"/>
      <c r="Y233" s="26"/>
      <c r="Z233" s="26"/>
      <c r="AA233" s="43"/>
      <c r="AB233" s="26"/>
      <c r="AC233" s="26"/>
      <c r="AD233" s="26"/>
      <c r="AE233" s="26"/>
      <c r="AF233" s="26"/>
      <c r="AG233" s="26"/>
      <c r="AH233" s="43"/>
      <c r="AI233" s="26"/>
      <c r="AJ233" s="26"/>
      <c r="AK233" s="26"/>
      <c r="AL233" s="26"/>
      <c r="AM233" s="26"/>
      <c r="AN233" s="43"/>
      <c r="AO233" s="26"/>
      <c r="AP233" s="26"/>
      <c r="AQ233" s="26"/>
      <c r="AR233" s="26"/>
      <c r="AS233" s="26"/>
      <c r="AT233" s="26"/>
      <c r="AU233" s="26"/>
      <c r="AV233" s="26"/>
      <c r="AW233" s="26"/>
      <c r="BD233" s="27"/>
      <c r="BT233" s="73"/>
      <c r="BU233" s="73"/>
      <c r="BV233" s="73"/>
      <c r="BW233" s="73"/>
      <c r="BX233" s="73"/>
      <c r="BY233" s="73"/>
    </row>
    <row r="234" spans="16:77" s="25" customFormat="1" x14ac:dyDescent="0.25">
      <c r="P234" s="26"/>
      <c r="R234" s="26"/>
      <c r="S234" s="26"/>
      <c r="T234" s="26"/>
      <c r="U234" s="26"/>
      <c r="V234" s="26"/>
      <c r="W234" s="26"/>
      <c r="X234" s="26"/>
      <c r="Y234" s="26"/>
      <c r="Z234" s="26"/>
      <c r="AA234" s="43"/>
      <c r="AB234" s="26"/>
      <c r="AC234" s="26"/>
      <c r="AD234" s="26"/>
      <c r="AE234" s="26"/>
      <c r="AF234" s="26"/>
      <c r="AG234" s="26"/>
      <c r="AH234" s="43"/>
      <c r="AI234" s="26"/>
      <c r="AJ234" s="26"/>
      <c r="AK234" s="26"/>
      <c r="AL234" s="26"/>
      <c r="AM234" s="26"/>
      <c r="AN234" s="43"/>
      <c r="AO234" s="26"/>
      <c r="AP234" s="26"/>
      <c r="AQ234" s="26"/>
      <c r="AR234" s="26"/>
      <c r="AS234" s="26"/>
      <c r="AT234" s="26"/>
      <c r="AU234" s="26"/>
      <c r="AV234" s="26"/>
      <c r="AW234" s="26"/>
      <c r="BD234" s="27"/>
      <c r="BT234" s="73"/>
      <c r="BU234" s="73"/>
      <c r="BV234" s="73"/>
      <c r="BW234" s="73"/>
      <c r="BX234" s="73"/>
      <c r="BY234" s="73"/>
    </row>
    <row r="235" spans="16:77" s="25" customFormat="1" x14ac:dyDescent="0.25">
      <c r="P235" s="26"/>
      <c r="R235" s="26"/>
      <c r="S235" s="26"/>
      <c r="T235" s="26"/>
      <c r="U235" s="26"/>
      <c r="V235" s="26"/>
      <c r="W235" s="26"/>
      <c r="X235" s="26"/>
      <c r="Y235" s="26"/>
      <c r="Z235" s="26"/>
      <c r="AA235" s="43"/>
      <c r="AB235" s="26"/>
      <c r="AC235" s="26"/>
      <c r="AD235" s="26"/>
      <c r="AE235" s="26"/>
      <c r="AF235" s="26"/>
      <c r="AG235" s="26"/>
      <c r="AH235" s="43"/>
      <c r="AI235" s="26"/>
      <c r="AJ235" s="26"/>
      <c r="AK235" s="26"/>
      <c r="AL235" s="26"/>
      <c r="AM235" s="26"/>
      <c r="AN235" s="43"/>
      <c r="AO235" s="26"/>
      <c r="AP235" s="26"/>
      <c r="AQ235" s="26"/>
      <c r="AR235" s="26"/>
      <c r="AS235" s="26"/>
      <c r="AT235" s="26"/>
      <c r="AU235" s="26"/>
      <c r="AV235" s="26"/>
      <c r="AW235" s="26"/>
      <c r="BD235" s="27"/>
      <c r="BT235" s="73"/>
      <c r="BU235" s="73"/>
      <c r="BV235" s="73"/>
      <c r="BW235" s="73"/>
      <c r="BX235" s="73"/>
      <c r="BY235" s="73"/>
    </row>
    <row r="236" spans="16:77" s="25" customFormat="1" x14ac:dyDescent="0.25">
      <c r="P236" s="26"/>
      <c r="R236" s="26"/>
      <c r="S236" s="26"/>
      <c r="T236" s="26"/>
      <c r="U236" s="26"/>
      <c r="V236" s="26"/>
      <c r="W236" s="26"/>
      <c r="X236" s="26"/>
      <c r="Y236" s="26"/>
      <c r="Z236" s="26"/>
      <c r="AA236" s="43"/>
      <c r="AB236" s="26"/>
      <c r="AC236" s="26"/>
      <c r="AD236" s="26"/>
      <c r="AE236" s="26"/>
      <c r="AF236" s="26"/>
      <c r="AG236" s="26"/>
      <c r="AH236" s="43"/>
      <c r="AI236" s="26"/>
      <c r="AJ236" s="26"/>
      <c r="AK236" s="26"/>
      <c r="AL236" s="26"/>
      <c r="AM236" s="26"/>
      <c r="AN236" s="43"/>
      <c r="AO236" s="26"/>
      <c r="AP236" s="26"/>
      <c r="AQ236" s="26"/>
      <c r="AR236" s="26"/>
      <c r="AS236" s="26"/>
      <c r="AT236" s="26"/>
      <c r="AU236" s="26"/>
      <c r="AV236" s="26"/>
      <c r="AW236" s="26"/>
      <c r="BD236" s="27"/>
      <c r="BT236" s="73"/>
      <c r="BU236" s="73"/>
      <c r="BV236" s="73"/>
      <c r="BW236" s="73"/>
      <c r="BX236" s="73"/>
      <c r="BY236" s="73"/>
    </row>
    <row r="237" spans="16:77" s="25" customFormat="1" x14ac:dyDescent="0.25">
      <c r="P237" s="26"/>
      <c r="R237" s="26"/>
      <c r="S237" s="26"/>
      <c r="T237" s="26"/>
      <c r="U237" s="26"/>
      <c r="V237" s="26"/>
      <c r="W237" s="26"/>
      <c r="X237" s="26"/>
      <c r="Y237" s="26"/>
      <c r="Z237" s="26"/>
      <c r="AA237" s="43"/>
      <c r="AB237" s="26"/>
      <c r="AC237" s="26"/>
      <c r="AD237" s="26"/>
      <c r="AE237" s="26"/>
      <c r="AF237" s="26"/>
      <c r="AG237" s="26"/>
      <c r="AH237" s="43"/>
      <c r="AI237" s="26"/>
      <c r="AJ237" s="26"/>
      <c r="AK237" s="26"/>
      <c r="AL237" s="26"/>
      <c r="AM237" s="26"/>
      <c r="AN237" s="43"/>
      <c r="AO237" s="26"/>
      <c r="AP237" s="26"/>
      <c r="AQ237" s="26"/>
      <c r="AR237" s="26"/>
      <c r="AS237" s="26"/>
      <c r="AT237" s="26"/>
      <c r="AU237" s="26"/>
      <c r="AV237" s="26"/>
      <c r="AW237" s="26"/>
      <c r="BD237" s="27"/>
      <c r="BT237" s="73"/>
      <c r="BU237" s="73"/>
      <c r="BV237" s="73"/>
      <c r="BW237" s="73"/>
      <c r="BX237" s="73"/>
      <c r="BY237" s="73"/>
    </row>
    <row r="238" spans="16:77" s="25" customFormat="1" x14ac:dyDescent="0.25">
      <c r="P238" s="26"/>
      <c r="R238" s="26"/>
      <c r="S238" s="26"/>
      <c r="T238" s="26"/>
      <c r="U238" s="26"/>
      <c r="V238" s="26"/>
      <c r="W238" s="26"/>
      <c r="X238" s="26"/>
      <c r="Y238" s="26"/>
      <c r="Z238" s="26"/>
      <c r="AA238" s="43"/>
      <c r="AB238" s="26"/>
      <c r="AC238" s="26"/>
      <c r="AD238" s="26"/>
      <c r="AE238" s="26"/>
      <c r="AF238" s="26"/>
      <c r="AG238" s="26"/>
      <c r="AH238" s="43"/>
      <c r="AI238" s="26"/>
      <c r="AJ238" s="26"/>
      <c r="AK238" s="26"/>
      <c r="AL238" s="26"/>
      <c r="AM238" s="26"/>
      <c r="AN238" s="43"/>
      <c r="AO238" s="26"/>
      <c r="AP238" s="26"/>
      <c r="AQ238" s="26"/>
      <c r="AR238" s="26"/>
      <c r="AS238" s="26"/>
      <c r="AT238" s="26"/>
      <c r="AU238" s="26"/>
      <c r="AV238" s="26"/>
      <c r="AW238" s="26"/>
      <c r="BD238" s="27"/>
      <c r="BT238" s="73"/>
      <c r="BU238" s="73"/>
      <c r="BV238" s="73"/>
      <c r="BW238" s="73"/>
      <c r="BX238" s="73"/>
      <c r="BY238" s="73"/>
    </row>
    <row r="239" spans="16:77" s="25" customFormat="1" x14ac:dyDescent="0.25">
      <c r="P239" s="26"/>
      <c r="R239" s="26"/>
      <c r="S239" s="26"/>
      <c r="T239" s="26"/>
      <c r="U239" s="26"/>
      <c r="V239" s="26"/>
      <c r="W239" s="26"/>
      <c r="X239" s="26"/>
      <c r="Y239" s="26"/>
      <c r="Z239" s="26"/>
      <c r="AA239" s="43"/>
      <c r="AB239" s="26"/>
      <c r="AC239" s="26"/>
      <c r="AD239" s="26"/>
      <c r="AE239" s="26"/>
      <c r="AF239" s="26"/>
      <c r="AG239" s="26"/>
      <c r="AH239" s="43"/>
      <c r="AI239" s="26"/>
      <c r="AJ239" s="26"/>
      <c r="AK239" s="26"/>
      <c r="AL239" s="26"/>
      <c r="AM239" s="26"/>
      <c r="AN239" s="43"/>
      <c r="AO239" s="26"/>
      <c r="AP239" s="26"/>
      <c r="AQ239" s="26"/>
      <c r="AR239" s="26"/>
      <c r="AS239" s="26"/>
      <c r="AT239" s="26"/>
      <c r="AU239" s="26"/>
      <c r="AV239" s="26"/>
      <c r="AW239" s="26"/>
      <c r="BD239" s="27"/>
      <c r="BT239" s="73"/>
      <c r="BU239" s="73"/>
      <c r="BV239" s="73"/>
      <c r="BW239" s="73"/>
      <c r="BX239" s="73"/>
      <c r="BY239" s="73"/>
    </row>
    <row r="240" spans="16:77" s="25" customFormat="1" x14ac:dyDescent="0.25">
      <c r="P240" s="26"/>
      <c r="R240" s="26"/>
      <c r="S240" s="26"/>
      <c r="T240" s="26"/>
      <c r="U240" s="26"/>
      <c r="V240" s="26"/>
      <c r="W240" s="26"/>
      <c r="X240" s="26"/>
      <c r="Y240" s="26"/>
      <c r="Z240" s="26"/>
      <c r="AA240" s="43"/>
      <c r="AB240" s="26"/>
      <c r="AC240" s="26"/>
      <c r="AD240" s="26"/>
      <c r="AE240" s="26"/>
      <c r="AF240" s="26"/>
      <c r="AG240" s="26"/>
      <c r="AH240" s="43"/>
      <c r="AI240" s="26"/>
      <c r="AJ240" s="26"/>
      <c r="AK240" s="26"/>
      <c r="AL240" s="26"/>
      <c r="AM240" s="26"/>
      <c r="AN240" s="43"/>
      <c r="AO240" s="26"/>
      <c r="AP240" s="26"/>
      <c r="AQ240" s="26"/>
      <c r="AR240" s="26"/>
      <c r="AS240" s="26"/>
      <c r="AT240" s="26"/>
      <c r="AU240" s="26"/>
      <c r="AV240" s="26"/>
      <c r="AW240" s="26"/>
      <c r="BD240" s="27"/>
      <c r="BT240" s="73"/>
      <c r="BU240" s="73"/>
      <c r="BV240" s="73"/>
      <c r="BW240" s="73"/>
      <c r="BX240" s="73"/>
      <c r="BY240" s="73"/>
    </row>
    <row r="241" spans="16:77" s="25" customFormat="1" x14ac:dyDescent="0.25">
      <c r="P241" s="26"/>
      <c r="R241" s="26"/>
      <c r="S241" s="26"/>
      <c r="T241" s="26"/>
      <c r="U241" s="26"/>
      <c r="V241" s="26"/>
      <c r="W241" s="26"/>
      <c r="X241" s="26"/>
      <c r="Y241" s="26"/>
      <c r="Z241" s="26"/>
      <c r="AA241" s="43"/>
      <c r="AB241" s="26"/>
      <c r="AC241" s="26"/>
      <c r="AD241" s="26"/>
      <c r="AE241" s="26"/>
      <c r="AF241" s="26"/>
      <c r="AG241" s="26"/>
      <c r="AH241" s="43"/>
      <c r="AI241" s="26"/>
      <c r="AJ241" s="26"/>
      <c r="AK241" s="26"/>
      <c r="AL241" s="26"/>
      <c r="AM241" s="26"/>
      <c r="AN241" s="43"/>
      <c r="AO241" s="26"/>
      <c r="AP241" s="26"/>
      <c r="AQ241" s="26"/>
      <c r="AR241" s="26"/>
      <c r="AS241" s="26"/>
      <c r="AT241" s="26"/>
      <c r="AU241" s="26"/>
      <c r="AV241" s="26"/>
      <c r="AW241" s="26"/>
      <c r="BD241" s="27"/>
      <c r="BT241" s="73"/>
      <c r="BU241" s="73"/>
      <c r="BV241" s="73"/>
      <c r="BW241" s="73"/>
      <c r="BX241" s="73"/>
      <c r="BY241" s="73"/>
    </row>
    <row r="242" spans="16:77" s="25" customFormat="1" x14ac:dyDescent="0.25">
      <c r="P242" s="26"/>
      <c r="R242" s="26"/>
      <c r="S242" s="26"/>
      <c r="T242" s="26"/>
      <c r="U242" s="26"/>
      <c r="V242" s="26"/>
      <c r="W242" s="26"/>
      <c r="X242" s="26"/>
      <c r="Y242" s="26"/>
      <c r="Z242" s="26"/>
      <c r="AA242" s="43"/>
      <c r="AB242" s="26"/>
      <c r="AC242" s="26"/>
      <c r="AD242" s="26"/>
      <c r="AE242" s="26"/>
      <c r="AF242" s="26"/>
      <c r="AG242" s="26"/>
      <c r="AH242" s="43"/>
      <c r="AI242" s="26"/>
      <c r="AJ242" s="26"/>
      <c r="AK242" s="26"/>
      <c r="AL242" s="26"/>
      <c r="AM242" s="26"/>
      <c r="AN242" s="43"/>
      <c r="AO242" s="26"/>
      <c r="AP242" s="26"/>
      <c r="AQ242" s="26"/>
      <c r="AR242" s="26"/>
      <c r="AS242" s="26"/>
      <c r="AT242" s="26"/>
      <c r="AU242" s="26"/>
      <c r="AV242" s="26"/>
      <c r="AW242" s="26"/>
      <c r="BD242" s="27"/>
      <c r="BT242" s="73"/>
      <c r="BU242" s="73"/>
      <c r="BV242" s="73"/>
      <c r="BW242" s="73"/>
      <c r="BX242" s="73"/>
      <c r="BY242" s="73"/>
    </row>
    <row r="243" spans="16:77" s="25" customFormat="1" x14ac:dyDescent="0.25">
      <c r="P243" s="26"/>
      <c r="R243" s="26"/>
      <c r="S243" s="26"/>
      <c r="T243" s="26"/>
      <c r="U243" s="26"/>
      <c r="V243" s="26"/>
      <c r="W243" s="26"/>
      <c r="X243" s="26"/>
      <c r="Y243" s="26"/>
      <c r="Z243" s="26"/>
      <c r="AA243" s="43"/>
      <c r="AB243" s="26"/>
      <c r="AC243" s="26"/>
      <c r="AD243" s="26"/>
      <c r="AE243" s="26"/>
      <c r="AF243" s="26"/>
      <c r="AG243" s="26"/>
      <c r="AH243" s="43"/>
      <c r="AI243" s="26"/>
      <c r="AJ243" s="26"/>
      <c r="AK243" s="26"/>
      <c r="AL243" s="26"/>
      <c r="AM243" s="26"/>
      <c r="AN243" s="43"/>
      <c r="AO243" s="26"/>
      <c r="AP243" s="26"/>
      <c r="AQ243" s="26"/>
      <c r="AR243" s="26"/>
      <c r="AS243" s="26"/>
      <c r="AT243" s="26"/>
      <c r="AU243" s="26"/>
      <c r="AV243" s="26"/>
      <c r="AW243" s="26"/>
      <c r="BD243" s="27"/>
      <c r="BT243" s="73"/>
      <c r="BU243" s="73"/>
      <c r="BV243" s="73"/>
      <c r="BW243" s="73"/>
      <c r="BX243" s="73"/>
      <c r="BY243" s="73"/>
    </row>
    <row r="244" spans="16:77" s="25" customFormat="1" x14ac:dyDescent="0.25">
      <c r="P244" s="26"/>
      <c r="R244" s="26"/>
      <c r="S244" s="26"/>
      <c r="T244" s="26"/>
      <c r="U244" s="26"/>
      <c r="V244" s="26"/>
      <c r="W244" s="26"/>
      <c r="X244" s="26"/>
      <c r="Y244" s="26"/>
      <c r="Z244" s="26"/>
      <c r="AA244" s="43"/>
      <c r="AB244" s="26"/>
      <c r="AC244" s="26"/>
      <c r="AD244" s="26"/>
      <c r="AE244" s="26"/>
      <c r="AF244" s="26"/>
      <c r="AG244" s="26"/>
      <c r="AH244" s="43"/>
      <c r="AI244" s="26"/>
      <c r="AJ244" s="26"/>
      <c r="AK244" s="26"/>
      <c r="AL244" s="26"/>
      <c r="AM244" s="26"/>
      <c r="AN244" s="43"/>
      <c r="AO244" s="26"/>
      <c r="AP244" s="26"/>
      <c r="AQ244" s="26"/>
      <c r="AR244" s="26"/>
      <c r="AS244" s="26"/>
      <c r="AT244" s="26"/>
      <c r="AU244" s="26"/>
      <c r="AV244" s="26"/>
      <c r="AW244" s="26"/>
      <c r="BD244" s="27"/>
      <c r="BT244" s="73"/>
      <c r="BU244" s="73"/>
      <c r="BV244" s="73"/>
      <c r="BW244" s="73"/>
      <c r="BX244" s="73"/>
      <c r="BY244" s="73"/>
    </row>
    <row r="245" spans="16:77" s="25" customFormat="1" x14ac:dyDescent="0.25">
      <c r="P245" s="26"/>
      <c r="R245" s="26"/>
      <c r="S245" s="26"/>
      <c r="T245" s="26"/>
      <c r="U245" s="26"/>
      <c r="V245" s="26"/>
      <c r="W245" s="26"/>
      <c r="X245" s="26"/>
      <c r="Y245" s="26"/>
      <c r="Z245" s="26"/>
      <c r="AA245" s="43"/>
      <c r="AB245" s="26"/>
      <c r="AC245" s="26"/>
      <c r="AD245" s="26"/>
      <c r="AE245" s="26"/>
      <c r="AF245" s="26"/>
      <c r="AG245" s="26"/>
      <c r="AH245" s="43"/>
      <c r="AI245" s="26"/>
      <c r="AJ245" s="26"/>
      <c r="AK245" s="26"/>
      <c r="AL245" s="26"/>
      <c r="AM245" s="26"/>
      <c r="AN245" s="43"/>
      <c r="AO245" s="26"/>
      <c r="AP245" s="26"/>
      <c r="AQ245" s="26"/>
      <c r="AR245" s="26"/>
      <c r="AS245" s="26"/>
      <c r="AT245" s="26"/>
      <c r="AU245" s="26"/>
      <c r="AV245" s="26"/>
      <c r="AW245" s="26"/>
      <c r="BD245" s="27"/>
      <c r="BT245" s="73"/>
      <c r="BU245" s="73"/>
      <c r="BV245" s="73"/>
      <c r="BW245" s="73"/>
      <c r="BX245" s="73"/>
      <c r="BY245" s="73"/>
    </row>
    <row r="246" spans="16:77" s="25" customFormat="1" x14ac:dyDescent="0.25">
      <c r="P246" s="26"/>
      <c r="R246" s="26"/>
      <c r="S246" s="26"/>
      <c r="T246" s="26"/>
      <c r="U246" s="26"/>
      <c r="V246" s="26"/>
      <c r="W246" s="26"/>
      <c r="X246" s="26"/>
      <c r="Y246" s="26"/>
      <c r="Z246" s="26"/>
      <c r="AA246" s="43"/>
      <c r="AB246" s="26"/>
      <c r="AC246" s="26"/>
      <c r="AD246" s="26"/>
      <c r="AE246" s="26"/>
      <c r="AF246" s="26"/>
      <c r="AG246" s="26"/>
      <c r="AH246" s="43"/>
      <c r="AI246" s="26"/>
      <c r="AJ246" s="26"/>
      <c r="AK246" s="26"/>
      <c r="AL246" s="26"/>
      <c r="AM246" s="26"/>
      <c r="AN246" s="43"/>
      <c r="AO246" s="26"/>
      <c r="AP246" s="26"/>
      <c r="AQ246" s="26"/>
      <c r="AR246" s="26"/>
      <c r="AS246" s="26"/>
      <c r="AT246" s="26"/>
      <c r="AU246" s="26"/>
      <c r="AV246" s="26"/>
      <c r="AW246" s="26"/>
      <c r="BD246" s="27"/>
      <c r="BT246" s="73"/>
      <c r="BU246" s="73"/>
      <c r="BV246" s="73"/>
      <c r="BW246" s="73"/>
      <c r="BX246" s="73"/>
      <c r="BY246" s="73"/>
    </row>
    <row r="247" spans="16:77" s="25" customFormat="1" x14ac:dyDescent="0.25">
      <c r="P247" s="26"/>
      <c r="R247" s="26"/>
      <c r="S247" s="26"/>
      <c r="T247" s="26"/>
      <c r="U247" s="26"/>
      <c r="V247" s="26"/>
      <c r="W247" s="26"/>
      <c r="X247" s="26"/>
      <c r="Y247" s="26"/>
      <c r="Z247" s="26"/>
      <c r="AA247" s="43"/>
      <c r="AB247" s="26"/>
      <c r="AC247" s="26"/>
      <c r="AD247" s="26"/>
      <c r="AE247" s="26"/>
      <c r="AF247" s="26"/>
      <c r="AG247" s="26"/>
      <c r="AH247" s="43"/>
      <c r="AI247" s="26"/>
      <c r="AJ247" s="26"/>
      <c r="AK247" s="26"/>
      <c r="AL247" s="26"/>
      <c r="AM247" s="26"/>
      <c r="AN247" s="43"/>
      <c r="AO247" s="26"/>
      <c r="AP247" s="26"/>
      <c r="AQ247" s="26"/>
      <c r="AR247" s="26"/>
      <c r="AS247" s="26"/>
      <c r="AT247" s="26"/>
      <c r="AU247" s="26"/>
      <c r="AV247" s="26"/>
      <c r="AW247" s="26"/>
      <c r="BD247" s="27"/>
      <c r="BT247" s="73"/>
      <c r="BU247" s="73"/>
      <c r="BV247" s="73"/>
      <c r="BW247" s="73"/>
      <c r="BX247" s="73"/>
      <c r="BY247" s="73"/>
    </row>
    <row r="248" spans="16:77" s="25" customFormat="1" x14ac:dyDescent="0.25">
      <c r="P248" s="26"/>
      <c r="R248" s="26"/>
      <c r="S248" s="26"/>
      <c r="T248" s="26"/>
      <c r="U248" s="26"/>
      <c r="V248" s="26"/>
      <c r="W248" s="26"/>
      <c r="X248" s="26"/>
      <c r="Y248" s="26"/>
      <c r="Z248" s="26"/>
      <c r="AA248" s="43"/>
      <c r="AB248" s="26"/>
      <c r="AC248" s="26"/>
      <c r="AD248" s="26"/>
      <c r="AE248" s="26"/>
      <c r="AF248" s="26"/>
      <c r="AG248" s="26"/>
      <c r="AH248" s="43"/>
      <c r="AI248" s="26"/>
      <c r="AJ248" s="26"/>
      <c r="AK248" s="26"/>
      <c r="AL248" s="26"/>
      <c r="AM248" s="26"/>
      <c r="AN248" s="43"/>
      <c r="AO248" s="26"/>
      <c r="AP248" s="26"/>
      <c r="AQ248" s="26"/>
      <c r="AR248" s="26"/>
      <c r="AS248" s="26"/>
      <c r="AT248" s="26"/>
      <c r="AU248" s="26"/>
      <c r="AV248" s="26"/>
      <c r="AW248" s="26"/>
      <c r="BD248" s="27"/>
      <c r="BT248" s="73"/>
      <c r="BU248" s="73"/>
      <c r="BV248" s="73"/>
      <c r="BW248" s="73"/>
      <c r="BX248" s="73"/>
      <c r="BY248" s="73"/>
    </row>
    <row r="249" spans="16:77" s="25" customFormat="1" x14ac:dyDescent="0.25">
      <c r="P249" s="26"/>
      <c r="R249" s="26"/>
      <c r="S249" s="26"/>
      <c r="T249" s="26"/>
      <c r="U249" s="26"/>
      <c r="V249" s="26"/>
      <c r="W249" s="26"/>
      <c r="X249" s="26"/>
      <c r="Y249" s="26"/>
      <c r="Z249" s="26"/>
      <c r="AA249" s="43"/>
      <c r="AB249" s="26"/>
      <c r="AC249" s="26"/>
      <c r="AD249" s="26"/>
      <c r="AE249" s="26"/>
      <c r="AF249" s="26"/>
      <c r="AG249" s="26"/>
      <c r="AH249" s="43"/>
      <c r="AI249" s="26"/>
      <c r="AJ249" s="26"/>
      <c r="AK249" s="26"/>
      <c r="AL249" s="26"/>
      <c r="AM249" s="26"/>
      <c r="AN249" s="43"/>
      <c r="AO249" s="26"/>
      <c r="AP249" s="26"/>
      <c r="AQ249" s="26"/>
      <c r="AR249" s="26"/>
      <c r="AS249" s="26"/>
      <c r="AT249" s="26"/>
      <c r="AU249" s="26"/>
      <c r="AV249" s="26"/>
      <c r="AW249" s="26"/>
      <c r="BD249" s="27"/>
      <c r="BT249" s="73"/>
      <c r="BU249" s="73"/>
      <c r="BV249" s="73"/>
      <c r="BW249" s="73"/>
      <c r="BX249" s="73"/>
      <c r="BY249" s="73"/>
    </row>
    <row r="250" spans="16:77" s="25" customFormat="1" x14ac:dyDescent="0.25">
      <c r="P250" s="26"/>
      <c r="R250" s="26"/>
      <c r="S250" s="26"/>
      <c r="T250" s="26"/>
      <c r="U250" s="26"/>
      <c r="V250" s="26"/>
      <c r="W250" s="26"/>
      <c r="X250" s="26"/>
      <c r="Y250" s="26"/>
      <c r="Z250" s="26"/>
      <c r="AA250" s="43"/>
      <c r="AB250" s="26"/>
      <c r="AC250" s="26"/>
      <c r="AD250" s="26"/>
      <c r="AE250" s="26"/>
      <c r="AF250" s="26"/>
      <c r="AG250" s="26"/>
      <c r="AH250" s="43"/>
      <c r="AI250" s="26"/>
      <c r="AJ250" s="26"/>
      <c r="AK250" s="26"/>
      <c r="AL250" s="26"/>
      <c r="AM250" s="26"/>
      <c r="AN250" s="43"/>
      <c r="AO250" s="26"/>
      <c r="AP250" s="26"/>
      <c r="AQ250" s="26"/>
      <c r="AR250" s="26"/>
      <c r="AS250" s="26"/>
      <c r="AT250" s="26"/>
      <c r="AU250" s="26"/>
      <c r="AV250" s="26"/>
      <c r="AW250" s="26"/>
      <c r="BD250" s="27"/>
      <c r="BT250" s="73"/>
      <c r="BU250" s="73"/>
      <c r="BV250" s="73"/>
      <c r="BW250" s="73"/>
      <c r="BX250" s="73"/>
      <c r="BY250" s="73"/>
    </row>
    <row r="251" spans="16:77" s="25" customFormat="1" x14ac:dyDescent="0.25">
      <c r="P251" s="26"/>
      <c r="R251" s="26"/>
      <c r="S251" s="26"/>
      <c r="T251" s="26"/>
      <c r="U251" s="26"/>
      <c r="V251" s="26"/>
      <c r="W251" s="26"/>
      <c r="X251" s="26"/>
      <c r="Y251" s="26"/>
      <c r="Z251" s="26"/>
      <c r="AA251" s="43"/>
      <c r="AB251" s="26"/>
      <c r="AC251" s="26"/>
      <c r="AD251" s="26"/>
      <c r="AE251" s="26"/>
      <c r="AF251" s="26"/>
      <c r="AG251" s="26"/>
      <c r="AH251" s="43"/>
      <c r="AI251" s="26"/>
      <c r="AJ251" s="26"/>
      <c r="AK251" s="26"/>
      <c r="AL251" s="26"/>
      <c r="AM251" s="26"/>
      <c r="AN251" s="43"/>
      <c r="AO251" s="26"/>
      <c r="AP251" s="26"/>
      <c r="AQ251" s="26"/>
      <c r="AR251" s="26"/>
      <c r="AS251" s="26"/>
      <c r="AT251" s="26"/>
      <c r="AU251" s="26"/>
      <c r="AV251" s="26"/>
      <c r="AW251" s="26"/>
      <c r="BD251" s="27"/>
      <c r="BT251" s="73"/>
      <c r="BU251" s="73"/>
      <c r="BV251" s="73"/>
      <c r="BW251" s="73"/>
      <c r="BX251" s="73"/>
      <c r="BY251" s="73"/>
    </row>
    <row r="252" spans="16:77" s="25" customFormat="1" x14ac:dyDescent="0.25">
      <c r="P252" s="26"/>
      <c r="R252" s="26"/>
      <c r="S252" s="26"/>
      <c r="T252" s="26"/>
      <c r="U252" s="26"/>
      <c r="V252" s="26"/>
      <c r="W252" s="26"/>
      <c r="X252" s="26"/>
      <c r="Y252" s="26"/>
      <c r="Z252" s="26"/>
      <c r="AA252" s="43"/>
      <c r="AB252" s="26"/>
      <c r="AC252" s="26"/>
      <c r="AD252" s="26"/>
      <c r="AE252" s="26"/>
      <c r="AF252" s="26"/>
      <c r="AG252" s="26"/>
      <c r="AH252" s="43"/>
      <c r="AI252" s="26"/>
      <c r="AJ252" s="26"/>
      <c r="AK252" s="26"/>
      <c r="AL252" s="26"/>
      <c r="AM252" s="26"/>
      <c r="AN252" s="43"/>
      <c r="AO252" s="26"/>
      <c r="AP252" s="26"/>
      <c r="AQ252" s="26"/>
      <c r="AR252" s="26"/>
      <c r="AS252" s="26"/>
      <c r="AT252" s="26"/>
      <c r="AU252" s="26"/>
      <c r="AV252" s="26"/>
      <c r="AW252" s="26"/>
      <c r="BD252" s="27"/>
      <c r="BT252" s="73"/>
      <c r="BU252" s="73"/>
      <c r="BV252" s="73"/>
      <c r="BW252" s="73"/>
      <c r="BX252" s="73"/>
      <c r="BY252" s="73"/>
    </row>
    <row r="253" spans="16:77" s="25" customFormat="1" x14ac:dyDescent="0.25">
      <c r="P253" s="26"/>
      <c r="R253" s="26"/>
      <c r="S253" s="26"/>
      <c r="T253" s="26"/>
      <c r="U253" s="26"/>
      <c r="V253" s="26"/>
      <c r="W253" s="26"/>
      <c r="X253" s="26"/>
      <c r="Y253" s="26"/>
      <c r="Z253" s="26"/>
      <c r="AA253" s="43"/>
      <c r="AB253" s="26"/>
      <c r="AC253" s="26"/>
      <c r="AD253" s="26"/>
      <c r="AE253" s="26"/>
      <c r="AF253" s="26"/>
      <c r="AG253" s="26"/>
      <c r="AH253" s="43"/>
      <c r="AI253" s="26"/>
      <c r="AJ253" s="26"/>
      <c r="AK253" s="26"/>
      <c r="AL253" s="26"/>
      <c r="AM253" s="26"/>
      <c r="AN253" s="43"/>
      <c r="AO253" s="26"/>
      <c r="AP253" s="26"/>
      <c r="AQ253" s="26"/>
      <c r="AR253" s="26"/>
      <c r="AS253" s="26"/>
      <c r="AT253" s="26"/>
      <c r="AU253" s="26"/>
      <c r="AV253" s="26"/>
      <c r="AW253" s="26"/>
      <c r="BD253" s="27"/>
      <c r="BT253" s="73"/>
      <c r="BU253" s="73"/>
      <c r="BV253" s="73"/>
      <c r="BW253" s="73"/>
      <c r="BX253" s="73"/>
      <c r="BY253" s="73"/>
    </row>
    <row r="254" spans="16:77" s="25" customFormat="1" x14ac:dyDescent="0.25">
      <c r="P254" s="26"/>
      <c r="R254" s="26"/>
      <c r="S254" s="26"/>
      <c r="T254" s="26"/>
      <c r="U254" s="26"/>
      <c r="V254" s="26"/>
      <c r="W254" s="26"/>
      <c r="X254" s="26"/>
      <c r="Y254" s="26"/>
      <c r="Z254" s="26"/>
      <c r="AA254" s="43"/>
      <c r="AB254" s="26"/>
      <c r="AC254" s="26"/>
      <c r="AD254" s="26"/>
      <c r="AE254" s="26"/>
      <c r="AF254" s="26"/>
      <c r="AG254" s="26"/>
      <c r="AH254" s="43"/>
      <c r="AI254" s="26"/>
      <c r="AJ254" s="26"/>
      <c r="AK254" s="26"/>
      <c r="AL254" s="26"/>
      <c r="AM254" s="26"/>
      <c r="AN254" s="43"/>
      <c r="AO254" s="26"/>
      <c r="AP254" s="26"/>
      <c r="AQ254" s="26"/>
      <c r="AR254" s="26"/>
      <c r="AS254" s="26"/>
      <c r="AT254" s="26"/>
      <c r="AU254" s="26"/>
      <c r="AV254" s="26"/>
      <c r="AW254" s="26"/>
      <c r="BD254" s="27"/>
      <c r="BT254" s="73"/>
      <c r="BU254" s="73"/>
      <c r="BV254" s="73"/>
      <c r="BW254" s="73"/>
      <c r="BX254" s="73"/>
      <c r="BY254" s="73"/>
    </row>
    <row r="255" spans="16:77" s="25" customFormat="1" x14ac:dyDescent="0.25">
      <c r="P255" s="26"/>
      <c r="R255" s="26"/>
      <c r="S255" s="26"/>
      <c r="T255" s="26"/>
      <c r="U255" s="26"/>
      <c r="V255" s="26"/>
      <c r="W255" s="26"/>
      <c r="X255" s="26"/>
      <c r="Y255" s="26"/>
      <c r="Z255" s="26"/>
      <c r="AA255" s="43"/>
      <c r="AB255" s="26"/>
      <c r="AC255" s="26"/>
      <c r="AD255" s="26"/>
      <c r="AE255" s="26"/>
      <c r="AF255" s="26"/>
      <c r="AG255" s="26"/>
      <c r="AH255" s="43"/>
      <c r="AI255" s="26"/>
      <c r="AJ255" s="26"/>
      <c r="AK255" s="26"/>
      <c r="AL255" s="26"/>
      <c r="AM255" s="26"/>
      <c r="AN255" s="43"/>
      <c r="AO255" s="26"/>
      <c r="AP255" s="26"/>
      <c r="AQ255" s="26"/>
      <c r="AR255" s="26"/>
      <c r="AS255" s="26"/>
      <c r="AT255" s="26"/>
      <c r="AU255" s="26"/>
      <c r="AV255" s="26"/>
      <c r="AW255" s="26"/>
      <c r="BD255" s="27"/>
      <c r="BT255" s="73"/>
      <c r="BU255" s="73"/>
      <c r="BV255" s="73"/>
      <c r="BW255" s="73"/>
      <c r="BX255" s="73"/>
      <c r="BY255" s="73"/>
    </row>
    <row r="256" spans="16:77" s="25" customFormat="1" x14ac:dyDescent="0.25">
      <c r="P256" s="26"/>
      <c r="R256" s="26"/>
      <c r="S256" s="26"/>
      <c r="T256" s="26"/>
      <c r="U256" s="26"/>
      <c r="V256" s="26"/>
      <c r="W256" s="26"/>
      <c r="X256" s="26"/>
      <c r="Y256" s="26"/>
      <c r="Z256" s="26"/>
      <c r="AA256" s="43"/>
      <c r="AB256" s="26"/>
      <c r="AC256" s="26"/>
      <c r="AD256" s="26"/>
      <c r="AE256" s="26"/>
      <c r="AF256" s="26"/>
      <c r="AG256" s="26"/>
      <c r="AH256" s="43"/>
      <c r="AI256" s="26"/>
      <c r="AJ256" s="26"/>
      <c r="AK256" s="26"/>
      <c r="AL256" s="26"/>
      <c r="AM256" s="26"/>
      <c r="AN256" s="43"/>
      <c r="AO256" s="26"/>
      <c r="AP256" s="26"/>
      <c r="AQ256" s="26"/>
      <c r="AR256" s="26"/>
      <c r="AS256" s="26"/>
      <c r="AT256" s="26"/>
      <c r="AU256" s="26"/>
      <c r="AV256" s="26"/>
      <c r="AW256" s="26"/>
      <c r="BD256" s="27"/>
      <c r="BT256" s="73"/>
      <c r="BU256" s="73"/>
      <c r="BV256" s="73"/>
      <c r="BW256" s="73"/>
      <c r="BX256" s="73"/>
      <c r="BY256" s="73"/>
    </row>
    <row r="257" spans="16:77" s="25" customFormat="1" x14ac:dyDescent="0.25">
      <c r="P257" s="26"/>
      <c r="R257" s="26"/>
      <c r="S257" s="26"/>
      <c r="T257" s="26"/>
      <c r="U257" s="26"/>
      <c r="V257" s="26"/>
      <c r="W257" s="26"/>
      <c r="X257" s="26"/>
      <c r="Y257" s="26"/>
      <c r="Z257" s="26"/>
      <c r="AA257" s="43"/>
      <c r="AB257" s="26"/>
      <c r="AC257" s="26"/>
      <c r="AD257" s="26"/>
      <c r="AE257" s="26"/>
      <c r="AF257" s="26"/>
      <c r="AG257" s="26"/>
      <c r="AH257" s="43"/>
      <c r="AI257" s="26"/>
      <c r="AJ257" s="26"/>
      <c r="AK257" s="26"/>
      <c r="AL257" s="26"/>
      <c r="AM257" s="26"/>
      <c r="AN257" s="43"/>
      <c r="AO257" s="26"/>
      <c r="AP257" s="26"/>
      <c r="AQ257" s="26"/>
      <c r="AR257" s="26"/>
      <c r="AS257" s="26"/>
      <c r="AT257" s="26"/>
      <c r="AU257" s="26"/>
      <c r="AV257" s="26"/>
      <c r="AW257" s="26"/>
      <c r="BD257" s="27"/>
      <c r="BT257" s="73"/>
      <c r="BU257" s="73"/>
      <c r="BV257" s="73"/>
      <c r="BW257" s="73"/>
      <c r="BX257" s="73"/>
      <c r="BY257" s="73"/>
    </row>
    <row r="258" spans="16:77" s="25" customFormat="1" x14ac:dyDescent="0.25">
      <c r="P258" s="26"/>
      <c r="R258" s="26"/>
      <c r="S258" s="26"/>
      <c r="T258" s="26"/>
      <c r="U258" s="26"/>
      <c r="V258" s="26"/>
      <c r="W258" s="26"/>
      <c r="X258" s="26"/>
      <c r="Y258" s="26"/>
      <c r="Z258" s="26"/>
      <c r="AA258" s="43"/>
      <c r="AB258" s="26"/>
      <c r="AC258" s="26"/>
      <c r="AD258" s="26"/>
      <c r="AE258" s="26"/>
      <c r="AF258" s="26"/>
      <c r="AG258" s="26"/>
      <c r="AH258" s="43"/>
      <c r="AI258" s="26"/>
      <c r="AJ258" s="26"/>
      <c r="AK258" s="26"/>
      <c r="AL258" s="26"/>
      <c r="AM258" s="26"/>
      <c r="AN258" s="43"/>
      <c r="AO258" s="26"/>
      <c r="AP258" s="26"/>
      <c r="AQ258" s="26"/>
      <c r="AR258" s="26"/>
      <c r="AS258" s="26"/>
      <c r="AT258" s="26"/>
      <c r="AU258" s="26"/>
      <c r="AV258" s="26"/>
      <c r="AW258" s="26"/>
      <c r="BD258" s="27"/>
      <c r="BT258" s="73"/>
      <c r="BU258" s="73"/>
      <c r="BV258" s="73"/>
      <c r="BW258" s="73"/>
      <c r="BX258" s="73"/>
      <c r="BY258" s="73"/>
    </row>
    <row r="259" spans="16:77" s="25" customFormat="1" x14ac:dyDescent="0.25">
      <c r="P259" s="26"/>
      <c r="R259" s="26"/>
      <c r="S259" s="26"/>
      <c r="T259" s="26"/>
      <c r="U259" s="26"/>
      <c r="V259" s="26"/>
      <c r="W259" s="26"/>
      <c r="X259" s="26"/>
      <c r="Y259" s="26"/>
      <c r="Z259" s="26"/>
      <c r="AA259" s="43"/>
      <c r="AB259" s="26"/>
      <c r="AC259" s="26"/>
      <c r="AD259" s="26"/>
      <c r="AE259" s="26"/>
      <c r="AF259" s="26"/>
      <c r="AG259" s="26"/>
      <c r="AH259" s="43"/>
      <c r="AI259" s="26"/>
      <c r="AJ259" s="26"/>
      <c r="AK259" s="26"/>
      <c r="AL259" s="26"/>
      <c r="AM259" s="26"/>
      <c r="AN259" s="43"/>
      <c r="AO259" s="26"/>
      <c r="AP259" s="26"/>
      <c r="AQ259" s="26"/>
      <c r="AR259" s="26"/>
      <c r="AS259" s="26"/>
      <c r="AT259" s="26"/>
      <c r="AU259" s="26"/>
      <c r="AV259" s="26"/>
      <c r="AW259" s="26"/>
      <c r="BD259" s="27"/>
      <c r="BT259" s="73"/>
      <c r="BU259" s="73"/>
      <c r="BV259" s="73"/>
      <c r="BW259" s="73"/>
      <c r="BX259" s="73"/>
      <c r="BY259" s="73"/>
    </row>
    <row r="260" spans="16:77" s="25" customFormat="1" x14ac:dyDescent="0.25">
      <c r="P260" s="26"/>
      <c r="R260" s="26"/>
      <c r="S260" s="26"/>
      <c r="T260" s="26"/>
      <c r="U260" s="26"/>
      <c r="V260" s="26"/>
      <c r="W260" s="26"/>
      <c r="X260" s="26"/>
      <c r="Y260" s="26"/>
      <c r="Z260" s="26"/>
      <c r="AA260" s="43"/>
      <c r="AB260" s="26"/>
      <c r="AC260" s="26"/>
      <c r="AD260" s="26"/>
      <c r="AE260" s="26"/>
      <c r="AF260" s="26"/>
      <c r="AG260" s="26"/>
      <c r="AH260" s="43"/>
      <c r="AI260" s="26"/>
      <c r="AJ260" s="26"/>
      <c r="AK260" s="26"/>
      <c r="AL260" s="26"/>
      <c r="AM260" s="26"/>
      <c r="AN260" s="43"/>
      <c r="AO260" s="26"/>
      <c r="AP260" s="26"/>
      <c r="AQ260" s="26"/>
      <c r="AR260" s="26"/>
      <c r="AS260" s="26"/>
      <c r="AT260" s="26"/>
      <c r="AU260" s="26"/>
      <c r="AV260" s="26"/>
      <c r="AW260" s="26"/>
      <c r="BD260" s="27"/>
      <c r="BT260" s="73"/>
      <c r="BU260" s="73"/>
      <c r="BV260" s="73"/>
      <c r="BW260" s="73"/>
      <c r="BX260" s="73"/>
      <c r="BY260" s="73"/>
    </row>
    <row r="261" spans="16:77" s="25" customFormat="1" x14ac:dyDescent="0.25">
      <c r="P261" s="26"/>
      <c r="R261" s="26"/>
      <c r="S261" s="26"/>
      <c r="T261" s="26"/>
      <c r="U261" s="26"/>
      <c r="V261" s="26"/>
      <c r="W261" s="26"/>
      <c r="X261" s="26"/>
      <c r="Y261" s="26"/>
      <c r="Z261" s="26"/>
      <c r="AA261" s="43"/>
      <c r="AB261" s="26"/>
      <c r="AC261" s="26"/>
      <c r="AD261" s="26"/>
      <c r="AE261" s="26"/>
      <c r="AF261" s="26"/>
      <c r="AG261" s="26"/>
      <c r="AH261" s="43"/>
      <c r="AI261" s="26"/>
      <c r="AJ261" s="26"/>
      <c r="AK261" s="26"/>
      <c r="AL261" s="26"/>
      <c r="AM261" s="26"/>
      <c r="AN261" s="43"/>
      <c r="AO261" s="26"/>
      <c r="AP261" s="26"/>
      <c r="AQ261" s="26"/>
      <c r="AR261" s="26"/>
      <c r="AS261" s="26"/>
      <c r="AT261" s="26"/>
      <c r="AU261" s="26"/>
      <c r="AV261" s="26"/>
      <c r="AW261" s="26"/>
      <c r="BD261" s="27"/>
      <c r="BT261" s="73"/>
      <c r="BU261" s="73"/>
      <c r="BV261" s="73"/>
      <c r="BW261" s="73"/>
      <c r="BX261" s="73"/>
      <c r="BY261" s="73"/>
    </row>
    <row r="262" spans="16:77" s="25" customFormat="1" x14ac:dyDescent="0.25">
      <c r="P262" s="26"/>
      <c r="R262" s="26"/>
      <c r="S262" s="26"/>
      <c r="T262" s="26"/>
      <c r="U262" s="26"/>
      <c r="V262" s="26"/>
      <c r="W262" s="26"/>
      <c r="X262" s="26"/>
      <c r="Y262" s="26"/>
      <c r="Z262" s="26"/>
      <c r="AA262" s="43"/>
      <c r="AB262" s="26"/>
      <c r="AC262" s="26"/>
      <c r="AD262" s="26"/>
      <c r="AE262" s="26"/>
      <c r="AF262" s="26"/>
      <c r="AG262" s="26"/>
      <c r="AH262" s="43"/>
      <c r="AI262" s="26"/>
      <c r="AJ262" s="26"/>
      <c r="AK262" s="26"/>
      <c r="AL262" s="26"/>
      <c r="AM262" s="26"/>
      <c r="AN262" s="43"/>
      <c r="AO262" s="26"/>
      <c r="AP262" s="26"/>
      <c r="AQ262" s="26"/>
      <c r="AR262" s="26"/>
      <c r="AS262" s="26"/>
      <c r="AT262" s="26"/>
      <c r="AU262" s="26"/>
      <c r="AV262" s="26"/>
      <c r="AW262" s="26"/>
      <c r="BD262" s="27"/>
      <c r="BT262" s="73"/>
      <c r="BU262" s="73"/>
      <c r="BV262" s="73"/>
      <c r="BW262" s="73"/>
      <c r="BX262" s="73"/>
      <c r="BY262" s="73"/>
    </row>
    <row r="263" spans="16:77" s="25" customFormat="1" x14ac:dyDescent="0.25">
      <c r="P263" s="26"/>
      <c r="R263" s="26"/>
      <c r="S263" s="26"/>
      <c r="T263" s="26"/>
      <c r="U263" s="26"/>
      <c r="V263" s="26"/>
      <c r="W263" s="26"/>
      <c r="X263" s="26"/>
      <c r="Y263" s="26"/>
      <c r="Z263" s="26"/>
      <c r="AA263" s="43"/>
      <c r="AB263" s="26"/>
      <c r="AC263" s="26"/>
      <c r="AD263" s="26"/>
      <c r="AE263" s="26"/>
      <c r="AF263" s="26"/>
      <c r="AG263" s="26"/>
      <c r="AH263" s="43"/>
      <c r="AI263" s="26"/>
      <c r="AJ263" s="26"/>
      <c r="AK263" s="26"/>
      <c r="AL263" s="26"/>
      <c r="AM263" s="26"/>
      <c r="AN263" s="43"/>
      <c r="AO263" s="26"/>
      <c r="AP263" s="26"/>
      <c r="AQ263" s="26"/>
      <c r="AR263" s="26"/>
      <c r="AS263" s="26"/>
      <c r="AT263" s="26"/>
      <c r="AU263" s="26"/>
      <c r="AV263" s="26"/>
      <c r="AW263" s="26"/>
      <c r="BD263" s="27"/>
      <c r="BT263" s="73"/>
      <c r="BU263" s="73"/>
      <c r="BV263" s="73"/>
      <c r="BW263" s="73"/>
      <c r="BX263" s="73"/>
      <c r="BY263" s="73"/>
    </row>
    <row r="264" spans="16:77" s="25" customFormat="1" x14ac:dyDescent="0.25">
      <c r="P264" s="26"/>
      <c r="R264" s="26"/>
      <c r="S264" s="26"/>
      <c r="T264" s="26"/>
      <c r="U264" s="26"/>
      <c r="V264" s="26"/>
      <c r="W264" s="26"/>
      <c r="X264" s="26"/>
      <c r="Y264" s="26"/>
      <c r="Z264" s="26"/>
      <c r="AA264" s="43"/>
      <c r="AB264" s="26"/>
      <c r="AC264" s="26"/>
      <c r="AD264" s="26"/>
      <c r="AE264" s="26"/>
      <c r="AF264" s="26"/>
      <c r="AG264" s="26"/>
      <c r="AH264" s="43"/>
      <c r="AI264" s="26"/>
      <c r="AJ264" s="26"/>
      <c r="AK264" s="26"/>
      <c r="AL264" s="26"/>
      <c r="AM264" s="26"/>
      <c r="AN264" s="43"/>
      <c r="AO264" s="26"/>
      <c r="AP264" s="26"/>
      <c r="AQ264" s="26"/>
      <c r="AR264" s="26"/>
      <c r="AS264" s="26"/>
      <c r="AT264" s="26"/>
      <c r="AU264" s="26"/>
      <c r="AV264" s="26"/>
      <c r="AW264" s="26"/>
      <c r="BD264" s="27"/>
      <c r="BT264" s="73"/>
      <c r="BU264" s="73"/>
      <c r="BV264" s="73"/>
      <c r="BW264" s="73"/>
      <c r="BX264" s="73"/>
      <c r="BY264" s="73"/>
    </row>
    <row r="265" spans="16:77" s="25" customFormat="1" x14ac:dyDescent="0.25">
      <c r="P265" s="26"/>
      <c r="R265" s="26"/>
      <c r="S265" s="26"/>
      <c r="T265" s="26"/>
      <c r="U265" s="26"/>
      <c r="V265" s="26"/>
      <c r="W265" s="26"/>
      <c r="X265" s="26"/>
      <c r="Y265" s="26"/>
      <c r="Z265" s="26"/>
      <c r="AA265" s="43"/>
      <c r="AB265" s="26"/>
      <c r="AC265" s="26"/>
      <c r="AD265" s="26"/>
      <c r="AE265" s="26"/>
      <c r="AF265" s="26"/>
      <c r="AG265" s="26"/>
      <c r="AH265" s="43"/>
      <c r="AI265" s="26"/>
      <c r="AJ265" s="26"/>
      <c r="AK265" s="26"/>
      <c r="AL265" s="26"/>
      <c r="AM265" s="26"/>
      <c r="AN265" s="43"/>
      <c r="AO265" s="26"/>
      <c r="AP265" s="26"/>
      <c r="AQ265" s="26"/>
      <c r="AR265" s="26"/>
      <c r="AS265" s="26"/>
      <c r="AT265" s="26"/>
      <c r="AU265" s="26"/>
      <c r="AV265" s="26"/>
      <c r="AW265" s="26"/>
      <c r="BD265" s="27"/>
      <c r="BT265" s="73"/>
      <c r="BU265" s="73"/>
      <c r="BV265" s="73"/>
      <c r="BW265" s="73"/>
      <c r="BX265" s="73"/>
      <c r="BY265" s="73"/>
    </row>
    <row r="266" spans="16:77" s="25" customFormat="1" x14ac:dyDescent="0.25">
      <c r="P266" s="26"/>
      <c r="R266" s="26"/>
      <c r="S266" s="26"/>
      <c r="T266" s="26"/>
      <c r="U266" s="26"/>
      <c r="V266" s="26"/>
      <c r="W266" s="26"/>
      <c r="X266" s="26"/>
      <c r="Y266" s="26"/>
      <c r="Z266" s="26"/>
      <c r="AA266" s="43"/>
      <c r="AB266" s="26"/>
      <c r="AC266" s="26"/>
      <c r="AD266" s="26"/>
      <c r="AE266" s="26"/>
      <c r="AF266" s="26"/>
      <c r="AG266" s="26"/>
      <c r="AH266" s="43"/>
      <c r="AI266" s="26"/>
      <c r="AJ266" s="26"/>
      <c r="AK266" s="26"/>
      <c r="AL266" s="26"/>
      <c r="AM266" s="26"/>
      <c r="AN266" s="43"/>
      <c r="AO266" s="26"/>
      <c r="AP266" s="26"/>
      <c r="AQ266" s="26"/>
      <c r="AR266" s="26"/>
      <c r="AS266" s="26"/>
      <c r="AT266" s="26"/>
      <c r="AU266" s="26"/>
      <c r="AV266" s="26"/>
      <c r="AW266" s="26"/>
      <c r="BD266" s="27"/>
      <c r="BT266" s="73"/>
      <c r="BU266" s="73"/>
      <c r="BV266" s="73"/>
      <c r="BW266" s="73"/>
      <c r="BX266" s="73"/>
      <c r="BY266" s="73"/>
    </row>
    <row r="267" spans="16:77" s="25" customFormat="1" x14ac:dyDescent="0.25">
      <c r="P267" s="26"/>
      <c r="R267" s="26"/>
      <c r="S267" s="26"/>
      <c r="T267" s="26"/>
      <c r="U267" s="26"/>
      <c r="V267" s="26"/>
      <c r="W267" s="26"/>
      <c r="X267" s="26"/>
      <c r="Y267" s="26"/>
      <c r="Z267" s="26"/>
      <c r="AA267" s="43"/>
      <c r="AB267" s="26"/>
      <c r="AC267" s="26"/>
      <c r="AD267" s="26"/>
      <c r="AE267" s="26"/>
      <c r="AF267" s="26"/>
      <c r="AG267" s="26"/>
      <c r="AH267" s="43"/>
      <c r="AI267" s="26"/>
      <c r="AJ267" s="26"/>
      <c r="AK267" s="26"/>
      <c r="AL267" s="26"/>
      <c r="AM267" s="26"/>
      <c r="AN267" s="43"/>
      <c r="AO267" s="26"/>
      <c r="AP267" s="26"/>
      <c r="AQ267" s="26"/>
      <c r="AR267" s="26"/>
      <c r="AS267" s="26"/>
      <c r="AT267" s="26"/>
      <c r="AU267" s="26"/>
      <c r="AV267" s="26"/>
      <c r="AW267" s="26"/>
      <c r="BD267" s="27"/>
      <c r="BT267" s="73"/>
      <c r="BU267" s="73"/>
      <c r="BV267" s="73"/>
      <c r="BW267" s="73"/>
      <c r="BX267" s="73"/>
      <c r="BY267" s="73"/>
    </row>
    <row r="268" spans="16:77" s="25" customFormat="1" x14ac:dyDescent="0.25">
      <c r="P268" s="26"/>
      <c r="R268" s="26"/>
      <c r="S268" s="26"/>
      <c r="T268" s="26"/>
      <c r="U268" s="26"/>
      <c r="V268" s="26"/>
      <c r="W268" s="26"/>
      <c r="X268" s="26"/>
      <c r="Y268" s="26"/>
      <c r="Z268" s="26"/>
      <c r="AA268" s="43"/>
      <c r="AB268" s="26"/>
      <c r="AC268" s="26"/>
      <c r="AD268" s="26"/>
      <c r="AE268" s="26"/>
      <c r="AF268" s="26"/>
      <c r="AG268" s="26"/>
      <c r="AH268" s="43"/>
      <c r="AI268" s="26"/>
      <c r="AJ268" s="26"/>
      <c r="AK268" s="26"/>
      <c r="AL268" s="26"/>
      <c r="AM268" s="26"/>
      <c r="AN268" s="43"/>
      <c r="AO268" s="26"/>
      <c r="AP268" s="26"/>
      <c r="AQ268" s="26"/>
      <c r="AR268" s="26"/>
      <c r="AS268" s="26"/>
      <c r="AT268" s="26"/>
      <c r="AU268" s="26"/>
      <c r="AV268" s="26"/>
      <c r="AW268" s="26"/>
      <c r="BD268" s="27"/>
      <c r="BT268" s="73"/>
      <c r="BU268" s="73"/>
      <c r="BV268" s="73"/>
      <c r="BW268" s="73"/>
      <c r="BX268" s="73"/>
      <c r="BY268" s="73"/>
    </row>
    <row r="269" spans="16:77" s="25" customFormat="1" x14ac:dyDescent="0.25">
      <c r="P269" s="26"/>
      <c r="R269" s="26"/>
      <c r="S269" s="26"/>
      <c r="T269" s="26"/>
      <c r="U269" s="26"/>
      <c r="V269" s="26"/>
      <c r="W269" s="26"/>
      <c r="X269" s="26"/>
      <c r="Y269" s="26"/>
      <c r="Z269" s="26"/>
      <c r="AA269" s="43"/>
      <c r="AB269" s="26"/>
      <c r="AC269" s="26"/>
      <c r="AD269" s="26"/>
      <c r="AE269" s="26"/>
      <c r="AF269" s="26"/>
      <c r="AG269" s="26"/>
      <c r="AH269" s="43"/>
      <c r="AI269" s="26"/>
      <c r="AJ269" s="26"/>
      <c r="AK269" s="26"/>
      <c r="AL269" s="26"/>
      <c r="AM269" s="26"/>
      <c r="AN269" s="43"/>
      <c r="AO269" s="26"/>
      <c r="AP269" s="26"/>
      <c r="AQ269" s="26"/>
      <c r="AR269" s="26"/>
      <c r="AS269" s="26"/>
      <c r="AT269" s="26"/>
      <c r="AU269" s="26"/>
      <c r="AV269" s="26"/>
      <c r="AW269" s="26"/>
      <c r="BD269" s="27"/>
      <c r="BT269" s="73"/>
      <c r="BU269" s="73"/>
      <c r="BV269" s="73"/>
      <c r="BW269" s="73"/>
      <c r="BX269" s="73"/>
      <c r="BY269" s="73"/>
    </row>
    <row r="270" spans="16:77" s="25" customFormat="1" x14ac:dyDescent="0.25">
      <c r="P270" s="26"/>
      <c r="R270" s="26"/>
      <c r="S270" s="26"/>
      <c r="T270" s="26"/>
      <c r="U270" s="26"/>
      <c r="V270" s="26"/>
      <c r="W270" s="26"/>
      <c r="X270" s="26"/>
      <c r="Y270" s="26"/>
      <c r="Z270" s="26"/>
      <c r="AA270" s="43"/>
      <c r="AB270" s="26"/>
      <c r="AC270" s="26"/>
      <c r="AD270" s="26"/>
      <c r="AE270" s="26"/>
      <c r="AF270" s="26"/>
      <c r="AG270" s="26"/>
      <c r="AH270" s="43"/>
      <c r="AI270" s="26"/>
      <c r="AJ270" s="26"/>
      <c r="AK270" s="26"/>
      <c r="AL270" s="26"/>
      <c r="AM270" s="26"/>
      <c r="AN270" s="43"/>
      <c r="AO270" s="26"/>
      <c r="AP270" s="26"/>
      <c r="AQ270" s="26"/>
      <c r="AR270" s="26"/>
      <c r="AS270" s="26"/>
      <c r="AT270" s="26"/>
      <c r="AU270" s="26"/>
      <c r="AV270" s="26"/>
      <c r="AW270" s="26"/>
      <c r="BD270" s="27"/>
      <c r="BT270" s="73"/>
      <c r="BU270" s="73"/>
      <c r="BV270" s="73"/>
      <c r="BW270" s="73"/>
      <c r="BX270" s="73"/>
      <c r="BY270" s="73"/>
    </row>
    <row r="271" spans="16:77" s="25" customFormat="1" x14ac:dyDescent="0.25">
      <c r="P271" s="26"/>
      <c r="R271" s="26"/>
      <c r="S271" s="26"/>
      <c r="T271" s="26"/>
      <c r="U271" s="26"/>
      <c r="V271" s="26"/>
      <c r="W271" s="26"/>
      <c r="X271" s="26"/>
      <c r="Y271" s="26"/>
      <c r="Z271" s="26"/>
      <c r="AA271" s="43"/>
      <c r="AB271" s="26"/>
      <c r="AC271" s="26"/>
      <c r="AD271" s="26"/>
      <c r="AE271" s="26"/>
      <c r="AF271" s="26"/>
      <c r="AG271" s="26"/>
      <c r="AH271" s="43"/>
      <c r="AI271" s="26"/>
      <c r="AJ271" s="26"/>
      <c r="AK271" s="26"/>
      <c r="AL271" s="26"/>
      <c r="AM271" s="26"/>
      <c r="AN271" s="43"/>
      <c r="AO271" s="26"/>
      <c r="AP271" s="26"/>
      <c r="AQ271" s="26"/>
      <c r="AR271" s="26"/>
      <c r="AS271" s="26"/>
      <c r="AT271" s="26"/>
      <c r="AU271" s="26"/>
      <c r="AV271" s="26"/>
      <c r="AW271" s="26"/>
      <c r="BD271" s="27"/>
      <c r="BT271" s="73"/>
      <c r="BU271" s="73"/>
      <c r="BV271" s="73"/>
      <c r="BW271" s="73"/>
      <c r="BX271" s="73"/>
      <c r="BY271" s="73"/>
    </row>
    <row r="272" spans="16:77" s="25" customFormat="1" x14ac:dyDescent="0.25">
      <c r="P272" s="26"/>
      <c r="R272" s="26"/>
      <c r="S272" s="26"/>
      <c r="T272" s="26"/>
      <c r="U272" s="26"/>
      <c r="V272" s="26"/>
      <c r="W272" s="26"/>
      <c r="X272" s="26"/>
      <c r="Y272" s="26"/>
      <c r="Z272" s="26"/>
      <c r="AA272" s="43"/>
      <c r="AB272" s="26"/>
      <c r="AC272" s="26"/>
      <c r="AD272" s="26"/>
      <c r="AE272" s="26"/>
      <c r="AF272" s="26"/>
      <c r="AG272" s="26"/>
      <c r="AH272" s="43"/>
      <c r="AI272" s="26"/>
      <c r="AJ272" s="26"/>
      <c r="AK272" s="26"/>
      <c r="AL272" s="26"/>
      <c r="AM272" s="26"/>
      <c r="AN272" s="43"/>
      <c r="AO272" s="26"/>
      <c r="AP272" s="26"/>
      <c r="AQ272" s="26"/>
      <c r="AR272" s="26"/>
      <c r="AS272" s="26"/>
      <c r="AT272" s="26"/>
      <c r="AU272" s="26"/>
      <c r="AV272" s="26"/>
      <c r="AW272" s="26"/>
      <c r="BD272" s="27"/>
      <c r="BT272" s="73"/>
      <c r="BU272" s="73"/>
      <c r="BV272" s="73"/>
      <c r="BW272" s="73"/>
      <c r="BX272" s="73"/>
      <c r="BY272" s="73"/>
    </row>
    <row r="273" spans="16:77" s="25" customFormat="1" x14ac:dyDescent="0.25">
      <c r="P273" s="26"/>
      <c r="R273" s="26"/>
      <c r="S273" s="26"/>
      <c r="T273" s="26"/>
      <c r="U273" s="26"/>
      <c r="V273" s="26"/>
      <c r="W273" s="26"/>
      <c r="X273" s="26"/>
      <c r="Y273" s="26"/>
      <c r="Z273" s="26"/>
      <c r="AA273" s="43"/>
      <c r="AB273" s="26"/>
      <c r="AC273" s="26"/>
      <c r="AD273" s="26"/>
      <c r="AE273" s="26"/>
      <c r="AF273" s="26"/>
      <c r="AG273" s="26"/>
      <c r="AH273" s="43"/>
      <c r="AI273" s="26"/>
      <c r="AJ273" s="26"/>
      <c r="AK273" s="26"/>
      <c r="AL273" s="26"/>
      <c r="AM273" s="26"/>
      <c r="AN273" s="43"/>
      <c r="AO273" s="26"/>
      <c r="AP273" s="26"/>
      <c r="AQ273" s="26"/>
      <c r="AR273" s="26"/>
      <c r="AS273" s="26"/>
      <c r="AT273" s="26"/>
      <c r="AU273" s="26"/>
      <c r="AV273" s="26"/>
      <c r="AW273" s="26"/>
      <c r="BD273" s="27"/>
      <c r="BT273" s="73"/>
      <c r="BU273" s="73"/>
      <c r="BV273" s="73"/>
      <c r="BW273" s="73"/>
      <c r="BX273" s="73"/>
      <c r="BY273" s="73"/>
    </row>
    <row r="274" spans="16:77" s="25" customFormat="1" x14ac:dyDescent="0.25">
      <c r="P274" s="26"/>
      <c r="R274" s="26"/>
      <c r="S274" s="26"/>
      <c r="T274" s="26"/>
      <c r="U274" s="26"/>
      <c r="V274" s="26"/>
      <c r="W274" s="26"/>
      <c r="X274" s="26"/>
      <c r="Y274" s="26"/>
      <c r="Z274" s="26"/>
      <c r="AA274" s="43"/>
      <c r="AB274" s="26"/>
      <c r="AC274" s="26"/>
      <c r="AD274" s="26"/>
      <c r="AE274" s="26"/>
      <c r="AF274" s="26"/>
      <c r="AG274" s="26"/>
      <c r="AH274" s="43"/>
      <c r="AI274" s="26"/>
      <c r="AJ274" s="26"/>
      <c r="AK274" s="26"/>
      <c r="AL274" s="26"/>
      <c r="AM274" s="26"/>
      <c r="AN274" s="43"/>
      <c r="AO274" s="26"/>
      <c r="AP274" s="26"/>
      <c r="AQ274" s="26"/>
      <c r="AR274" s="26"/>
      <c r="AS274" s="26"/>
      <c r="AT274" s="26"/>
      <c r="AU274" s="26"/>
      <c r="AV274" s="26"/>
      <c r="AW274" s="26"/>
      <c r="BD274" s="27"/>
      <c r="BT274" s="73"/>
      <c r="BU274" s="73"/>
      <c r="BV274" s="73"/>
      <c r="BW274" s="73"/>
      <c r="BX274" s="73"/>
      <c r="BY274" s="73"/>
    </row>
    <row r="275" spans="16:77" s="25" customFormat="1" x14ac:dyDescent="0.25">
      <c r="P275" s="26"/>
      <c r="R275" s="26"/>
      <c r="S275" s="26"/>
      <c r="T275" s="26"/>
      <c r="U275" s="26"/>
      <c r="V275" s="26"/>
      <c r="W275" s="26"/>
      <c r="X275" s="26"/>
      <c r="Y275" s="26"/>
      <c r="Z275" s="26"/>
      <c r="AA275" s="43"/>
      <c r="AB275" s="26"/>
      <c r="AC275" s="26"/>
      <c r="AD275" s="26"/>
      <c r="AE275" s="26"/>
      <c r="AF275" s="26"/>
      <c r="AG275" s="26"/>
      <c r="AH275" s="43"/>
      <c r="AI275" s="26"/>
      <c r="AJ275" s="26"/>
      <c r="AK275" s="26"/>
      <c r="AL275" s="26"/>
      <c r="AM275" s="26"/>
      <c r="AN275" s="43"/>
      <c r="AO275" s="26"/>
      <c r="AP275" s="26"/>
      <c r="AQ275" s="26"/>
      <c r="AR275" s="26"/>
      <c r="AS275" s="26"/>
      <c r="AT275" s="26"/>
      <c r="AU275" s="26"/>
      <c r="AV275" s="26"/>
      <c r="AW275" s="26"/>
      <c r="BD275" s="27"/>
      <c r="BT275" s="73"/>
      <c r="BU275" s="73"/>
      <c r="BV275" s="73"/>
      <c r="BW275" s="73"/>
      <c r="BX275" s="73"/>
      <c r="BY275" s="73"/>
    </row>
    <row r="276" spans="16:77" s="25" customFormat="1" x14ac:dyDescent="0.25">
      <c r="P276" s="26"/>
      <c r="R276" s="26"/>
      <c r="S276" s="26"/>
      <c r="T276" s="26"/>
      <c r="U276" s="26"/>
      <c r="V276" s="26"/>
      <c r="W276" s="26"/>
      <c r="X276" s="26"/>
      <c r="Y276" s="26"/>
      <c r="Z276" s="26"/>
      <c r="AA276" s="43"/>
      <c r="AB276" s="26"/>
      <c r="AC276" s="26"/>
      <c r="AD276" s="26"/>
      <c r="AE276" s="26"/>
      <c r="AF276" s="26"/>
      <c r="AG276" s="26"/>
      <c r="AH276" s="43"/>
      <c r="AI276" s="26"/>
      <c r="AJ276" s="26"/>
      <c r="AK276" s="26"/>
      <c r="AL276" s="26"/>
      <c r="AM276" s="26"/>
      <c r="AN276" s="43"/>
      <c r="AO276" s="26"/>
      <c r="AP276" s="26"/>
      <c r="AQ276" s="26"/>
      <c r="AR276" s="26"/>
      <c r="AS276" s="26"/>
      <c r="AT276" s="26"/>
      <c r="AU276" s="26"/>
      <c r="AV276" s="26"/>
      <c r="AW276" s="26"/>
      <c r="BD276" s="27"/>
      <c r="BT276" s="73"/>
      <c r="BU276" s="73"/>
      <c r="BV276" s="73"/>
      <c r="BW276" s="73"/>
      <c r="BX276" s="73"/>
      <c r="BY276" s="73"/>
    </row>
    <row r="277" spans="16:77" s="25" customFormat="1" x14ac:dyDescent="0.25">
      <c r="P277" s="26"/>
      <c r="R277" s="26"/>
      <c r="S277" s="26"/>
      <c r="T277" s="26"/>
      <c r="U277" s="26"/>
      <c r="V277" s="26"/>
      <c r="W277" s="26"/>
      <c r="X277" s="26"/>
      <c r="Y277" s="26"/>
      <c r="Z277" s="26"/>
      <c r="AA277" s="43"/>
      <c r="AB277" s="26"/>
      <c r="AC277" s="26"/>
      <c r="AD277" s="26"/>
      <c r="AE277" s="26"/>
      <c r="AF277" s="26"/>
      <c r="AG277" s="26"/>
      <c r="AH277" s="43"/>
      <c r="AI277" s="26"/>
      <c r="AJ277" s="26"/>
      <c r="AK277" s="26"/>
      <c r="AL277" s="26"/>
      <c r="AM277" s="26"/>
      <c r="AN277" s="43"/>
      <c r="AO277" s="26"/>
      <c r="AP277" s="26"/>
      <c r="AQ277" s="26"/>
      <c r="AR277" s="26"/>
      <c r="AS277" s="26"/>
      <c r="AT277" s="26"/>
      <c r="AU277" s="26"/>
      <c r="AV277" s="26"/>
      <c r="AW277" s="26"/>
      <c r="BD277" s="27"/>
      <c r="BT277" s="73"/>
      <c r="BU277" s="73"/>
      <c r="BV277" s="73"/>
      <c r="BW277" s="73"/>
      <c r="BX277" s="73"/>
      <c r="BY277" s="73"/>
    </row>
    <row r="278" spans="16:77" s="25" customFormat="1" x14ac:dyDescent="0.25">
      <c r="P278" s="26"/>
      <c r="R278" s="26"/>
      <c r="S278" s="26"/>
      <c r="T278" s="26"/>
      <c r="U278" s="26"/>
      <c r="V278" s="26"/>
      <c r="W278" s="26"/>
      <c r="X278" s="26"/>
      <c r="Y278" s="26"/>
      <c r="Z278" s="26"/>
      <c r="AA278" s="43"/>
      <c r="AB278" s="26"/>
      <c r="AC278" s="26"/>
      <c r="AD278" s="26"/>
      <c r="AE278" s="26"/>
      <c r="AF278" s="26"/>
      <c r="AG278" s="26"/>
      <c r="AH278" s="43"/>
      <c r="AI278" s="26"/>
      <c r="AJ278" s="26"/>
      <c r="AK278" s="26"/>
      <c r="AL278" s="26"/>
      <c r="AM278" s="26"/>
      <c r="AN278" s="43"/>
      <c r="AO278" s="26"/>
      <c r="AP278" s="26"/>
      <c r="AQ278" s="26"/>
      <c r="AR278" s="26"/>
      <c r="AS278" s="26"/>
      <c r="AT278" s="26"/>
      <c r="AU278" s="26"/>
      <c r="AV278" s="26"/>
      <c r="AW278" s="26"/>
      <c r="BD278" s="27"/>
      <c r="BT278" s="73"/>
      <c r="BU278" s="73"/>
      <c r="BV278" s="73"/>
      <c r="BW278" s="73"/>
      <c r="BX278" s="73"/>
      <c r="BY278" s="73"/>
    </row>
    <row r="279" spans="16:77" s="25" customFormat="1" x14ac:dyDescent="0.25">
      <c r="P279" s="26"/>
      <c r="R279" s="26"/>
      <c r="S279" s="26"/>
      <c r="T279" s="26"/>
      <c r="U279" s="26"/>
      <c r="V279" s="26"/>
      <c r="W279" s="26"/>
      <c r="X279" s="26"/>
      <c r="Y279" s="26"/>
      <c r="Z279" s="26"/>
      <c r="AA279" s="42"/>
      <c r="AB279" s="26"/>
      <c r="AC279" s="26"/>
      <c r="AD279" s="26"/>
      <c r="AE279" s="26"/>
      <c r="AF279" s="26"/>
      <c r="AG279" s="26"/>
      <c r="AH279" s="42"/>
      <c r="AI279" s="26"/>
      <c r="AJ279" s="26"/>
      <c r="AK279" s="26"/>
      <c r="AL279" s="26"/>
      <c r="AM279" s="26"/>
      <c r="AN279" s="42"/>
      <c r="AO279" s="26"/>
      <c r="AP279" s="26"/>
      <c r="AQ279" s="26"/>
      <c r="AR279" s="26"/>
      <c r="AS279" s="26"/>
      <c r="AT279" s="26"/>
      <c r="AU279" s="26"/>
      <c r="AV279" s="26"/>
      <c r="AW279" s="26"/>
      <c r="BD279" s="27"/>
      <c r="BT279" s="73"/>
      <c r="BU279" s="73"/>
      <c r="BV279" s="73"/>
      <c r="BW279" s="73"/>
      <c r="BX279" s="73"/>
      <c r="BY279" s="73"/>
    </row>
    <row r="280" spans="16:77" s="25" customFormat="1" x14ac:dyDescent="0.25">
      <c r="P280" s="26"/>
      <c r="R280" s="26"/>
      <c r="S280" s="26"/>
      <c r="T280" s="26"/>
      <c r="U280" s="26"/>
      <c r="V280" s="26"/>
      <c r="W280" s="26"/>
      <c r="X280" s="26"/>
      <c r="Y280" s="26"/>
      <c r="Z280" s="26"/>
      <c r="AA280" s="41"/>
      <c r="AB280" s="26"/>
      <c r="AC280" s="26"/>
      <c r="AD280" s="26"/>
      <c r="AE280" s="26"/>
      <c r="AF280" s="26"/>
      <c r="AG280" s="26"/>
      <c r="AH280" s="41"/>
      <c r="AI280" s="26"/>
      <c r="AJ280" s="26"/>
      <c r="AK280" s="26"/>
      <c r="AL280" s="26"/>
      <c r="AM280" s="26"/>
      <c r="AN280" s="41"/>
      <c r="AO280" s="26"/>
      <c r="AP280" s="26"/>
      <c r="AQ280" s="26"/>
      <c r="AR280" s="26"/>
      <c r="AS280" s="26"/>
      <c r="AT280" s="26"/>
      <c r="AU280" s="26"/>
      <c r="AV280" s="26"/>
      <c r="AW280" s="26"/>
      <c r="BD280" s="27"/>
      <c r="BT280" s="73"/>
      <c r="BU280" s="73"/>
      <c r="BV280" s="73"/>
      <c r="BW280" s="73"/>
      <c r="BX280" s="73"/>
      <c r="BY280" s="73"/>
    </row>
    <row r="281" spans="16:77" s="25" customFormat="1" x14ac:dyDescent="0.25">
      <c r="P281" s="26"/>
      <c r="R281" s="26"/>
      <c r="S281" s="26"/>
      <c r="T281" s="26"/>
      <c r="U281" s="26"/>
      <c r="V281" s="26"/>
      <c r="W281" s="26"/>
      <c r="X281" s="26"/>
      <c r="Y281" s="26"/>
      <c r="Z281" s="26"/>
      <c r="AA281" s="41"/>
      <c r="AB281" s="26"/>
      <c r="AC281" s="26"/>
      <c r="AD281" s="26"/>
      <c r="AE281" s="26"/>
      <c r="AF281" s="26"/>
      <c r="AG281" s="26"/>
      <c r="AH281" s="41"/>
      <c r="AI281" s="26"/>
      <c r="AJ281" s="26"/>
      <c r="AK281" s="26"/>
      <c r="AL281" s="26"/>
      <c r="AM281" s="26"/>
      <c r="AN281" s="41"/>
      <c r="AO281" s="26"/>
      <c r="AP281" s="26"/>
      <c r="AQ281" s="26"/>
      <c r="AR281" s="26"/>
      <c r="AS281" s="26"/>
      <c r="AT281" s="26"/>
      <c r="AU281" s="26"/>
      <c r="AV281" s="26"/>
      <c r="AW281" s="26"/>
      <c r="BD281" s="27"/>
      <c r="BT281" s="73"/>
      <c r="BU281" s="73"/>
      <c r="BV281" s="73"/>
      <c r="BW281" s="73"/>
      <c r="BX281" s="73"/>
      <c r="BY281" s="73"/>
    </row>
    <row r="282" spans="16:77" s="25" customFormat="1" x14ac:dyDescent="0.25">
      <c r="P282" s="26"/>
      <c r="R282" s="26"/>
      <c r="S282" s="26"/>
      <c r="T282" s="26"/>
      <c r="U282" s="26"/>
      <c r="V282" s="26"/>
      <c r="W282" s="26"/>
      <c r="X282" s="26"/>
      <c r="Y282" s="26"/>
      <c r="Z282" s="26"/>
      <c r="AA282" s="41"/>
      <c r="AB282" s="26"/>
      <c r="AC282" s="26"/>
      <c r="AD282" s="26"/>
      <c r="AE282" s="26"/>
      <c r="AF282" s="26"/>
      <c r="AG282" s="26"/>
      <c r="AH282" s="41"/>
      <c r="AI282" s="26"/>
      <c r="AJ282" s="26"/>
      <c r="AK282" s="26"/>
      <c r="AL282" s="26"/>
      <c r="AM282" s="26"/>
      <c r="AN282" s="41"/>
      <c r="AO282" s="26"/>
      <c r="AP282" s="26"/>
      <c r="AQ282" s="26"/>
      <c r="AR282" s="26"/>
      <c r="AS282" s="26"/>
      <c r="AT282" s="26"/>
      <c r="AU282" s="26"/>
      <c r="AV282" s="26"/>
      <c r="AW282" s="26"/>
      <c r="BD282" s="27"/>
      <c r="BT282" s="73"/>
      <c r="BU282" s="73"/>
      <c r="BV282" s="73"/>
      <c r="BW282" s="73"/>
      <c r="BX282" s="73"/>
      <c r="BY282" s="73"/>
    </row>
    <row r="283" spans="16:77" s="25" customFormat="1" x14ac:dyDescent="0.25">
      <c r="P283" s="26"/>
      <c r="R283" s="26"/>
      <c r="S283" s="26"/>
      <c r="T283" s="26"/>
      <c r="U283" s="26"/>
      <c r="V283" s="26"/>
      <c r="W283" s="26"/>
      <c r="X283" s="26"/>
      <c r="Y283" s="26"/>
      <c r="Z283" s="26"/>
      <c r="AA283" s="41"/>
      <c r="AB283" s="26"/>
      <c r="AC283" s="26"/>
      <c r="AD283" s="26"/>
      <c r="AE283" s="26"/>
      <c r="AF283" s="26"/>
      <c r="AG283" s="26"/>
      <c r="AH283" s="41"/>
      <c r="AI283" s="26"/>
      <c r="AJ283" s="26"/>
      <c r="AK283" s="26"/>
      <c r="AL283" s="26"/>
      <c r="AM283" s="26"/>
      <c r="AN283" s="41"/>
      <c r="AO283" s="26"/>
      <c r="AP283" s="26"/>
      <c r="AQ283" s="26"/>
      <c r="AR283" s="26"/>
      <c r="AS283" s="26"/>
      <c r="AT283" s="26"/>
      <c r="AU283" s="26"/>
      <c r="AV283" s="26"/>
      <c r="AW283" s="26"/>
      <c r="BD283" s="27"/>
      <c r="BT283" s="73"/>
      <c r="BU283" s="73"/>
      <c r="BV283" s="73"/>
      <c r="BW283" s="73"/>
      <c r="BX283" s="73"/>
      <c r="BY283" s="73"/>
    </row>
    <row r="284" spans="16:77" s="25" customFormat="1" x14ac:dyDescent="0.25">
      <c r="P284" s="26"/>
      <c r="R284" s="26"/>
      <c r="S284" s="26"/>
      <c r="T284" s="26"/>
      <c r="U284" s="26"/>
      <c r="V284" s="26"/>
      <c r="W284" s="26"/>
      <c r="X284" s="26"/>
      <c r="Y284" s="26"/>
      <c r="Z284" s="26"/>
      <c r="AA284" s="41"/>
      <c r="AB284" s="26"/>
      <c r="AC284" s="26"/>
      <c r="AD284" s="26"/>
      <c r="AE284" s="26"/>
      <c r="AF284" s="26"/>
      <c r="AG284" s="26"/>
      <c r="AH284" s="41"/>
      <c r="AI284" s="26"/>
      <c r="AJ284" s="26"/>
      <c r="AK284" s="26"/>
      <c r="AL284" s="26"/>
      <c r="AM284" s="26"/>
      <c r="AN284" s="41"/>
      <c r="AO284" s="26"/>
      <c r="AP284" s="26"/>
      <c r="AQ284" s="26"/>
      <c r="AR284" s="26"/>
      <c r="AS284" s="26"/>
      <c r="AT284" s="26"/>
      <c r="AU284" s="26"/>
      <c r="AV284" s="26"/>
      <c r="AW284" s="26"/>
      <c r="BD284" s="27"/>
      <c r="BT284" s="73"/>
      <c r="BU284" s="73"/>
      <c r="BV284" s="73"/>
      <c r="BW284" s="73"/>
      <c r="BX284" s="73"/>
      <c r="BY284" s="73"/>
    </row>
    <row r="285" spans="16:77" s="25" customFormat="1" x14ac:dyDescent="0.25">
      <c r="P285" s="26"/>
      <c r="R285" s="26"/>
      <c r="S285" s="26"/>
      <c r="T285" s="26"/>
      <c r="U285" s="26"/>
      <c r="V285" s="26"/>
      <c r="W285" s="26"/>
      <c r="X285" s="26"/>
      <c r="Y285" s="26"/>
      <c r="Z285" s="26"/>
      <c r="AA285" s="41"/>
      <c r="AB285" s="26"/>
      <c r="AC285" s="26"/>
      <c r="AD285" s="26"/>
      <c r="AE285" s="26"/>
      <c r="AF285" s="26"/>
      <c r="AG285" s="26"/>
      <c r="AH285" s="41"/>
      <c r="AI285" s="26"/>
      <c r="AJ285" s="26"/>
      <c r="AK285" s="26"/>
      <c r="AL285" s="26"/>
      <c r="AM285" s="26"/>
      <c r="AN285" s="41"/>
      <c r="AO285" s="26"/>
      <c r="AP285" s="26"/>
      <c r="AQ285" s="26"/>
      <c r="AR285" s="26"/>
      <c r="AS285" s="26"/>
      <c r="AT285" s="26"/>
      <c r="AU285" s="26"/>
      <c r="AV285" s="26"/>
      <c r="AW285" s="26"/>
      <c r="BD285" s="27"/>
      <c r="BT285" s="73"/>
      <c r="BU285" s="73"/>
      <c r="BV285" s="73"/>
      <c r="BW285" s="73"/>
      <c r="BX285" s="73"/>
      <c r="BY285" s="73"/>
    </row>
    <row r="286" spans="16:77" s="25" customFormat="1" x14ac:dyDescent="0.25">
      <c r="P286" s="26"/>
      <c r="R286" s="26"/>
      <c r="S286" s="26"/>
      <c r="T286" s="26"/>
      <c r="U286" s="26"/>
      <c r="V286" s="26"/>
      <c r="W286" s="26"/>
      <c r="X286" s="26"/>
      <c r="Y286" s="26"/>
      <c r="Z286" s="26"/>
      <c r="AA286" s="41"/>
      <c r="AB286" s="26"/>
      <c r="AC286" s="26"/>
      <c r="AD286" s="26"/>
      <c r="AE286" s="26"/>
      <c r="AF286" s="26"/>
      <c r="AG286" s="26"/>
      <c r="AH286" s="41"/>
      <c r="AI286" s="26"/>
      <c r="AJ286" s="26"/>
      <c r="AK286" s="26"/>
      <c r="AL286" s="26"/>
      <c r="AM286" s="26"/>
      <c r="AN286" s="41"/>
      <c r="AO286" s="26"/>
      <c r="AP286" s="26"/>
      <c r="AQ286" s="26"/>
      <c r="AR286" s="26"/>
      <c r="AS286" s="26"/>
      <c r="AT286" s="26"/>
      <c r="AU286" s="26"/>
      <c r="AV286" s="26"/>
      <c r="AW286" s="26"/>
      <c r="BD286" s="27"/>
      <c r="BT286" s="73"/>
      <c r="BU286" s="73"/>
      <c r="BV286" s="73"/>
      <c r="BW286" s="73"/>
      <c r="BX286" s="73"/>
      <c r="BY286" s="73"/>
    </row>
    <row r="287" spans="16:77" s="25" customFormat="1" x14ac:dyDescent="0.25">
      <c r="P287" s="26"/>
      <c r="R287" s="26"/>
      <c r="S287" s="26"/>
      <c r="T287" s="26"/>
      <c r="U287" s="26"/>
      <c r="V287" s="26"/>
      <c r="W287" s="26"/>
      <c r="X287" s="26"/>
      <c r="Y287" s="26"/>
      <c r="Z287" s="26"/>
      <c r="AA287" s="41"/>
      <c r="AB287" s="26"/>
      <c r="AC287" s="26"/>
      <c r="AD287" s="26"/>
      <c r="AE287" s="26"/>
      <c r="AF287" s="26"/>
      <c r="AG287" s="26"/>
      <c r="AH287" s="41"/>
      <c r="AI287" s="26"/>
      <c r="AJ287" s="26"/>
      <c r="AK287" s="26"/>
      <c r="AL287" s="26"/>
      <c r="AM287" s="26"/>
      <c r="AN287" s="41"/>
      <c r="AO287" s="26"/>
      <c r="AP287" s="26"/>
      <c r="AQ287" s="26"/>
      <c r="AR287" s="26"/>
      <c r="AS287" s="26"/>
      <c r="AT287" s="26"/>
      <c r="AU287" s="26"/>
      <c r="AV287" s="26"/>
      <c r="AW287" s="26"/>
      <c r="BD287" s="27"/>
      <c r="BT287" s="73"/>
      <c r="BU287" s="73"/>
      <c r="BV287" s="73"/>
      <c r="BW287" s="73"/>
      <c r="BX287" s="73"/>
      <c r="BY287" s="73"/>
    </row>
    <row r="288" spans="16:77" s="25" customFormat="1" x14ac:dyDescent="0.25">
      <c r="P288" s="26"/>
      <c r="R288" s="26"/>
      <c r="S288" s="26"/>
      <c r="T288" s="26"/>
      <c r="U288" s="26"/>
      <c r="V288" s="26"/>
      <c r="W288" s="26"/>
      <c r="X288" s="26"/>
      <c r="Y288" s="26"/>
      <c r="Z288" s="26"/>
      <c r="AA288" s="41"/>
      <c r="AB288" s="26"/>
      <c r="AC288" s="26"/>
      <c r="AD288" s="26"/>
      <c r="AE288" s="26"/>
      <c r="AF288" s="26"/>
      <c r="AG288" s="26"/>
      <c r="AH288" s="41"/>
      <c r="AI288" s="26"/>
      <c r="AJ288" s="26"/>
      <c r="AK288" s="26"/>
      <c r="AL288" s="26"/>
      <c r="AM288" s="26"/>
      <c r="AN288" s="41"/>
      <c r="AO288" s="26"/>
      <c r="AP288" s="26"/>
      <c r="AQ288" s="26"/>
      <c r="AR288" s="26"/>
      <c r="AS288" s="26"/>
      <c r="AT288" s="26"/>
      <c r="AU288" s="26"/>
      <c r="AV288" s="26"/>
      <c r="AW288" s="26"/>
      <c r="BD288" s="27"/>
      <c r="BT288" s="73"/>
      <c r="BU288" s="73"/>
      <c r="BV288" s="73"/>
      <c r="BW288" s="73"/>
      <c r="BX288" s="73"/>
      <c r="BY288" s="73"/>
    </row>
    <row r="289" spans="16:77" s="25" customFormat="1" x14ac:dyDescent="0.25">
      <c r="P289" s="26"/>
      <c r="R289" s="26"/>
      <c r="S289" s="26"/>
      <c r="T289" s="26"/>
      <c r="U289" s="26"/>
      <c r="V289" s="26"/>
      <c r="W289" s="26"/>
      <c r="X289" s="26"/>
      <c r="Y289" s="26"/>
      <c r="Z289" s="26"/>
      <c r="AA289" s="41"/>
      <c r="AB289" s="26"/>
      <c r="AC289" s="26"/>
      <c r="AD289" s="26"/>
      <c r="AE289" s="26"/>
      <c r="AF289" s="26"/>
      <c r="AG289" s="26"/>
      <c r="AH289" s="41"/>
      <c r="AI289" s="26"/>
      <c r="AJ289" s="26"/>
      <c r="AK289" s="26"/>
      <c r="AL289" s="26"/>
      <c r="AM289" s="26"/>
      <c r="AN289" s="41"/>
      <c r="AO289" s="26"/>
      <c r="AP289" s="26"/>
      <c r="AQ289" s="26"/>
      <c r="AR289" s="26"/>
      <c r="AS289" s="26"/>
      <c r="AT289" s="26"/>
      <c r="AU289" s="26"/>
      <c r="AV289" s="26"/>
      <c r="AW289" s="26"/>
      <c r="BD289" s="27"/>
      <c r="BT289" s="73"/>
      <c r="BU289" s="73"/>
      <c r="BV289" s="73"/>
      <c r="BW289" s="73"/>
      <c r="BX289" s="73"/>
      <c r="BY289" s="73"/>
    </row>
    <row r="290" spans="16:77" s="25" customFormat="1" x14ac:dyDescent="0.25">
      <c r="P290" s="26"/>
      <c r="R290" s="26"/>
      <c r="S290" s="26"/>
      <c r="T290" s="26"/>
      <c r="U290" s="26"/>
      <c r="V290" s="26"/>
      <c r="W290" s="26"/>
      <c r="X290" s="26"/>
      <c r="Y290" s="26"/>
      <c r="Z290" s="26"/>
      <c r="AA290" s="41"/>
      <c r="AB290" s="26"/>
      <c r="AC290" s="26"/>
      <c r="AD290" s="26"/>
      <c r="AE290" s="26"/>
      <c r="AF290" s="26"/>
      <c r="AG290" s="26"/>
      <c r="AH290" s="41"/>
      <c r="AI290" s="26"/>
      <c r="AJ290" s="26"/>
      <c r="AK290" s="26"/>
      <c r="AL290" s="26"/>
      <c r="AM290" s="26"/>
      <c r="AN290" s="41"/>
      <c r="AO290" s="26"/>
      <c r="AP290" s="26"/>
      <c r="AQ290" s="26"/>
      <c r="AR290" s="26"/>
      <c r="AS290" s="26"/>
      <c r="AT290" s="26"/>
      <c r="AU290" s="26"/>
      <c r="AV290" s="26"/>
      <c r="AW290" s="26"/>
      <c r="BD290" s="27"/>
      <c r="BT290" s="73"/>
      <c r="BU290" s="73"/>
      <c r="BV290" s="73"/>
      <c r="BW290" s="73"/>
      <c r="BX290" s="73"/>
      <c r="BY290" s="73"/>
    </row>
    <row r="291" spans="16:77" s="25" customFormat="1" x14ac:dyDescent="0.25">
      <c r="P291" s="26"/>
      <c r="R291" s="26"/>
      <c r="S291" s="26"/>
      <c r="T291" s="26"/>
      <c r="U291" s="26"/>
      <c r="V291" s="26"/>
      <c r="W291" s="26"/>
      <c r="X291" s="26"/>
      <c r="Y291" s="26"/>
      <c r="Z291" s="26"/>
      <c r="AA291" s="41"/>
      <c r="AB291" s="26"/>
      <c r="AC291" s="26"/>
      <c r="AD291" s="26"/>
      <c r="AE291" s="26"/>
      <c r="AF291" s="26"/>
      <c r="AG291" s="26"/>
      <c r="AH291" s="41"/>
      <c r="AI291" s="26"/>
      <c r="AJ291" s="26"/>
      <c r="AK291" s="26"/>
      <c r="AL291" s="26"/>
      <c r="AM291" s="26"/>
      <c r="AN291" s="41"/>
      <c r="AO291" s="26"/>
      <c r="AP291" s="26"/>
      <c r="AQ291" s="26"/>
      <c r="AR291" s="26"/>
      <c r="AS291" s="26"/>
      <c r="AT291" s="26"/>
      <c r="AU291" s="26"/>
      <c r="AV291" s="26"/>
      <c r="AW291" s="26"/>
      <c r="BD291" s="27"/>
      <c r="BT291" s="73"/>
      <c r="BU291" s="73"/>
      <c r="BV291" s="73"/>
      <c r="BW291" s="73"/>
      <c r="BX291" s="73"/>
      <c r="BY291" s="73"/>
    </row>
    <row r="292" spans="16:77" s="25" customFormat="1" x14ac:dyDescent="0.25">
      <c r="P292" s="26"/>
      <c r="R292" s="26"/>
      <c r="S292" s="26"/>
      <c r="T292" s="26"/>
      <c r="U292" s="26"/>
      <c r="V292" s="26"/>
      <c r="W292" s="26"/>
      <c r="X292" s="26"/>
      <c r="Y292" s="26"/>
      <c r="Z292" s="26"/>
      <c r="AA292" s="41"/>
      <c r="AB292" s="26"/>
      <c r="AC292" s="26"/>
      <c r="AD292" s="26"/>
      <c r="AE292" s="26"/>
      <c r="AF292" s="26"/>
      <c r="AG292" s="26"/>
      <c r="AH292" s="41"/>
      <c r="AI292" s="26"/>
      <c r="AJ292" s="26"/>
      <c r="AK292" s="26"/>
      <c r="AL292" s="26"/>
      <c r="AM292" s="26"/>
      <c r="AN292" s="41"/>
      <c r="AO292" s="26"/>
      <c r="AP292" s="26"/>
      <c r="AQ292" s="26"/>
      <c r="AR292" s="26"/>
      <c r="AS292" s="26"/>
      <c r="AT292" s="26"/>
      <c r="AU292" s="26"/>
      <c r="AV292" s="26"/>
      <c r="AW292" s="26"/>
      <c r="BD292" s="27"/>
      <c r="BT292" s="73"/>
      <c r="BU292" s="73"/>
      <c r="BV292" s="73"/>
      <c r="BW292" s="73"/>
      <c r="BX292" s="73"/>
      <c r="BY292" s="73"/>
    </row>
    <row r="293" spans="16:77" s="25" customFormat="1" x14ac:dyDescent="0.25">
      <c r="P293" s="26"/>
      <c r="R293" s="26"/>
      <c r="S293" s="26"/>
      <c r="T293" s="26"/>
      <c r="U293" s="26"/>
      <c r="V293" s="26"/>
      <c r="W293" s="26"/>
      <c r="X293" s="26"/>
      <c r="Y293" s="26"/>
      <c r="Z293" s="26"/>
      <c r="AA293" s="41"/>
      <c r="AB293" s="26"/>
      <c r="AC293" s="26"/>
      <c r="AD293" s="26"/>
      <c r="AE293" s="26"/>
      <c r="AF293" s="26"/>
      <c r="AG293" s="26"/>
      <c r="AH293" s="41"/>
      <c r="AI293" s="26"/>
      <c r="AJ293" s="26"/>
      <c r="AK293" s="26"/>
      <c r="AL293" s="26"/>
      <c r="AM293" s="26"/>
      <c r="AN293" s="41"/>
      <c r="AO293" s="26"/>
      <c r="AP293" s="26"/>
      <c r="AQ293" s="26"/>
      <c r="AR293" s="26"/>
      <c r="AS293" s="26"/>
      <c r="AT293" s="26"/>
      <c r="AU293" s="26"/>
      <c r="AV293" s="26"/>
      <c r="AW293" s="26"/>
      <c r="BD293" s="27"/>
      <c r="BT293" s="73"/>
      <c r="BU293" s="73"/>
      <c r="BV293" s="73"/>
      <c r="BW293" s="73"/>
      <c r="BX293" s="73"/>
      <c r="BY293" s="73"/>
    </row>
    <row r="294" spans="16:77" s="25" customFormat="1" x14ac:dyDescent="0.25">
      <c r="P294" s="26"/>
      <c r="R294" s="26"/>
      <c r="S294" s="26"/>
      <c r="T294" s="26"/>
      <c r="U294" s="26"/>
      <c r="V294" s="26"/>
      <c r="W294" s="26"/>
      <c r="X294" s="26"/>
      <c r="Y294" s="26"/>
      <c r="Z294" s="26"/>
      <c r="AA294" s="41"/>
      <c r="AB294" s="26"/>
      <c r="AC294" s="26"/>
      <c r="AD294" s="26"/>
      <c r="AE294" s="26"/>
      <c r="AF294" s="26"/>
      <c r="AG294" s="26"/>
      <c r="AH294" s="41"/>
      <c r="AI294" s="26"/>
      <c r="AJ294" s="26"/>
      <c r="AK294" s="26"/>
      <c r="AL294" s="26"/>
      <c r="AM294" s="26"/>
      <c r="AN294" s="41"/>
      <c r="AO294" s="26"/>
      <c r="AP294" s="26"/>
      <c r="AQ294" s="26"/>
      <c r="AR294" s="26"/>
      <c r="AS294" s="26"/>
      <c r="AT294" s="26"/>
      <c r="AU294" s="26"/>
      <c r="AV294" s="26"/>
      <c r="AW294" s="26"/>
      <c r="BD294" s="27"/>
      <c r="BT294" s="73"/>
      <c r="BU294" s="73"/>
      <c r="BV294" s="73"/>
      <c r="BW294" s="73"/>
      <c r="BX294" s="73"/>
      <c r="BY294" s="73"/>
    </row>
    <row r="295" spans="16:77" s="25" customFormat="1" x14ac:dyDescent="0.25">
      <c r="P295" s="26"/>
      <c r="R295" s="26"/>
      <c r="S295" s="26"/>
      <c r="T295" s="26"/>
      <c r="U295" s="26"/>
      <c r="V295" s="26"/>
      <c r="W295" s="26"/>
      <c r="X295" s="26"/>
      <c r="Y295" s="26"/>
      <c r="Z295" s="26"/>
      <c r="AA295" s="41"/>
      <c r="AB295" s="26"/>
      <c r="AC295" s="26"/>
      <c r="AD295" s="26"/>
      <c r="AE295" s="26"/>
      <c r="AF295" s="26"/>
      <c r="AG295" s="26"/>
      <c r="AH295" s="41"/>
      <c r="AI295" s="26"/>
      <c r="AJ295" s="26"/>
      <c r="AK295" s="26"/>
      <c r="AL295" s="26"/>
      <c r="AM295" s="26"/>
      <c r="AN295" s="41"/>
      <c r="AO295" s="26"/>
      <c r="AP295" s="26"/>
      <c r="AQ295" s="26"/>
      <c r="AR295" s="26"/>
      <c r="AS295" s="26"/>
      <c r="AT295" s="26"/>
      <c r="AU295" s="26"/>
      <c r="AV295" s="26"/>
      <c r="AW295" s="26"/>
      <c r="BD295" s="27"/>
      <c r="BT295" s="73"/>
      <c r="BU295" s="73"/>
      <c r="BV295" s="73"/>
      <c r="BW295" s="73"/>
      <c r="BX295" s="73"/>
      <c r="BY295" s="73"/>
    </row>
    <row r="296" spans="16:77" s="25" customFormat="1" x14ac:dyDescent="0.25">
      <c r="P296" s="26"/>
      <c r="R296" s="26"/>
      <c r="S296" s="26"/>
      <c r="T296" s="26"/>
      <c r="U296" s="26"/>
      <c r="V296" s="26"/>
      <c r="W296" s="26"/>
      <c r="X296" s="26"/>
      <c r="Y296" s="26"/>
      <c r="Z296" s="26"/>
      <c r="AA296" s="41"/>
      <c r="AB296" s="26"/>
      <c r="AC296" s="26"/>
      <c r="AD296" s="26"/>
      <c r="AE296" s="26"/>
      <c r="AF296" s="26"/>
      <c r="AG296" s="26"/>
      <c r="AH296" s="41"/>
      <c r="AI296" s="26"/>
      <c r="AJ296" s="26"/>
      <c r="AK296" s="26"/>
      <c r="AL296" s="26"/>
      <c r="AM296" s="26"/>
      <c r="AN296" s="41"/>
      <c r="AO296" s="26"/>
      <c r="AP296" s="26"/>
      <c r="AQ296" s="26"/>
      <c r="AR296" s="26"/>
      <c r="AS296" s="26"/>
      <c r="AT296" s="26"/>
      <c r="AU296" s="26"/>
      <c r="AV296" s="26"/>
      <c r="AW296" s="26"/>
      <c r="BD296" s="27"/>
      <c r="BT296" s="73"/>
      <c r="BU296" s="73"/>
      <c r="BV296" s="73"/>
      <c r="BW296" s="73"/>
      <c r="BX296" s="73"/>
      <c r="BY296" s="73"/>
    </row>
    <row r="297" spans="16:77" s="25" customFormat="1" x14ac:dyDescent="0.25">
      <c r="P297" s="26"/>
      <c r="R297" s="26"/>
      <c r="S297" s="26"/>
      <c r="T297" s="26"/>
      <c r="U297" s="26"/>
      <c r="V297" s="26"/>
      <c r="W297" s="26"/>
      <c r="X297" s="26"/>
      <c r="Y297" s="26"/>
      <c r="Z297" s="26"/>
      <c r="AA297" s="41"/>
      <c r="AB297" s="26"/>
      <c r="AC297" s="26"/>
      <c r="AD297" s="26"/>
      <c r="AE297" s="26"/>
      <c r="AF297" s="26"/>
      <c r="AG297" s="26"/>
      <c r="AH297" s="41"/>
      <c r="AI297" s="26"/>
      <c r="AJ297" s="26"/>
      <c r="AK297" s="26"/>
      <c r="AL297" s="26"/>
      <c r="AM297" s="26"/>
      <c r="AN297" s="41"/>
      <c r="AO297" s="26"/>
      <c r="AP297" s="26"/>
      <c r="AQ297" s="26"/>
      <c r="AR297" s="26"/>
      <c r="AS297" s="26"/>
      <c r="AT297" s="26"/>
      <c r="AU297" s="26"/>
      <c r="AV297" s="26"/>
      <c r="AW297" s="26"/>
      <c r="BD297" s="27"/>
      <c r="BT297" s="73"/>
      <c r="BU297" s="73"/>
      <c r="BV297" s="73"/>
      <c r="BW297" s="73"/>
      <c r="BX297" s="73"/>
      <c r="BY297" s="73"/>
    </row>
    <row r="298" spans="16:77" s="25" customFormat="1" x14ac:dyDescent="0.25">
      <c r="P298" s="26"/>
      <c r="R298" s="26"/>
      <c r="S298" s="26"/>
      <c r="T298" s="26"/>
      <c r="U298" s="26"/>
      <c r="V298" s="26"/>
      <c r="W298" s="26"/>
      <c r="X298" s="26"/>
      <c r="Y298" s="26"/>
      <c r="Z298" s="26"/>
      <c r="AA298" s="41"/>
      <c r="AB298" s="26"/>
      <c r="AC298" s="26"/>
      <c r="AD298" s="26"/>
      <c r="AE298" s="26"/>
      <c r="AF298" s="26"/>
      <c r="AG298" s="26"/>
      <c r="AH298" s="41"/>
      <c r="AI298" s="26"/>
      <c r="AJ298" s="26"/>
      <c r="AK298" s="26"/>
      <c r="AL298" s="26"/>
      <c r="AM298" s="26"/>
      <c r="AN298" s="41"/>
      <c r="AO298" s="26"/>
      <c r="AP298" s="26"/>
      <c r="AQ298" s="26"/>
      <c r="AR298" s="26"/>
      <c r="AS298" s="26"/>
      <c r="AT298" s="26"/>
      <c r="AU298" s="26"/>
      <c r="AV298" s="26"/>
      <c r="AW298" s="26"/>
      <c r="BD298" s="27"/>
      <c r="BT298" s="73"/>
      <c r="BU298" s="73"/>
      <c r="BV298" s="73"/>
      <c r="BW298" s="73"/>
      <c r="BX298" s="73"/>
      <c r="BY298" s="73"/>
    </row>
    <row r="299" spans="16:77" s="25" customFormat="1" x14ac:dyDescent="0.25">
      <c r="P299" s="26"/>
      <c r="R299" s="26"/>
      <c r="S299" s="26"/>
      <c r="T299" s="26"/>
      <c r="U299" s="26"/>
      <c r="V299" s="26"/>
      <c r="W299" s="26"/>
      <c r="X299" s="26"/>
      <c r="Y299" s="26"/>
      <c r="Z299" s="26"/>
      <c r="AA299" s="41"/>
      <c r="AB299" s="26"/>
      <c r="AC299" s="26"/>
      <c r="AD299" s="26"/>
      <c r="AE299" s="26"/>
      <c r="AF299" s="26"/>
      <c r="AG299" s="26"/>
      <c r="AH299" s="41"/>
      <c r="AI299" s="26"/>
      <c r="AJ299" s="26"/>
      <c r="AK299" s="26"/>
      <c r="AL299" s="26"/>
      <c r="AM299" s="26"/>
      <c r="AN299" s="41"/>
      <c r="AO299" s="26"/>
      <c r="AP299" s="26"/>
      <c r="AQ299" s="26"/>
      <c r="AR299" s="26"/>
      <c r="AS299" s="26"/>
      <c r="AT299" s="26"/>
      <c r="AU299" s="26"/>
      <c r="AV299" s="26"/>
      <c r="AW299" s="26"/>
      <c r="BD299" s="27"/>
      <c r="BT299" s="73"/>
      <c r="BU299" s="73"/>
      <c r="BV299" s="73"/>
      <c r="BW299" s="73"/>
      <c r="BX299" s="73"/>
      <c r="BY299" s="73"/>
    </row>
    <row r="300" spans="16:77" s="25" customFormat="1" x14ac:dyDescent="0.25">
      <c r="P300" s="26"/>
      <c r="R300" s="26"/>
      <c r="S300" s="26"/>
      <c r="T300" s="26"/>
      <c r="U300" s="26"/>
      <c r="V300" s="26"/>
      <c r="W300" s="26"/>
      <c r="X300" s="26"/>
      <c r="Y300" s="26"/>
      <c r="Z300" s="26"/>
      <c r="AA300" s="41"/>
      <c r="AB300" s="26"/>
      <c r="AC300" s="26"/>
      <c r="AD300" s="26"/>
      <c r="AE300" s="26"/>
      <c r="AF300" s="26"/>
      <c r="AG300" s="26"/>
      <c r="AH300" s="41"/>
      <c r="AI300" s="26"/>
      <c r="AJ300" s="26"/>
      <c r="AK300" s="26"/>
      <c r="AL300" s="26"/>
      <c r="AM300" s="26"/>
      <c r="AN300" s="41"/>
      <c r="AO300" s="26"/>
      <c r="AP300" s="26"/>
      <c r="AQ300" s="26"/>
      <c r="AR300" s="26"/>
      <c r="AS300" s="26"/>
      <c r="AT300" s="26"/>
      <c r="AU300" s="26"/>
      <c r="AV300" s="26"/>
      <c r="AW300" s="26"/>
      <c r="BD300" s="27"/>
      <c r="BT300" s="73"/>
      <c r="BU300" s="73"/>
      <c r="BV300" s="73"/>
      <c r="BW300" s="73"/>
      <c r="BX300" s="73"/>
      <c r="BY300" s="73"/>
    </row>
    <row r="301" spans="16:77" s="25" customFormat="1" x14ac:dyDescent="0.25">
      <c r="P301" s="26"/>
      <c r="R301" s="26"/>
      <c r="S301" s="26"/>
      <c r="T301" s="26"/>
      <c r="U301" s="26"/>
      <c r="V301" s="26"/>
      <c r="W301" s="26"/>
      <c r="X301" s="26"/>
      <c r="Y301" s="26"/>
      <c r="Z301" s="26"/>
      <c r="AA301" s="41"/>
      <c r="AB301" s="26"/>
      <c r="AC301" s="26"/>
      <c r="AD301" s="26"/>
      <c r="AE301" s="26"/>
      <c r="AF301" s="26"/>
      <c r="AG301" s="26"/>
      <c r="AH301" s="41"/>
      <c r="AI301" s="26"/>
      <c r="AJ301" s="26"/>
      <c r="AK301" s="26"/>
      <c r="AL301" s="26"/>
      <c r="AM301" s="26"/>
      <c r="AN301" s="41"/>
      <c r="AO301" s="26"/>
      <c r="AP301" s="26"/>
      <c r="AQ301" s="26"/>
      <c r="AR301" s="26"/>
      <c r="AS301" s="26"/>
      <c r="AT301" s="26"/>
      <c r="AU301" s="26"/>
      <c r="AV301" s="26"/>
      <c r="AW301" s="26"/>
      <c r="BD301" s="27"/>
      <c r="BT301" s="73"/>
      <c r="BU301" s="73"/>
      <c r="BV301" s="73"/>
      <c r="BW301" s="73"/>
      <c r="BX301" s="73"/>
      <c r="BY301" s="73"/>
    </row>
    <row r="302" spans="16:77" s="25" customFormat="1" x14ac:dyDescent="0.25">
      <c r="P302" s="26"/>
      <c r="R302" s="26"/>
      <c r="S302" s="26"/>
      <c r="T302" s="26"/>
      <c r="U302" s="26"/>
      <c r="V302" s="26"/>
      <c r="W302" s="26"/>
      <c r="X302" s="26"/>
      <c r="Y302" s="26"/>
      <c r="Z302" s="26"/>
      <c r="AA302" s="41"/>
      <c r="AB302" s="26"/>
      <c r="AC302" s="26"/>
      <c r="AD302" s="26"/>
      <c r="AE302" s="26"/>
      <c r="AF302" s="26"/>
      <c r="AG302" s="26"/>
      <c r="AH302" s="41"/>
      <c r="AI302" s="26"/>
      <c r="AJ302" s="26"/>
      <c r="AK302" s="26"/>
      <c r="AL302" s="26"/>
      <c r="AM302" s="26"/>
      <c r="AN302" s="41"/>
      <c r="AO302" s="26"/>
      <c r="AP302" s="26"/>
      <c r="AQ302" s="26"/>
      <c r="AR302" s="26"/>
      <c r="AS302" s="26"/>
      <c r="AT302" s="26"/>
      <c r="AU302" s="26"/>
      <c r="AV302" s="26"/>
      <c r="AW302" s="26"/>
      <c r="BD302" s="27"/>
      <c r="BT302" s="73"/>
      <c r="BU302" s="73"/>
      <c r="BV302" s="73"/>
      <c r="BW302" s="73"/>
      <c r="BX302" s="73"/>
      <c r="BY302" s="73"/>
    </row>
    <row r="303" spans="16:77" s="25" customFormat="1" x14ac:dyDescent="0.25">
      <c r="P303" s="26"/>
      <c r="R303" s="26"/>
      <c r="S303" s="26"/>
      <c r="T303" s="26"/>
      <c r="U303" s="26"/>
      <c r="V303" s="26"/>
      <c r="W303" s="26"/>
      <c r="X303" s="26"/>
      <c r="Y303" s="26"/>
      <c r="Z303" s="26"/>
      <c r="AA303" s="41"/>
      <c r="AB303" s="26"/>
      <c r="AC303" s="26"/>
      <c r="AD303" s="26"/>
      <c r="AE303" s="26"/>
      <c r="AF303" s="26"/>
      <c r="AG303" s="26"/>
      <c r="AH303" s="41"/>
      <c r="AI303" s="26"/>
      <c r="AJ303" s="26"/>
      <c r="AK303" s="26"/>
      <c r="AL303" s="26"/>
      <c r="AM303" s="26"/>
      <c r="AN303" s="41"/>
      <c r="AO303" s="26"/>
      <c r="AP303" s="26"/>
      <c r="AQ303" s="26"/>
      <c r="AR303" s="26"/>
      <c r="AS303" s="26"/>
      <c r="AT303" s="26"/>
      <c r="AU303" s="26"/>
      <c r="AV303" s="26"/>
      <c r="AW303" s="26"/>
      <c r="BD303" s="27"/>
      <c r="BT303" s="73"/>
      <c r="BU303" s="73"/>
      <c r="BV303" s="73"/>
      <c r="BW303" s="73"/>
      <c r="BX303" s="73"/>
      <c r="BY303" s="73"/>
    </row>
    <row r="304" spans="16:77" s="25" customFormat="1" x14ac:dyDescent="0.25">
      <c r="P304" s="26"/>
      <c r="R304" s="26"/>
      <c r="S304" s="26"/>
      <c r="T304" s="26"/>
      <c r="U304" s="26"/>
      <c r="V304" s="26"/>
      <c r="W304" s="26"/>
      <c r="X304" s="26"/>
      <c r="Y304" s="26"/>
      <c r="Z304" s="26"/>
      <c r="AA304" s="41"/>
      <c r="AB304" s="26"/>
      <c r="AC304" s="26"/>
      <c r="AD304" s="26"/>
      <c r="AE304" s="26"/>
      <c r="AF304" s="26"/>
      <c r="AG304" s="26"/>
      <c r="AH304" s="41"/>
      <c r="AI304" s="26"/>
      <c r="AJ304" s="26"/>
      <c r="AK304" s="26"/>
      <c r="AL304" s="26"/>
      <c r="AM304" s="26"/>
      <c r="AN304" s="41"/>
      <c r="AO304" s="26"/>
      <c r="AP304" s="26"/>
      <c r="AQ304" s="26"/>
      <c r="AR304" s="26"/>
      <c r="AS304" s="26"/>
      <c r="AT304" s="26"/>
      <c r="AU304" s="26"/>
      <c r="AV304" s="26"/>
      <c r="AW304" s="26"/>
      <c r="BD304" s="27"/>
      <c r="BT304" s="73"/>
      <c r="BU304" s="73"/>
      <c r="BV304" s="73"/>
      <c r="BW304" s="73"/>
      <c r="BX304" s="73"/>
      <c r="BY304" s="73"/>
    </row>
    <row r="305" spans="16:77" s="25" customFormat="1" x14ac:dyDescent="0.25">
      <c r="P305" s="26"/>
      <c r="R305" s="26"/>
      <c r="S305" s="26"/>
      <c r="T305" s="26"/>
      <c r="U305" s="26"/>
      <c r="V305" s="26"/>
      <c r="W305" s="26"/>
      <c r="X305" s="26"/>
      <c r="Y305" s="26"/>
      <c r="Z305" s="26"/>
      <c r="AA305" s="41"/>
      <c r="AB305" s="26"/>
      <c r="AC305" s="26"/>
      <c r="AD305" s="26"/>
      <c r="AE305" s="26"/>
      <c r="AF305" s="26"/>
      <c r="AG305" s="26"/>
      <c r="AH305" s="41"/>
      <c r="AI305" s="26"/>
      <c r="AJ305" s="26"/>
      <c r="AK305" s="26"/>
      <c r="AL305" s="26"/>
      <c r="AM305" s="26"/>
      <c r="AN305" s="41"/>
      <c r="AO305" s="26"/>
      <c r="AP305" s="26"/>
      <c r="AQ305" s="26"/>
      <c r="AR305" s="26"/>
      <c r="AS305" s="26"/>
      <c r="AT305" s="26"/>
      <c r="AU305" s="26"/>
      <c r="AV305" s="26"/>
      <c r="AW305" s="26"/>
      <c r="BD305" s="27"/>
      <c r="BT305" s="73"/>
      <c r="BU305" s="73"/>
      <c r="BV305" s="73"/>
      <c r="BW305" s="73"/>
      <c r="BX305" s="73"/>
      <c r="BY305" s="73"/>
    </row>
    <row r="306" spans="16:77" s="25" customFormat="1" x14ac:dyDescent="0.25">
      <c r="P306" s="26"/>
      <c r="R306" s="26"/>
      <c r="S306" s="26"/>
      <c r="T306" s="26"/>
      <c r="U306" s="26"/>
      <c r="V306" s="26"/>
      <c r="W306" s="26"/>
      <c r="X306" s="26"/>
      <c r="Y306" s="26"/>
      <c r="Z306" s="26"/>
      <c r="AA306" s="41"/>
      <c r="AB306" s="26"/>
      <c r="AC306" s="26"/>
      <c r="AD306" s="26"/>
      <c r="AE306" s="26"/>
      <c r="AF306" s="26"/>
      <c r="AG306" s="26"/>
      <c r="AH306" s="41"/>
      <c r="AI306" s="26"/>
      <c r="AJ306" s="26"/>
      <c r="AK306" s="26"/>
      <c r="AL306" s="26"/>
      <c r="AM306" s="26"/>
      <c r="AN306" s="41"/>
      <c r="AO306" s="26"/>
      <c r="AP306" s="26"/>
      <c r="AQ306" s="26"/>
      <c r="AR306" s="26"/>
      <c r="AS306" s="26"/>
      <c r="AT306" s="26"/>
      <c r="AU306" s="26"/>
      <c r="AV306" s="26"/>
      <c r="AW306" s="26"/>
      <c r="BD306" s="27"/>
      <c r="BT306" s="73"/>
      <c r="BU306" s="73"/>
      <c r="BV306" s="73"/>
      <c r="BW306" s="73"/>
      <c r="BX306" s="73"/>
      <c r="BY306" s="73"/>
    </row>
    <row r="307" spans="16:77" s="25" customFormat="1" x14ac:dyDescent="0.25">
      <c r="P307" s="26"/>
      <c r="R307" s="26"/>
      <c r="S307" s="26"/>
      <c r="T307" s="26"/>
      <c r="U307" s="26"/>
      <c r="V307" s="26"/>
      <c r="W307" s="26"/>
      <c r="X307" s="26"/>
      <c r="Y307" s="26"/>
      <c r="Z307" s="26"/>
      <c r="AA307" s="41"/>
      <c r="AB307" s="26"/>
      <c r="AC307" s="26"/>
      <c r="AD307" s="26"/>
      <c r="AE307" s="26"/>
      <c r="AF307" s="26"/>
      <c r="AG307" s="26"/>
      <c r="AH307" s="41"/>
      <c r="AI307" s="26"/>
      <c r="AJ307" s="26"/>
      <c r="AK307" s="26"/>
      <c r="AL307" s="26"/>
      <c r="AM307" s="26"/>
      <c r="AN307" s="41"/>
      <c r="AO307" s="26"/>
      <c r="AP307" s="26"/>
      <c r="AQ307" s="26"/>
      <c r="AR307" s="26"/>
      <c r="AS307" s="26"/>
      <c r="AT307" s="26"/>
      <c r="AU307" s="26"/>
      <c r="AV307" s="26"/>
      <c r="AW307" s="26"/>
      <c r="BD307" s="27"/>
      <c r="BT307" s="73"/>
      <c r="BU307" s="73"/>
      <c r="BV307" s="73"/>
      <c r="BW307" s="73"/>
      <c r="BX307" s="73"/>
      <c r="BY307" s="73"/>
    </row>
    <row r="308" spans="16:77" s="25" customFormat="1" x14ac:dyDescent="0.25">
      <c r="P308" s="26"/>
      <c r="R308" s="26"/>
      <c r="S308" s="26"/>
      <c r="T308" s="26"/>
      <c r="U308" s="26"/>
      <c r="V308" s="26"/>
      <c r="W308" s="26"/>
      <c r="X308" s="26"/>
      <c r="Y308" s="26"/>
      <c r="Z308" s="26"/>
      <c r="AA308" s="41"/>
      <c r="AB308" s="26"/>
      <c r="AC308" s="26"/>
      <c r="AD308" s="26"/>
      <c r="AE308" s="26"/>
      <c r="AF308" s="26"/>
      <c r="AG308" s="26"/>
      <c r="AH308" s="41"/>
      <c r="AI308" s="26"/>
      <c r="AJ308" s="26"/>
      <c r="AK308" s="26"/>
      <c r="AL308" s="26"/>
      <c r="AM308" s="26"/>
      <c r="AN308" s="41"/>
      <c r="AO308" s="26"/>
      <c r="AP308" s="26"/>
      <c r="AQ308" s="26"/>
      <c r="AR308" s="26"/>
      <c r="AS308" s="26"/>
      <c r="AT308" s="26"/>
      <c r="AU308" s="26"/>
      <c r="AV308" s="26"/>
      <c r="AW308" s="26"/>
      <c r="BD308" s="27"/>
      <c r="BT308" s="73"/>
      <c r="BU308" s="73"/>
      <c r="BV308" s="73"/>
      <c r="BW308" s="73"/>
      <c r="BX308" s="73"/>
      <c r="BY308" s="73"/>
    </row>
    <row r="309" spans="16:77" s="25" customFormat="1" x14ac:dyDescent="0.25">
      <c r="P309" s="26"/>
      <c r="R309" s="26"/>
      <c r="S309" s="26"/>
      <c r="T309" s="26"/>
      <c r="U309" s="26"/>
      <c r="V309" s="26"/>
      <c r="W309" s="26"/>
      <c r="X309" s="26"/>
      <c r="Y309" s="26"/>
      <c r="Z309" s="26"/>
      <c r="AA309" s="41"/>
      <c r="AB309" s="26"/>
      <c r="AC309" s="26"/>
      <c r="AD309" s="26"/>
      <c r="AE309" s="26"/>
      <c r="AF309" s="26"/>
      <c r="AG309" s="26"/>
      <c r="AH309" s="41"/>
      <c r="AI309" s="26"/>
      <c r="AJ309" s="26"/>
      <c r="AK309" s="26"/>
      <c r="AL309" s="26"/>
      <c r="AM309" s="26"/>
      <c r="AN309" s="41"/>
      <c r="AO309" s="26"/>
      <c r="AP309" s="26"/>
      <c r="AQ309" s="26"/>
      <c r="AR309" s="26"/>
      <c r="AS309" s="26"/>
      <c r="AT309" s="26"/>
      <c r="AU309" s="26"/>
      <c r="AV309" s="26"/>
      <c r="AW309" s="26"/>
      <c r="BD309" s="27"/>
      <c r="BT309" s="73"/>
      <c r="BU309" s="73"/>
      <c r="BV309" s="73"/>
      <c r="BW309" s="73"/>
      <c r="BX309" s="73"/>
      <c r="BY309" s="73"/>
    </row>
    <row r="310" spans="16:77" s="25" customFormat="1" x14ac:dyDescent="0.25">
      <c r="P310" s="26"/>
      <c r="R310" s="26"/>
      <c r="S310" s="26"/>
      <c r="T310" s="26"/>
      <c r="U310" s="26"/>
      <c r="V310" s="26"/>
      <c r="W310" s="26"/>
      <c r="X310" s="26"/>
      <c r="Y310" s="26"/>
      <c r="Z310" s="26"/>
      <c r="AA310" s="41"/>
      <c r="AB310" s="26"/>
      <c r="AC310" s="26"/>
      <c r="AD310" s="26"/>
      <c r="AE310" s="26"/>
      <c r="AF310" s="26"/>
      <c r="AG310" s="26"/>
      <c r="AH310" s="41"/>
      <c r="AI310" s="26"/>
      <c r="AJ310" s="26"/>
      <c r="AK310" s="26"/>
      <c r="AL310" s="26"/>
      <c r="AM310" s="26"/>
      <c r="AN310" s="41"/>
      <c r="AO310" s="26"/>
      <c r="AP310" s="26"/>
      <c r="AQ310" s="26"/>
      <c r="AR310" s="26"/>
      <c r="AS310" s="26"/>
      <c r="AT310" s="26"/>
      <c r="AU310" s="26"/>
      <c r="AV310" s="26"/>
      <c r="AW310" s="26"/>
      <c r="BD310" s="27"/>
      <c r="BT310" s="73"/>
      <c r="BU310" s="73"/>
      <c r="BV310" s="73"/>
      <c r="BW310" s="73"/>
      <c r="BX310" s="73"/>
      <c r="BY310" s="73"/>
    </row>
    <row r="311" spans="16:77" s="25" customFormat="1" x14ac:dyDescent="0.25">
      <c r="P311" s="26"/>
      <c r="R311" s="26"/>
      <c r="S311" s="26"/>
      <c r="T311" s="26"/>
      <c r="U311" s="26"/>
      <c r="V311" s="26"/>
      <c r="W311" s="26"/>
      <c r="X311" s="26"/>
      <c r="Y311" s="26"/>
      <c r="Z311" s="26"/>
      <c r="AA311" s="41"/>
      <c r="AB311" s="26"/>
      <c r="AC311" s="26"/>
      <c r="AD311" s="26"/>
      <c r="AE311" s="26"/>
      <c r="AF311" s="26"/>
      <c r="AG311" s="26"/>
      <c r="AH311" s="41"/>
      <c r="AI311" s="26"/>
      <c r="AJ311" s="26"/>
      <c r="AK311" s="26"/>
      <c r="AL311" s="26"/>
      <c r="AM311" s="26"/>
      <c r="AN311" s="41"/>
      <c r="AO311" s="26"/>
      <c r="AP311" s="26"/>
      <c r="AQ311" s="26"/>
      <c r="AR311" s="26"/>
      <c r="AS311" s="26"/>
      <c r="AT311" s="26"/>
      <c r="AU311" s="26"/>
      <c r="AV311" s="26"/>
      <c r="AW311" s="26"/>
      <c r="BD311" s="27"/>
      <c r="BT311" s="73"/>
      <c r="BU311" s="73"/>
      <c r="BV311" s="73"/>
      <c r="BW311" s="73"/>
      <c r="BX311" s="73"/>
      <c r="BY311" s="73"/>
    </row>
    <row r="312" spans="16:77" s="25" customFormat="1" x14ac:dyDescent="0.25">
      <c r="P312" s="26"/>
      <c r="R312" s="26"/>
      <c r="S312" s="26"/>
      <c r="T312" s="26"/>
      <c r="U312" s="26"/>
      <c r="V312" s="26"/>
      <c r="W312" s="26"/>
      <c r="X312" s="26"/>
      <c r="Y312" s="26"/>
      <c r="Z312" s="26"/>
      <c r="AA312" s="41"/>
      <c r="AB312" s="26"/>
      <c r="AC312" s="26"/>
      <c r="AD312" s="26"/>
      <c r="AE312" s="26"/>
      <c r="AF312" s="26"/>
      <c r="AG312" s="26"/>
      <c r="AH312" s="41"/>
      <c r="AI312" s="26"/>
      <c r="AJ312" s="26"/>
      <c r="AK312" s="26"/>
      <c r="AL312" s="26"/>
      <c r="AM312" s="26"/>
      <c r="AN312" s="41"/>
      <c r="AO312" s="26"/>
      <c r="AP312" s="26"/>
      <c r="AQ312" s="26"/>
      <c r="AR312" s="26"/>
      <c r="AS312" s="26"/>
      <c r="AT312" s="26"/>
      <c r="AU312" s="26"/>
      <c r="AV312" s="26"/>
      <c r="AW312" s="26"/>
      <c r="BD312" s="27"/>
      <c r="BT312" s="73"/>
      <c r="BU312" s="73"/>
      <c r="BV312" s="73"/>
      <c r="BW312" s="73"/>
      <c r="BX312" s="73"/>
      <c r="BY312" s="73"/>
    </row>
    <row r="313" spans="16:77" s="25" customFormat="1" x14ac:dyDescent="0.25">
      <c r="P313" s="26"/>
      <c r="R313" s="26"/>
      <c r="S313" s="26"/>
      <c r="T313" s="26"/>
      <c r="U313" s="26"/>
      <c r="V313" s="26"/>
      <c r="W313" s="26"/>
      <c r="X313" s="26"/>
      <c r="Y313" s="26"/>
      <c r="Z313" s="26"/>
      <c r="AA313" s="41"/>
      <c r="AB313" s="26"/>
      <c r="AC313" s="26"/>
      <c r="AD313" s="26"/>
      <c r="AE313" s="26"/>
      <c r="AF313" s="26"/>
      <c r="AG313" s="26"/>
      <c r="AH313" s="41"/>
      <c r="AI313" s="26"/>
      <c r="AJ313" s="26"/>
      <c r="AK313" s="26"/>
      <c r="AL313" s="26"/>
      <c r="AM313" s="26"/>
      <c r="AN313" s="41"/>
      <c r="AO313" s="26"/>
      <c r="AP313" s="26"/>
      <c r="AQ313" s="26"/>
      <c r="AR313" s="26"/>
      <c r="AS313" s="26"/>
      <c r="AT313" s="26"/>
      <c r="AU313" s="26"/>
      <c r="AV313" s="26"/>
      <c r="AW313" s="26"/>
      <c r="BD313" s="27"/>
      <c r="BT313" s="73"/>
      <c r="BU313" s="73"/>
      <c r="BV313" s="73"/>
      <c r="BW313" s="73"/>
      <c r="BX313" s="73"/>
      <c r="BY313" s="73"/>
    </row>
    <row r="314" spans="16:77" s="25" customFormat="1" x14ac:dyDescent="0.25">
      <c r="P314" s="26"/>
      <c r="R314" s="26"/>
      <c r="S314" s="26"/>
      <c r="T314" s="26"/>
      <c r="U314" s="26"/>
      <c r="V314" s="26"/>
      <c r="W314" s="26"/>
      <c r="X314" s="26"/>
      <c r="Y314" s="26"/>
      <c r="Z314" s="26"/>
      <c r="AA314" s="41"/>
      <c r="AB314" s="26"/>
      <c r="AC314" s="26"/>
      <c r="AD314" s="26"/>
      <c r="AE314" s="26"/>
      <c r="AF314" s="26"/>
      <c r="AG314" s="26"/>
      <c r="AH314" s="41"/>
      <c r="AI314" s="26"/>
      <c r="AJ314" s="26"/>
      <c r="AK314" s="26"/>
      <c r="AL314" s="26"/>
      <c r="AM314" s="26"/>
      <c r="AN314" s="41"/>
      <c r="AO314" s="26"/>
      <c r="AP314" s="26"/>
      <c r="AQ314" s="26"/>
      <c r="AR314" s="26"/>
      <c r="AS314" s="26"/>
      <c r="AT314" s="26"/>
      <c r="AU314" s="26"/>
      <c r="AV314" s="26"/>
      <c r="AW314" s="26"/>
      <c r="BD314" s="27"/>
      <c r="BT314" s="73"/>
      <c r="BU314" s="73"/>
      <c r="BV314" s="73"/>
      <c r="BW314" s="73"/>
      <c r="BX314" s="73"/>
      <c r="BY314" s="73"/>
    </row>
    <row r="315" spans="16:77" s="25" customFormat="1" x14ac:dyDescent="0.25">
      <c r="P315" s="26"/>
      <c r="R315" s="26"/>
      <c r="S315" s="26"/>
      <c r="T315" s="26"/>
      <c r="U315" s="26"/>
      <c r="V315" s="26"/>
      <c r="W315" s="26"/>
      <c r="X315" s="26"/>
      <c r="Y315" s="26"/>
      <c r="Z315" s="26"/>
      <c r="AA315" s="41"/>
      <c r="AB315" s="26"/>
      <c r="AC315" s="26"/>
      <c r="AD315" s="26"/>
      <c r="AE315" s="26"/>
      <c r="AF315" s="26"/>
      <c r="AG315" s="26"/>
      <c r="AH315" s="41"/>
      <c r="AI315" s="26"/>
      <c r="AJ315" s="26"/>
      <c r="AK315" s="26"/>
      <c r="AL315" s="26"/>
      <c r="AM315" s="26"/>
      <c r="AN315" s="41"/>
      <c r="AO315" s="26"/>
      <c r="AP315" s="26"/>
      <c r="AQ315" s="26"/>
      <c r="AR315" s="26"/>
      <c r="AS315" s="26"/>
      <c r="AT315" s="26"/>
      <c r="AU315" s="26"/>
      <c r="AV315" s="26"/>
      <c r="AW315" s="26"/>
      <c r="BD315" s="27"/>
      <c r="BT315" s="73"/>
      <c r="BU315" s="73"/>
      <c r="BV315" s="73"/>
      <c r="BW315" s="73"/>
      <c r="BX315" s="73"/>
      <c r="BY315" s="73"/>
    </row>
    <row r="316" spans="16:77" s="25" customFormat="1" x14ac:dyDescent="0.25">
      <c r="P316" s="26"/>
      <c r="R316" s="26"/>
      <c r="S316" s="26"/>
      <c r="T316" s="26"/>
      <c r="U316" s="26"/>
      <c r="V316" s="26"/>
      <c r="W316" s="26"/>
      <c r="X316" s="26"/>
      <c r="Y316" s="26"/>
      <c r="Z316" s="26"/>
      <c r="AA316" s="41"/>
      <c r="AB316" s="26"/>
      <c r="AC316" s="26"/>
      <c r="AD316" s="26"/>
      <c r="AE316" s="26"/>
      <c r="AF316" s="26"/>
      <c r="AG316" s="26"/>
      <c r="AH316" s="41"/>
      <c r="AI316" s="26"/>
      <c r="AJ316" s="26"/>
      <c r="AK316" s="26"/>
      <c r="AL316" s="26"/>
      <c r="AM316" s="26"/>
      <c r="AN316" s="41"/>
      <c r="AO316" s="26"/>
      <c r="AP316" s="26"/>
      <c r="AQ316" s="26"/>
      <c r="AR316" s="26"/>
      <c r="AS316" s="26"/>
      <c r="AT316" s="26"/>
      <c r="AU316" s="26"/>
      <c r="AV316" s="26"/>
      <c r="AW316" s="26"/>
      <c r="BD316" s="27"/>
      <c r="BT316" s="73"/>
      <c r="BU316" s="73"/>
      <c r="BV316" s="73"/>
      <c r="BW316" s="73"/>
      <c r="BX316" s="73"/>
      <c r="BY316" s="73"/>
    </row>
    <row r="317" spans="16:77" s="25" customFormat="1" x14ac:dyDescent="0.25">
      <c r="P317" s="26"/>
      <c r="R317" s="26"/>
      <c r="S317" s="26"/>
      <c r="T317" s="26"/>
      <c r="U317" s="26"/>
      <c r="V317" s="26"/>
      <c r="W317" s="26"/>
      <c r="X317" s="26"/>
      <c r="Y317" s="26"/>
      <c r="Z317" s="26"/>
      <c r="AA317" s="41"/>
      <c r="AB317" s="26"/>
      <c r="AC317" s="26"/>
      <c r="AD317" s="26"/>
      <c r="AE317" s="26"/>
      <c r="AF317" s="26"/>
      <c r="AG317" s="26"/>
      <c r="AH317" s="41"/>
      <c r="AI317" s="26"/>
      <c r="AJ317" s="26"/>
      <c r="AK317" s="26"/>
      <c r="AL317" s="26"/>
      <c r="AM317" s="26"/>
      <c r="AN317" s="41"/>
      <c r="AO317" s="26"/>
      <c r="AP317" s="26"/>
      <c r="AQ317" s="26"/>
      <c r="AR317" s="26"/>
      <c r="AS317" s="26"/>
      <c r="AT317" s="26"/>
      <c r="AU317" s="26"/>
      <c r="AV317" s="26"/>
      <c r="AW317" s="26"/>
      <c r="BD317" s="27"/>
      <c r="BT317" s="73"/>
      <c r="BU317" s="73"/>
      <c r="BV317" s="73"/>
      <c r="BW317" s="73"/>
      <c r="BX317" s="73"/>
      <c r="BY317" s="73"/>
    </row>
    <row r="318" spans="16:77" s="25" customFormat="1" x14ac:dyDescent="0.25">
      <c r="P318" s="26"/>
      <c r="R318" s="26"/>
      <c r="S318" s="26"/>
      <c r="T318" s="26"/>
      <c r="U318" s="26"/>
      <c r="V318" s="26"/>
      <c r="W318" s="26"/>
      <c r="X318" s="26"/>
      <c r="Y318" s="26"/>
      <c r="Z318" s="26"/>
      <c r="AA318" s="41"/>
      <c r="AB318" s="26"/>
      <c r="AC318" s="26"/>
      <c r="AD318" s="26"/>
      <c r="AE318" s="26"/>
      <c r="AF318" s="26"/>
      <c r="AG318" s="26"/>
      <c r="AH318" s="41"/>
      <c r="AI318" s="26"/>
      <c r="AJ318" s="26"/>
      <c r="AK318" s="26"/>
      <c r="AL318" s="26"/>
      <c r="AM318" s="26"/>
      <c r="AN318" s="41"/>
      <c r="AO318" s="26"/>
      <c r="AP318" s="26"/>
      <c r="AQ318" s="26"/>
      <c r="AR318" s="26"/>
      <c r="AS318" s="26"/>
      <c r="AT318" s="26"/>
      <c r="AU318" s="26"/>
      <c r="AV318" s="26"/>
      <c r="AW318" s="26"/>
      <c r="BD318" s="27"/>
      <c r="BT318" s="73"/>
      <c r="BU318" s="73"/>
      <c r="BV318" s="73"/>
      <c r="BW318" s="73"/>
      <c r="BX318" s="73"/>
      <c r="BY318" s="73"/>
    </row>
    <row r="319" spans="16:77" s="25" customFormat="1" x14ac:dyDescent="0.25">
      <c r="P319" s="26"/>
      <c r="R319" s="26"/>
      <c r="S319" s="26"/>
      <c r="T319" s="26"/>
      <c r="U319" s="26"/>
      <c r="V319" s="26"/>
      <c r="W319" s="26"/>
      <c r="X319" s="26"/>
      <c r="Y319" s="26"/>
      <c r="Z319" s="26"/>
      <c r="AA319" s="41"/>
      <c r="AB319" s="26"/>
      <c r="AC319" s="26"/>
      <c r="AD319" s="26"/>
      <c r="AE319" s="26"/>
      <c r="AF319" s="26"/>
      <c r="AG319" s="26"/>
      <c r="AH319" s="41"/>
      <c r="AI319" s="26"/>
      <c r="AJ319" s="26"/>
      <c r="AK319" s="26"/>
      <c r="AL319" s="26"/>
      <c r="AM319" s="26"/>
      <c r="AN319" s="41"/>
      <c r="AO319" s="26"/>
      <c r="AP319" s="26"/>
      <c r="AQ319" s="26"/>
      <c r="AR319" s="26"/>
      <c r="AS319" s="26"/>
      <c r="AT319" s="26"/>
      <c r="AU319" s="26"/>
      <c r="AV319" s="26"/>
      <c r="AW319" s="26"/>
      <c r="BD319" s="27"/>
      <c r="BT319" s="73"/>
      <c r="BU319" s="73"/>
      <c r="BV319" s="73"/>
      <c r="BW319" s="73"/>
      <c r="BX319" s="73"/>
      <c r="BY319" s="73"/>
    </row>
    <row r="320" spans="16:77" s="25" customFormat="1" x14ac:dyDescent="0.25">
      <c r="P320" s="26"/>
      <c r="R320" s="26"/>
      <c r="S320" s="26"/>
      <c r="T320" s="26"/>
      <c r="U320" s="26"/>
      <c r="V320" s="26"/>
      <c r="W320" s="26"/>
      <c r="X320" s="26"/>
      <c r="Y320" s="26"/>
      <c r="Z320" s="26"/>
      <c r="AA320" s="41"/>
      <c r="AB320" s="26"/>
      <c r="AC320" s="26"/>
      <c r="AD320" s="26"/>
      <c r="AE320" s="26"/>
      <c r="AF320" s="26"/>
      <c r="AG320" s="26"/>
      <c r="AH320" s="41"/>
      <c r="AI320" s="26"/>
      <c r="AJ320" s="26"/>
      <c r="AK320" s="26"/>
      <c r="AL320" s="26"/>
      <c r="AM320" s="26"/>
      <c r="AN320" s="41"/>
      <c r="AO320" s="26"/>
      <c r="AP320" s="26"/>
      <c r="AQ320" s="26"/>
      <c r="AR320" s="26"/>
      <c r="AS320" s="26"/>
      <c r="AT320" s="26"/>
      <c r="AU320" s="26"/>
      <c r="AV320" s="26"/>
      <c r="AW320" s="26"/>
      <c r="BD320" s="27"/>
      <c r="BT320" s="73"/>
      <c r="BU320" s="73"/>
      <c r="BV320" s="73"/>
      <c r="BW320" s="73"/>
      <c r="BX320" s="73"/>
      <c r="BY320" s="73"/>
    </row>
    <row r="321" spans="16:77" s="25" customFormat="1" x14ac:dyDescent="0.25">
      <c r="P321" s="26"/>
      <c r="R321" s="26"/>
      <c r="S321" s="26"/>
      <c r="T321" s="26"/>
      <c r="U321" s="26"/>
      <c r="V321" s="26"/>
      <c r="W321" s="26"/>
      <c r="X321" s="26"/>
      <c r="Y321" s="26"/>
      <c r="Z321" s="26"/>
      <c r="AA321" s="41"/>
      <c r="AB321" s="26"/>
      <c r="AC321" s="26"/>
      <c r="AD321" s="26"/>
      <c r="AE321" s="26"/>
      <c r="AF321" s="26"/>
      <c r="AG321" s="26"/>
      <c r="AH321" s="41"/>
      <c r="AI321" s="26"/>
      <c r="AJ321" s="26"/>
      <c r="AK321" s="26"/>
      <c r="AL321" s="26"/>
      <c r="AM321" s="26"/>
      <c r="AN321" s="41"/>
      <c r="AO321" s="26"/>
      <c r="AP321" s="26"/>
      <c r="AQ321" s="26"/>
      <c r="AR321" s="26"/>
      <c r="AS321" s="26"/>
      <c r="AT321" s="26"/>
      <c r="AU321" s="26"/>
      <c r="AV321" s="26"/>
      <c r="AW321" s="26"/>
      <c r="BD321" s="27"/>
      <c r="BT321" s="73"/>
      <c r="BU321" s="73"/>
      <c r="BV321" s="73"/>
      <c r="BW321" s="73"/>
      <c r="BX321" s="73"/>
      <c r="BY321" s="73"/>
    </row>
    <row r="322" spans="16:77" s="25" customFormat="1" x14ac:dyDescent="0.25">
      <c r="P322" s="26"/>
      <c r="R322" s="26"/>
      <c r="S322" s="26"/>
      <c r="T322" s="26"/>
      <c r="U322" s="26"/>
      <c r="V322" s="26"/>
      <c r="W322" s="26"/>
      <c r="X322" s="26"/>
      <c r="Y322" s="26"/>
      <c r="Z322" s="26"/>
      <c r="AA322" s="41"/>
      <c r="AB322" s="26"/>
      <c r="AC322" s="26"/>
      <c r="AD322" s="26"/>
      <c r="AE322" s="26"/>
      <c r="AF322" s="26"/>
      <c r="AG322" s="26"/>
      <c r="AH322" s="41"/>
      <c r="AI322" s="26"/>
      <c r="AJ322" s="26"/>
      <c r="AK322" s="26"/>
      <c r="AL322" s="26"/>
      <c r="AM322" s="26"/>
      <c r="AN322" s="41"/>
      <c r="AO322" s="26"/>
      <c r="AP322" s="26"/>
      <c r="AQ322" s="26"/>
      <c r="AR322" s="26"/>
      <c r="AS322" s="26"/>
      <c r="AT322" s="26"/>
      <c r="AU322" s="26"/>
      <c r="AV322" s="26"/>
      <c r="AW322" s="26"/>
      <c r="BD322" s="27"/>
      <c r="BT322" s="73"/>
      <c r="BU322" s="73"/>
      <c r="BV322" s="73"/>
      <c r="BW322" s="73"/>
      <c r="BX322" s="73"/>
      <c r="BY322" s="73"/>
    </row>
    <row r="323" spans="16:77" s="25" customFormat="1" x14ac:dyDescent="0.25">
      <c r="P323" s="26"/>
      <c r="R323" s="26"/>
      <c r="S323" s="26"/>
      <c r="T323" s="26"/>
      <c r="U323" s="26"/>
      <c r="V323" s="26"/>
      <c r="W323" s="26"/>
      <c r="X323" s="26"/>
      <c r="Y323" s="26"/>
      <c r="Z323" s="26"/>
      <c r="AA323" s="41"/>
      <c r="AB323" s="26"/>
      <c r="AC323" s="26"/>
      <c r="AD323" s="26"/>
      <c r="AE323" s="26"/>
      <c r="AF323" s="26"/>
      <c r="AG323" s="26"/>
      <c r="AH323" s="41"/>
      <c r="AI323" s="26"/>
      <c r="AJ323" s="26"/>
      <c r="AK323" s="26"/>
      <c r="AL323" s="26"/>
      <c r="AM323" s="26"/>
      <c r="AN323" s="41"/>
      <c r="AO323" s="26"/>
      <c r="AP323" s="26"/>
      <c r="AQ323" s="26"/>
      <c r="AR323" s="26"/>
      <c r="AS323" s="26"/>
      <c r="AT323" s="26"/>
      <c r="AU323" s="26"/>
      <c r="AV323" s="26"/>
      <c r="AW323" s="26"/>
      <c r="BD323" s="27"/>
      <c r="BT323" s="73"/>
      <c r="BU323" s="73"/>
      <c r="BV323" s="73"/>
      <c r="BW323" s="73"/>
      <c r="BX323" s="73"/>
      <c r="BY323" s="73"/>
    </row>
    <row r="324" spans="16:77" s="25" customFormat="1" x14ac:dyDescent="0.25">
      <c r="P324" s="26"/>
      <c r="R324" s="26"/>
      <c r="S324" s="26"/>
      <c r="T324" s="26"/>
      <c r="U324" s="26"/>
      <c r="V324" s="26"/>
      <c r="W324" s="26"/>
      <c r="X324" s="26"/>
      <c r="Y324" s="26"/>
      <c r="Z324" s="26"/>
      <c r="AA324" s="41"/>
      <c r="AB324" s="26"/>
      <c r="AC324" s="26"/>
      <c r="AD324" s="26"/>
      <c r="AE324" s="26"/>
      <c r="AF324" s="26"/>
      <c r="AG324" s="26"/>
      <c r="AH324" s="41"/>
      <c r="AI324" s="26"/>
      <c r="AJ324" s="26"/>
      <c r="AK324" s="26"/>
      <c r="AL324" s="26"/>
      <c r="AM324" s="26"/>
      <c r="AN324" s="41"/>
      <c r="AO324" s="26"/>
      <c r="AP324" s="26"/>
      <c r="AQ324" s="26"/>
      <c r="AR324" s="26"/>
      <c r="AS324" s="26"/>
      <c r="AT324" s="26"/>
      <c r="AU324" s="26"/>
      <c r="AV324" s="26"/>
      <c r="AW324" s="26"/>
      <c r="BD324" s="27"/>
      <c r="BT324" s="73"/>
      <c r="BU324" s="73"/>
      <c r="BV324" s="73"/>
      <c r="BW324" s="73"/>
      <c r="BX324" s="73"/>
      <c r="BY324" s="73"/>
    </row>
    <row r="325" spans="16:77" s="25" customFormat="1" x14ac:dyDescent="0.25">
      <c r="P325" s="26"/>
      <c r="R325" s="26"/>
      <c r="S325" s="26"/>
      <c r="T325" s="26"/>
      <c r="U325" s="26"/>
      <c r="V325" s="26"/>
      <c r="W325" s="26"/>
      <c r="X325" s="26"/>
      <c r="Y325" s="26"/>
      <c r="Z325" s="26"/>
      <c r="AA325" s="41"/>
      <c r="AB325" s="26"/>
      <c r="AC325" s="26"/>
      <c r="AD325" s="26"/>
      <c r="AE325" s="26"/>
      <c r="AF325" s="26"/>
      <c r="AG325" s="26"/>
      <c r="AH325" s="41"/>
      <c r="AI325" s="26"/>
      <c r="AJ325" s="26"/>
      <c r="AK325" s="26"/>
      <c r="AL325" s="26"/>
      <c r="AM325" s="26"/>
      <c r="AN325" s="41"/>
      <c r="AO325" s="26"/>
      <c r="AP325" s="26"/>
      <c r="AQ325" s="26"/>
      <c r="AR325" s="26"/>
      <c r="AS325" s="26"/>
      <c r="AT325" s="26"/>
      <c r="AU325" s="26"/>
      <c r="AV325" s="26"/>
      <c r="AW325" s="26"/>
      <c r="BD325" s="27"/>
      <c r="BT325" s="73"/>
      <c r="BU325" s="73"/>
      <c r="BV325" s="73"/>
      <c r="BW325" s="73"/>
      <c r="BX325" s="73"/>
      <c r="BY325" s="73"/>
    </row>
    <row r="326" spans="16:77" s="25" customFormat="1" x14ac:dyDescent="0.25">
      <c r="P326" s="26"/>
      <c r="R326" s="26"/>
      <c r="S326" s="26"/>
      <c r="T326" s="26"/>
      <c r="U326" s="26"/>
      <c r="V326" s="26"/>
      <c r="W326" s="26"/>
      <c r="X326" s="26"/>
      <c r="Y326" s="26"/>
      <c r="Z326" s="26"/>
      <c r="AA326" s="41"/>
      <c r="AB326" s="26"/>
      <c r="AC326" s="26"/>
      <c r="AD326" s="26"/>
      <c r="AE326" s="26"/>
      <c r="AF326" s="26"/>
      <c r="AG326" s="26"/>
      <c r="AH326" s="41"/>
      <c r="AI326" s="26"/>
      <c r="AJ326" s="26"/>
      <c r="AK326" s="26"/>
      <c r="AL326" s="26"/>
      <c r="AM326" s="26"/>
      <c r="AN326" s="41"/>
      <c r="AO326" s="26"/>
      <c r="AP326" s="26"/>
      <c r="AQ326" s="26"/>
      <c r="AR326" s="26"/>
      <c r="AS326" s="26"/>
      <c r="AT326" s="26"/>
      <c r="AU326" s="26"/>
      <c r="AV326" s="26"/>
      <c r="AW326" s="26"/>
      <c r="BD326" s="27"/>
      <c r="BT326" s="73"/>
      <c r="BU326" s="73"/>
      <c r="BV326" s="73"/>
      <c r="BW326" s="73"/>
      <c r="BX326" s="73"/>
      <c r="BY326" s="73"/>
    </row>
    <row r="327" spans="16:77" s="25" customFormat="1" x14ac:dyDescent="0.25">
      <c r="P327" s="26"/>
      <c r="R327" s="26"/>
      <c r="S327" s="26"/>
      <c r="T327" s="26"/>
      <c r="U327" s="26"/>
      <c r="V327" s="26"/>
      <c r="W327" s="26"/>
      <c r="X327" s="26"/>
      <c r="Y327" s="26"/>
      <c r="Z327" s="26"/>
      <c r="AA327" s="41"/>
      <c r="AB327" s="26"/>
      <c r="AC327" s="26"/>
      <c r="AD327" s="26"/>
      <c r="AE327" s="26"/>
      <c r="AF327" s="26"/>
      <c r="AG327" s="26"/>
      <c r="AH327" s="41"/>
      <c r="AI327" s="26"/>
      <c r="AJ327" s="26"/>
      <c r="AK327" s="26"/>
      <c r="AL327" s="26"/>
      <c r="AM327" s="26"/>
      <c r="AN327" s="41"/>
      <c r="AO327" s="26"/>
      <c r="AP327" s="26"/>
      <c r="AQ327" s="26"/>
      <c r="AR327" s="26"/>
      <c r="AS327" s="26"/>
      <c r="AT327" s="26"/>
      <c r="AU327" s="26"/>
      <c r="AV327" s="26"/>
      <c r="AW327" s="26"/>
      <c r="BD327" s="27"/>
      <c r="BT327" s="73"/>
      <c r="BU327" s="73"/>
      <c r="BV327" s="73"/>
      <c r="BW327" s="73"/>
      <c r="BX327" s="73"/>
      <c r="BY327" s="73"/>
    </row>
    <row r="328" spans="16:77" s="25" customFormat="1" x14ac:dyDescent="0.25">
      <c r="P328" s="26"/>
      <c r="R328" s="26"/>
      <c r="S328" s="26"/>
      <c r="T328" s="26"/>
      <c r="U328" s="26"/>
      <c r="V328" s="26"/>
      <c r="W328" s="26"/>
      <c r="X328" s="26"/>
      <c r="Y328" s="26"/>
      <c r="Z328" s="26"/>
      <c r="AA328" s="41"/>
      <c r="AB328" s="26"/>
      <c r="AC328" s="26"/>
      <c r="AD328" s="26"/>
      <c r="AE328" s="26"/>
      <c r="AF328" s="26"/>
      <c r="AG328" s="26"/>
      <c r="AH328" s="41"/>
      <c r="AI328" s="26"/>
      <c r="AJ328" s="26"/>
      <c r="AK328" s="26"/>
      <c r="AL328" s="26"/>
      <c r="AM328" s="26"/>
      <c r="AN328" s="41"/>
      <c r="AO328" s="26"/>
      <c r="AP328" s="26"/>
      <c r="AQ328" s="26"/>
      <c r="AR328" s="26"/>
      <c r="AS328" s="26"/>
      <c r="AT328" s="26"/>
      <c r="AU328" s="26"/>
      <c r="AV328" s="26"/>
      <c r="AW328" s="26"/>
      <c r="BD328" s="27"/>
      <c r="BT328" s="73"/>
      <c r="BU328" s="73"/>
      <c r="BV328" s="73"/>
      <c r="BW328" s="73"/>
      <c r="BX328" s="73"/>
      <c r="BY328" s="73"/>
    </row>
    <row r="329" spans="16:77" s="25" customFormat="1" x14ac:dyDescent="0.25">
      <c r="P329" s="26"/>
      <c r="R329" s="26"/>
      <c r="S329" s="26"/>
      <c r="T329" s="26"/>
      <c r="U329" s="26"/>
      <c r="V329" s="26"/>
      <c r="W329" s="26"/>
      <c r="X329" s="26"/>
      <c r="Y329" s="26"/>
      <c r="Z329" s="26"/>
      <c r="AA329" s="41"/>
      <c r="AB329" s="26"/>
      <c r="AC329" s="26"/>
      <c r="AD329" s="26"/>
      <c r="AE329" s="26"/>
      <c r="AF329" s="26"/>
      <c r="AG329" s="26"/>
      <c r="AH329" s="41"/>
      <c r="AI329" s="26"/>
      <c r="AJ329" s="26"/>
      <c r="AK329" s="26"/>
      <c r="AL329" s="26"/>
      <c r="AM329" s="26"/>
      <c r="AN329" s="41"/>
      <c r="AO329" s="26"/>
      <c r="AP329" s="26"/>
      <c r="AQ329" s="26"/>
      <c r="AR329" s="26"/>
      <c r="AS329" s="26"/>
      <c r="AT329" s="26"/>
      <c r="AU329" s="26"/>
      <c r="AV329" s="26"/>
      <c r="AW329" s="26"/>
      <c r="BD329" s="27"/>
      <c r="BT329" s="73"/>
      <c r="BU329" s="73"/>
      <c r="BV329" s="73"/>
      <c r="BW329" s="73"/>
      <c r="BX329" s="73"/>
      <c r="BY329" s="73"/>
    </row>
    <row r="330" spans="16:77" s="25" customFormat="1" x14ac:dyDescent="0.25">
      <c r="P330" s="26"/>
      <c r="R330" s="26"/>
      <c r="S330" s="26"/>
      <c r="T330" s="26"/>
      <c r="U330" s="26"/>
      <c r="V330" s="26"/>
      <c r="W330" s="26"/>
      <c r="X330" s="26"/>
      <c r="Y330" s="26"/>
      <c r="Z330" s="26"/>
      <c r="AA330" s="41"/>
      <c r="AB330" s="26"/>
      <c r="AC330" s="26"/>
      <c r="AD330" s="26"/>
      <c r="AE330" s="26"/>
      <c r="AF330" s="26"/>
      <c r="AG330" s="26"/>
      <c r="AH330" s="41"/>
      <c r="AI330" s="26"/>
      <c r="AJ330" s="26"/>
      <c r="AK330" s="26"/>
      <c r="AL330" s="26"/>
      <c r="AM330" s="26"/>
      <c r="AN330" s="41"/>
      <c r="AO330" s="26"/>
      <c r="AP330" s="26"/>
      <c r="AQ330" s="26"/>
      <c r="AR330" s="26"/>
      <c r="AS330" s="26"/>
      <c r="AT330" s="26"/>
      <c r="AU330" s="26"/>
      <c r="AV330" s="26"/>
      <c r="AW330" s="26"/>
      <c r="BD330" s="27"/>
      <c r="BT330" s="73"/>
      <c r="BU330" s="73"/>
      <c r="BV330" s="73"/>
      <c r="BW330" s="73"/>
      <c r="BX330" s="73"/>
      <c r="BY330" s="73"/>
    </row>
    <row r="331" spans="16:77" s="25" customFormat="1" x14ac:dyDescent="0.25">
      <c r="P331" s="26"/>
      <c r="R331" s="26"/>
      <c r="S331" s="26"/>
      <c r="T331" s="26"/>
      <c r="U331" s="26"/>
      <c r="V331" s="26"/>
      <c r="W331" s="26"/>
      <c r="X331" s="26"/>
      <c r="Y331" s="26"/>
      <c r="Z331" s="26"/>
      <c r="AA331" s="41"/>
      <c r="AB331" s="26"/>
      <c r="AC331" s="26"/>
      <c r="AD331" s="26"/>
      <c r="AE331" s="26"/>
      <c r="AF331" s="26"/>
      <c r="AG331" s="26"/>
      <c r="AH331" s="41"/>
      <c r="AI331" s="26"/>
      <c r="AJ331" s="26"/>
      <c r="AK331" s="26"/>
      <c r="AL331" s="26"/>
      <c r="AM331" s="26"/>
      <c r="AN331" s="41"/>
      <c r="AO331" s="26"/>
      <c r="AP331" s="26"/>
      <c r="AQ331" s="26"/>
      <c r="AR331" s="26"/>
      <c r="AS331" s="26"/>
      <c r="AT331" s="26"/>
      <c r="AU331" s="26"/>
      <c r="AV331" s="26"/>
      <c r="AW331" s="26"/>
      <c r="BD331" s="27"/>
      <c r="BT331" s="73"/>
      <c r="BU331" s="73"/>
      <c r="BV331" s="73"/>
      <c r="BW331" s="73"/>
      <c r="BX331" s="73"/>
      <c r="BY331" s="73"/>
    </row>
    <row r="332" spans="16:77" s="25" customFormat="1" x14ac:dyDescent="0.25">
      <c r="P332" s="26"/>
      <c r="R332" s="26"/>
      <c r="S332" s="26"/>
      <c r="T332" s="26"/>
      <c r="U332" s="26"/>
      <c r="V332" s="26"/>
      <c r="W332" s="26"/>
      <c r="X332" s="26"/>
      <c r="Y332" s="26"/>
      <c r="Z332" s="26"/>
      <c r="AA332" s="41"/>
      <c r="AB332" s="26"/>
      <c r="AC332" s="26"/>
      <c r="AD332" s="26"/>
      <c r="AE332" s="26"/>
      <c r="AF332" s="26"/>
      <c r="AG332" s="26"/>
      <c r="AH332" s="41"/>
      <c r="AI332" s="26"/>
      <c r="AJ332" s="26"/>
      <c r="AK332" s="26"/>
      <c r="AL332" s="26"/>
      <c r="AM332" s="26"/>
      <c r="AN332" s="41"/>
      <c r="AO332" s="26"/>
      <c r="AP332" s="26"/>
      <c r="AQ332" s="26"/>
      <c r="AR332" s="26"/>
      <c r="AS332" s="26"/>
      <c r="AT332" s="26"/>
      <c r="AU332" s="26"/>
      <c r="AV332" s="26"/>
      <c r="AW332" s="26"/>
      <c r="BD332" s="27"/>
      <c r="BT332" s="73"/>
      <c r="BU332" s="73"/>
      <c r="BV332" s="73"/>
      <c r="BW332" s="73"/>
      <c r="BX332" s="73"/>
      <c r="BY332" s="73"/>
    </row>
    <row r="333" spans="16:77" s="25" customFormat="1" x14ac:dyDescent="0.25">
      <c r="P333" s="26"/>
      <c r="R333" s="26"/>
      <c r="S333" s="26"/>
      <c r="T333" s="26"/>
      <c r="U333" s="26"/>
      <c r="V333" s="26"/>
      <c r="W333" s="26"/>
      <c r="X333" s="26"/>
      <c r="Y333" s="26"/>
      <c r="Z333" s="26"/>
      <c r="AA333" s="41"/>
      <c r="AB333" s="26"/>
      <c r="AC333" s="26"/>
      <c r="AD333" s="26"/>
      <c r="AE333" s="26"/>
      <c r="AF333" s="26"/>
      <c r="AG333" s="26"/>
      <c r="AH333" s="41"/>
      <c r="AI333" s="26"/>
      <c r="AJ333" s="26"/>
      <c r="AK333" s="26"/>
      <c r="AL333" s="26"/>
      <c r="AM333" s="26"/>
      <c r="AN333" s="41"/>
      <c r="AO333" s="26"/>
      <c r="AP333" s="26"/>
      <c r="AQ333" s="26"/>
      <c r="AR333" s="26"/>
      <c r="AS333" s="26"/>
      <c r="AT333" s="26"/>
      <c r="AU333" s="26"/>
      <c r="AV333" s="26"/>
      <c r="AW333" s="26"/>
      <c r="BD333" s="27"/>
      <c r="BT333" s="73"/>
      <c r="BU333" s="73"/>
      <c r="BV333" s="73"/>
      <c r="BW333" s="73"/>
      <c r="BX333" s="73"/>
      <c r="BY333" s="73"/>
    </row>
    <row r="334" spans="16:77" s="25" customFormat="1" x14ac:dyDescent="0.25">
      <c r="P334" s="26"/>
      <c r="R334" s="26"/>
      <c r="S334" s="26"/>
      <c r="T334" s="26"/>
      <c r="U334" s="26"/>
      <c r="V334" s="26"/>
      <c r="W334" s="26"/>
      <c r="X334" s="26"/>
      <c r="Y334" s="26"/>
      <c r="Z334" s="26"/>
      <c r="AA334" s="41"/>
      <c r="AB334" s="26"/>
      <c r="AC334" s="26"/>
      <c r="AD334" s="26"/>
      <c r="AE334" s="26"/>
      <c r="AF334" s="26"/>
      <c r="AG334" s="26"/>
      <c r="AH334" s="41"/>
      <c r="AI334" s="26"/>
      <c r="AJ334" s="26"/>
      <c r="AK334" s="26"/>
      <c r="AL334" s="26"/>
      <c r="AM334" s="26"/>
      <c r="AN334" s="41"/>
      <c r="AO334" s="26"/>
      <c r="AP334" s="26"/>
      <c r="AQ334" s="26"/>
      <c r="AR334" s="26"/>
      <c r="AS334" s="26"/>
      <c r="AT334" s="26"/>
      <c r="AU334" s="26"/>
      <c r="AV334" s="26"/>
      <c r="AW334" s="26"/>
      <c r="BD334" s="27"/>
      <c r="BT334" s="73"/>
      <c r="BU334" s="73"/>
      <c r="BV334" s="73"/>
      <c r="BW334" s="73"/>
      <c r="BX334" s="73"/>
      <c r="BY334" s="73"/>
    </row>
    <row r="335" spans="16:77" s="25" customFormat="1" x14ac:dyDescent="0.25">
      <c r="P335" s="26"/>
      <c r="R335" s="26"/>
      <c r="S335" s="26"/>
      <c r="T335" s="26"/>
      <c r="U335" s="26"/>
      <c r="V335" s="26"/>
      <c r="W335" s="26"/>
      <c r="X335" s="26"/>
      <c r="Y335" s="26"/>
      <c r="Z335" s="26"/>
      <c r="AA335" s="41"/>
      <c r="AB335" s="26"/>
      <c r="AC335" s="26"/>
      <c r="AD335" s="26"/>
      <c r="AE335" s="26"/>
      <c r="AF335" s="26"/>
      <c r="AG335" s="26"/>
      <c r="AH335" s="41"/>
      <c r="AI335" s="26"/>
      <c r="AJ335" s="26"/>
      <c r="AK335" s="26"/>
      <c r="AL335" s="26"/>
      <c r="AM335" s="26"/>
      <c r="AN335" s="41"/>
      <c r="AO335" s="26"/>
      <c r="AP335" s="26"/>
      <c r="AQ335" s="26"/>
      <c r="AR335" s="26"/>
      <c r="AS335" s="26"/>
      <c r="AT335" s="26"/>
      <c r="AU335" s="26"/>
      <c r="AV335" s="26"/>
      <c r="AW335" s="26"/>
      <c r="BD335" s="27"/>
      <c r="BT335" s="73"/>
      <c r="BU335" s="73"/>
      <c r="BV335" s="73"/>
      <c r="BW335" s="73"/>
      <c r="BX335" s="73"/>
      <c r="BY335" s="73"/>
    </row>
    <row r="336" spans="16:77" s="25" customFormat="1" x14ac:dyDescent="0.25">
      <c r="P336" s="26"/>
      <c r="R336" s="26"/>
      <c r="S336" s="26"/>
      <c r="T336" s="26"/>
      <c r="U336" s="26"/>
      <c r="V336" s="26"/>
      <c r="W336" s="26"/>
      <c r="X336" s="26"/>
      <c r="Y336" s="26"/>
      <c r="Z336" s="26"/>
      <c r="AA336" s="41"/>
      <c r="AB336" s="26"/>
      <c r="AC336" s="26"/>
      <c r="AD336" s="26"/>
      <c r="AE336" s="26"/>
      <c r="AF336" s="26"/>
      <c r="AG336" s="26"/>
      <c r="AH336" s="41"/>
      <c r="AI336" s="26"/>
      <c r="AJ336" s="26"/>
      <c r="AK336" s="26"/>
      <c r="AL336" s="26"/>
      <c r="AM336" s="26"/>
      <c r="AN336" s="41"/>
      <c r="AO336" s="26"/>
      <c r="AP336" s="26"/>
      <c r="AQ336" s="26"/>
      <c r="AR336" s="26"/>
      <c r="AS336" s="26"/>
      <c r="AT336" s="26"/>
      <c r="AU336" s="26"/>
      <c r="AV336" s="26"/>
      <c r="AW336" s="26"/>
      <c r="BD336" s="27"/>
      <c r="BT336" s="73"/>
      <c r="BU336" s="73"/>
      <c r="BV336" s="73"/>
      <c r="BW336" s="73"/>
      <c r="BX336" s="73"/>
      <c r="BY336" s="73"/>
    </row>
    <row r="337" spans="16:77" s="25" customFormat="1" x14ac:dyDescent="0.25">
      <c r="P337" s="26"/>
      <c r="R337" s="26"/>
      <c r="S337" s="26"/>
      <c r="T337" s="26"/>
      <c r="U337" s="26"/>
      <c r="V337" s="26"/>
      <c r="W337" s="26"/>
      <c r="X337" s="26"/>
      <c r="Y337" s="26"/>
      <c r="Z337" s="26"/>
      <c r="AA337" s="41"/>
      <c r="AB337" s="26"/>
      <c r="AC337" s="26"/>
      <c r="AD337" s="26"/>
      <c r="AE337" s="26"/>
      <c r="AF337" s="26"/>
      <c r="AG337" s="26"/>
      <c r="AH337" s="41"/>
      <c r="AI337" s="26"/>
      <c r="AJ337" s="26"/>
      <c r="AK337" s="26"/>
      <c r="AL337" s="26"/>
      <c r="AM337" s="26"/>
      <c r="AN337" s="41"/>
      <c r="AO337" s="26"/>
      <c r="AP337" s="26"/>
      <c r="AQ337" s="26"/>
      <c r="AR337" s="26"/>
      <c r="AS337" s="26"/>
      <c r="AT337" s="26"/>
      <c r="AU337" s="26"/>
      <c r="AV337" s="26"/>
      <c r="AW337" s="26"/>
      <c r="BD337" s="27"/>
      <c r="BT337" s="73"/>
      <c r="BU337" s="73"/>
      <c r="BV337" s="73"/>
      <c r="BW337" s="73"/>
      <c r="BX337" s="73"/>
      <c r="BY337" s="73"/>
    </row>
    <row r="338" spans="16:77" s="25" customFormat="1" x14ac:dyDescent="0.25">
      <c r="P338" s="26"/>
      <c r="R338" s="26"/>
      <c r="S338" s="26"/>
      <c r="T338" s="26"/>
      <c r="U338" s="26"/>
      <c r="V338" s="26"/>
      <c r="W338" s="26"/>
      <c r="X338" s="26"/>
      <c r="Y338" s="26"/>
      <c r="Z338" s="26"/>
      <c r="AA338" s="41"/>
      <c r="AB338" s="26"/>
      <c r="AC338" s="26"/>
      <c r="AD338" s="26"/>
      <c r="AE338" s="26"/>
      <c r="AF338" s="26"/>
      <c r="AG338" s="26"/>
      <c r="AH338" s="41"/>
      <c r="AI338" s="26"/>
      <c r="AJ338" s="26"/>
      <c r="AK338" s="26"/>
      <c r="AL338" s="26"/>
      <c r="AM338" s="26"/>
      <c r="AN338" s="41"/>
      <c r="AO338" s="26"/>
      <c r="AP338" s="26"/>
      <c r="AQ338" s="26"/>
      <c r="AR338" s="26"/>
      <c r="AS338" s="26"/>
      <c r="AT338" s="26"/>
      <c r="AU338" s="26"/>
      <c r="AV338" s="26"/>
      <c r="AW338" s="26"/>
      <c r="BD338" s="27"/>
      <c r="BT338" s="73"/>
      <c r="BU338" s="73"/>
      <c r="BV338" s="73"/>
      <c r="BW338" s="73"/>
      <c r="BX338" s="73"/>
      <c r="BY338" s="73"/>
    </row>
    <row r="339" spans="16:77" s="25" customFormat="1" x14ac:dyDescent="0.25">
      <c r="P339" s="26"/>
      <c r="R339" s="26"/>
      <c r="S339" s="26"/>
      <c r="T339" s="26"/>
      <c r="U339" s="26"/>
      <c r="V339" s="26"/>
      <c r="W339" s="26"/>
      <c r="X339" s="26"/>
      <c r="Y339" s="26"/>
      <c r="Z339" s="26"/>
      <c r="AA339" s="41"/>
      <c r="AB339" s="26"/>
      <c r="AC339" s="26"/>
      <c r="AD339" s="26"/>
      <c r="AE339" s="26"/>
      <c r="AF339" s="26"/>
      <c r="AG339" s="26"/>
      <c r="AH339" s="41"/>
      <c r="AI339" s="26"/>
      <c r="AJ339" s="26"/>
      <c r="AK339" s="26"/>
      <c r="AL339" s="26"/>
      <c r="AM339" s="26"/>
      <c r="AN339" s="41"/>
      <c r="AO339" s="26"/>
      <c r="AP339" s="26"/>
      <c r="AQ339" s="26"/>
      <c r="AR339" s="26"/>
      <c r="AS339" s="26"/>
      <c r="AT339" s="26"/>
      <c r="AU339" s="26"/>
      <c r="AV339" s="26"/>
      <c r="AW339" s="26"/>
      <c r="BD339" s="27"/>
      <c r="BT339" s="73"/>
      <c r="BU339" s="73"/>
      <c r="BV339" s="73"/>
      <c r="BW339" s="73"/>
      <c r="BX339" s="73"/>
      <c r="BY339" s="73"/>
    </row>
    <row r="340" spans="16:77" s="25" customFormat="1" x14ac:dyDescent="0.25">
      <c r="P340" s="26"/>
      <c r="R340" s="26"/>
      <c r="S340" s="26"/>
      <c r="T340" s="26"/>
      <c r="U340" s="26"/>
      <c r="V340" s="26"/>
      <c r="W340" s="26"/>
      <c r="X340" s="26"/>
      <c r="Y340" s="26"/>
      <c r="Z340" s="26"/>
      <c r="AA340" s="41"/>
      <c r="AB340" s="26"/>
      <c r="AC340" s="26"/>
      <c r="AD340" s="26"/>
      <c r="AE340" s="26"/>
      <c r="AF340" s="26"/>
      <c r="AG340" s="26"/>
      <c r="AH340" s="41"/>
      <c r="AI340" s="26"/>
      <c r="AJ340" s="26"/>
      <c r="AK340" s="26"/>
      <c r="AL340" s="26"/>
      <c r="AM340" s="26"/>
      <c r="AN340" s="41"/>
      <c r="AO340" s="26"/>
      <c r="AP340" s="26"/>
      <c r="AQ340" s="26"/>
      <c r="AR340" s="26"/>
      <c r="AS340" s="26"/>
      <c r="AT340" s="26"/>
      <c r="AU340" s="26"/>
      <c r="AV340" s="26"/>
      <c r="AW340" s="26"/>
      <c r="BD340" s="27"/>
      <c r="BT340" s="73"/>
      <c r="BU340" s="73"/>
      <c r="BV340" s="73"/>
      <c r="BW340" s="73"/>
      <c r="BX340" s="73"/>
      <c r="BY340" s="73"/>
    </row>
    <row r="341" spans="16:77" s="25" customFormat="1" x14ac:dyDescent="0.25">
      <c r="P341" s="26"/>
      <c r="R341" s="26"/>
      <c r="S341" s="26"/>
      <c r="T341" s="26"/>
      <c r="U341" s="26"/>
      <c r="V341" s="26"/>
      <c r="W341" s="26"/>
      <c r="X341" s="26"/>
      <c r="Y341" s="26"/>
      <c r="Z341" s="26"/>
      <c r="AA341" s="41"/>
      <c r="AB341" s="26"/>
      <c r="AC341" s="26"/>
      <c r="AD341" s="26"/>
      <c r="AE341" s="26"/>
      <c r="AF341" s="26"/>
      <c r="AG341" s="26"/>
      <c r="AH341" s="41"/>
      <c r="AI341" s="26"/>
      <c r="AJ341" s="26"/>
      <c r="AK341" s="26"/>
      <c r="AL341" s="26"/>
      <c r="AM341" s="26"/>
      <c r="AN341" s="41"/>
      <c r="AO341" s="26"/>
      <c r="AP341" s="26"/>
      <c r="AQ341" s="26"/>
      <c r="AR341" s="26"/>
      <c r="AS341" s="26"/>
      <c r="AT341" s="26"/>
      <c r="AU341" s="26"/>
      <c r="AV341" s="26"/>
      <c r="AW341" s="26"/>
      <c r="BD341" s="27"/>
      <c r="BT341" s="73"/>
      <c r="BU341" s="73"/>
      <c r="BV341" s="73"/>
      <c r="BW341" s="73"/>
      <c r="BX341" s="73"/>
      <c r="BY341" s="73"/>
    </row>
    <row r="342" spans="16:77" s="25" customFormat="1" x14ac:dyDescent="0.25">
      <c r="P342" s="26"/>
      <c r="R342" s="26"/>
      <c r="S342" s="26"/>
      <c r="T342" s="26"/>
      <c r="U342" s="26"/>
      <c r="V342" s="26"/>
      <c r="W342" s="26"/>
      <c r="X342" s="26"/>
      <c r="Y342" s="26"/>
      <c r="Z342" s="26"/>
      <c r="AA342" s="41"/>
      <c r="AB342" s="26"/>
      <c r="AC342" s="26"/>
      <c r="AD342" s="26"/>
      <c r="AE342" s="26"/>
      <c r="AF342" s="26"/>
      <c r="AG342" s="26"/>
      <c r="AH342" s="41"/>
      <c r="AI342" s="26"/>
      <c r="AJ342" s="26"/>
      <c r="AK342" s="26"/>
      <c r="AL342" s="26"/>
      <c r="AM342" s="26"/>
      <c r="AN342" s="41"/>
      <c r="AO342" s="26"/>
      <c r="AP342" s="26"/>
      <c r="AQ342" s="26"/>
      <c r="AR342" s="26"/>
      <c r="AS342" s="26"/>
      <c r="AT342" s="26"/>
      <c r="AU342" s="26"/>
      <c r="AV342" s="26"/>
      <c r="AW342" s="26"/>
      <c r="BD342" s="27"/>
      <c r="BT342" s="73"/>
      <c r="BU342" s="73"/>
      <c r="BV342" s="73"/>
      <c r="BW342" s="73"/>
      <c r="BX342" s="73"/>
      <c r="BY342" s="73"/>
    </row>
    <row r="343" spans="16:77" s="25" customFormat="1" x14ac:dyDescent="0.25">
      <c r="P343" s="26"/>
      <c r="R343" s="26"/>
      <c r="S343" s="26"/>
      <c r="T343" s="26"/>
      <c r="U343" s="26"/>
      <c r="V343" s="26"/>
      <c r="W343" s="26"/>
      <c r="X343" s="26"/>
      <c r="Y343" s="26"/>
      <c r="Z343" s="26"/>
      <c r="AA343" s="41"/>
      <c r="AB343" s="26"/>
      <c r="AC343" s="26"/>
      <c r="AD343" s="26"/>
      <c r="AE343" s="26"/>
      <c r="AF343" s="26"/>
      <c r="AG343" s="26"/>
      <c r="AH343" s="41"/>
      <c r="AI343" s="26"/>
      <c r="AJ343" s="26"/>
      <c r="AK343" s="26"/>
      <c r="AL343" s="26"/>
      <c r="AM343" s="26"/>
      <c r="AN343" s="41"/>
      <c r="AO343" s="26"/>
      <c r="AP343" s="26"/>
      <c r="AQ343" s="26"/>
      <c r="AR343" s="26"/>
      <c r="AS343" s="26"/>
      <c r="AT343" s="26"/>
      <c r="AU343" s="26"/>
      <c r="AV343" s="26"/>
      <c r="AW343" s="26"/>
      <c r="BD343" s="27"/>
      <c r="BT343" s="73"/>
      <c r="BU343" s="73"/>
      <c r="BV343" s="73"/>
      <c r="BW343" s="73"/>
      <c r="BX343" s="73"/>
      <c r="BY343" s="73"/>
    </row>
    <row r="344" spans="16:77" s="25" customFormat="1" x14ac:dyDescent="0.25">
      <c r="P344" s="26"/>
      <c r="R344" s="26"/>
      <c r="S344" s="26"/>
      <c r="T344" s="26"/>
      <c r="U344" s="26"/>
      <c r="V344" s="26"/>
      <c r="W344" s="26"/>
      <c r="X344" s="26"/>
      <c r="Y344" s="26"/>
      <c r="Z344" s="26"/>
      <c r="AA344" s="41"/>
      <c r="AB344" s="26"/>
      <c r="AC344" s="26"/>
      <c r="AD344" s="26"/>
      <c r="AE344" s="26"/>
      <c r="AF344" s="26"/>
      <c r="AG344" s="26"/>
      <c r="AH344" s="41"/>
      <c r="AI344" s="26"/>
      <c r="AJ344" s="26"/>
      <c r="AK344" s="26"/>
      <c r="AL344" s="26"/>
      <c r="AM344" s="26"/>
      <c r="AN344" s="41"/>
      <c r="AO344" s="26"/>
      <c r="AP344" s="26"/>
      <c r="AQ344" s="26"/>
      <c r="AR344" s="26"/>
      <c r="AS344" s="26"/>
      <c r="AT344" s="26"/>
      <c r="AU344" s="26"/>
      <c r="AV344" s="26"/>
      <c r="AW344" s="26"/>
      <c r="BD344" s="27"/>
      <c r="BT344" s="73"/>
      <c r="BU344" s="73"/>
      <c r="BV344" s="73"/>
      <c r="BW344" s="73"/>
      <c r="BX344" s="73"/>
      <c r="BY344" s="73"/>
    </row>
    <row r="345" spans="16:77" s="25" customFormat="1" x14ac:dyDescent="0.25">
      <c r="P345" s="26"/>
      <c r="R345" s="26"/>
      <c r="S345" s="26"/>
      <c r="T345" s="26"/>
      <c r="U345" s="26"/>
      <c r="V345" s="26"/>
      <c r="W345" s="26"/>
      <c r="X345" s="26"/>
      <c r="Y345" s="26"/>
      <c r="Z345" s="26"/>
      <c r="AA345" s="41"/>
      <c r="AB345" s="26"/>
      <c r="AC345" s="26"/>
      <c r="AD345" s="26"/>
      <c r="AE345" s="26"/>
      <c r="AF345" s="26"/>
      <c r="AG345" s="26"/>
      <c r="AH345" s="41"/>
      <c r="AI345" s="26"/>
      <c r="AJ345" s="26"/>
      <c r="AK345" s="26"/>
      <c r="AL345" s="26"/>
      <c r="AM345" s="26"/>
      <c r="AN345" s="41"/>
      <c r="AO345" s="26"/>
      <c r="AP345" s="26"/>
      <c r="AQ345" s="26"/>
      <c r="AR345" s="26"/>
      <c r="AS345" s="26"/>
      <c r="AT345" s="26"/>
      <c r="AU345" s="26"/>
      <c r="AV345" s="26"/>
      <c r="AW345" s="26"/>
      <c r="BD345" s="27"/>
      <c r="BT345" s="73"/>
      <c r="BU345" s="73"/>
      <c r="BV345" s="73"/>
      <c r="BW345" s="73"/>
      <c r="BX345" s="73"/>
      <c r="BY345" s="73"/>
    </row>
    <row r="346" spans="16:77" s="25" customFormat="1" x14ac:dyDescent="0.25">
      <c r="P346" s="26"/>
      <c r="R346" s="26"/>
      <c r="S346" s="26"/>
      <c r="T346" s="26"/>
      <c r="U346" s="26"/>
      <c r="V346" s="26"/>
      <c r="W346" s="26"/>
      <c r="X346" s="26"/>
      <c r="Y346" s="26"/>
      <c r="Z346" s="26"/>
      <c r="AA346" s="41"/>
      <c r="AB346" s="26"/>
      <c r="AC346" s="26"/>
      <c r="AD346" s="26"/>
      <c r="AE346" s="26"/>
      <c r="AF346" s="26"/>
      <c r="AG346" s="26"/>
      <c r="AH346" s="41"/>
      <c r="AI346" s="26"/>
      <c r="AJ346" s="26"/>
      <c r="AK346" s="26"/>
      <c r="AL346" s="26"/>
      <c r="AM346" s="26"/>
      <c r="AN346" s="41"/>
      <c r="AO346" s="26"/>
      <c r="AP346" s="26"/>
      <c r="AQ346" s="26"/>
      <c r="AR346" s="26"/>
      <c r="AS346" s="26"/>
      <c r="AT346" s="26"/>
      <c r="AU346" s="26"/>
      <c r="AV346" s="26"/>
      <c r="AW346" s="26"/>
      <c r="BD346" s="27"/>
      <c r="BT346" s="73"/>
      <c r="BU346" s="73"/>
      <c r="BV346" s="73"/>
      <c r="BW346" s="73"/>
      <c r="BX346" s="73"/>
      <c r="BY346" s="73"/>
    </row>
    <row r="347" spans="16:77" s="25" customFormat="1" x14ac:dyDescent="0.25">
      <c r="P347" s="26"/>
      <c r="R347" s="26"/>
      <c r="S347" s="26"/>
      <c r="T347" s="26"/>
      <c r="U347" s="26"/>
      <c r="V347" s="26"/>
      <c r="W347" s="26"/>
      <c r="X347" s="26"/>
      <c r="Y347" s="26"/>
      <c r="Z347" s="26"/>
      <c r="AA347" s="41"/>
      <c r="AB347" s="26"/>
      <c r="AC347" s="26"/>
      <c r="AD347" s="26"/>
      <c r="AE347" s="26"/>
      <c r="AF347" s="26"/>
      <c r="AG347" s="26"/>
      <c r="AH347" s="41"/>
      <c r="AI347" s="26"/>
      <c r="AJ347" s="26"/>
      <c r="AK347" s="26"/>
      <c r="AL347" s="26"/>
      <c r="AM347" s="26"/>
      <c r="AN347" s="41"/>
      <c r="AO347" s="26"/>
      <c r="AP347" s="26"/>
      <c r="AQ347" s="26"/>
      <c r="AR347" s="26"/>
      <c r="AS347" s="26"/>
      <c r="AT347" s="26"/>
      <c r="AU347" s="26"/>
      <c r="AV347" s="26"/>
      <c r="AW347" s="26"/>
      <c r="BD347" s="27"/>
      <c r="BT347" s="73"/>
      <c r="BU347" s="73"/>
      <c r="BV347" s="73"/>
      <c r="BW347" s="73"/>
      <c r="BX347" s="73"/>
      <c r="BY347" s="73"/>
    </row>
    <row r="348" spans="16:77" s="25" customFormat="1" x14ac:dyDescent="0.25">
      <c r="P348" s="26"/>
      <c r="R348" s="26"/>
      <c r="S348" s="26"/>
      <c r="T348" s="26"/>
      <c r="U348" s="26"/>
      <c r="V348" s="26"/>
      <c r="W348" s="26"/>
      <c r="X348" s="26"/>
      <c r="Y348" s="26"/>
      <c r="Z348" s="26"/>
      <c r="AA348" s="41"/>
      <c r="AB348" s="26"/>
      <c r="AC348" s="26"/>
      <c r="AD348" s="26"/>
      <c r="AE348" s="26"/>
      <c r="AF348" s="26"/>
      <c r="AG348" s="26"/>
      <c r="AH348" s="41"/>
      <c r="AI348" s="26"/>
      <c r="AJ348" s="26"/>
      <c r="AK348" s="26"/>
      <c r="AL348" s="26"/>
      <c r="AM348" s="26"/>
      <c r="AN348" s="41"/>
      <c r="AO348" s="26"/>
      <c r="AP348" s="26"/>
      <c r="AQ348" s="26"/>
      <c r="AR348" s="26"/>
      <c r="AS348" s="26"/>
      <c r="AT348" s="26"/>
      <c r="AU348" s="26"/>
      <c r="AV348" s="26"/>
      <c r="AW348" s="26"/>
      <c r="BD348" s="27"/>
      <c r="BT348" s="73"/>
      <c r="BU348" s="73"/>
      <c r="BV348" s="73"/>
      <c r="BW348" s="73"/>
      <c r="BX348" s="73"/>
      <c r="BY348" s="73"/>
    </row>
    <row r="349" spans="16:77" s="25" customFormat="1" x14ac:dyDescent="0.25">
      <c r="P349" s="26"/>
      <c r="R349" s="26"/>
      <c r="S349" s="26"/>
      <c r="T349" s="26"/>
      <c r="U349" s="26"/>
      <c r="V349" s="26"/>
      <c r="W349" s="26"/>
      <c r="X349" s="26"/>
      <c r="Y349" s="26"/>
      <c r="Z349" s="26"/>
      <c r="AA349" s="41"/>
      <c r="AB349" s="26"/>
      <c r="AC349" s="26"/>
      <c r="AD349" s="26"/>
      <c r="AE349" s="26"/>
      <c r="AF349" s="26"/>
      <c r="AG349" s="26"/>
      <c r="AH349" s="41"/>
      <c r="AI349" s="26"/>
      <c r="AJ349" s="26"/>
      <c r="AK349" s="26"/>
      <c r="AL349" s="26"/>
      <c r="AM349" s="26"/>
      <c r="AN349" s="41"/>
      <c r="AO349" s="26"/>
      <c r="AP349" s="26"/>
      <c r="AQ349" s="26"/>
      <c r="AR349" s="26"/>
      <c r="AS349" s="26"/>
      <c r="AT349" s="26"/>
      <c r="AU349" s="26"/>
      <c r="AV349" s="26"/>
      <c r="AW349" s="26"/>
      <c r="BD349" s="27"/>
      <c r="BT349" s="73"/>
      <c r="BU349" s="73"/>
      <c r="BV349" s="73"/>
      <c r="BW349" s="73"/>
      <c r="BX349" s="73"/>
      <c r="BY349" s="73"/>
    </row>
    <row r="350" spans="16:77" s="25" customFormat="1" x14ac:dyDescent="0.25">
      <c r="P350" s="26"/>
      <c r="R350" s="26"/>
      <c r="S350" s="26"/>
      <c r="T350" s="26"/>
      <c r="U350" s="26"/>
      <c r="V350" s="26"/>
      <c r="W350" s="26"/>
      <c r="X350" s="26"/>
      <c r="Y350" s="26"/>
      <c r="Z350" s="26"/>
      <c r="AA350" s="41"/>
      <c r="AB350" s="26"/>
      <c r="AC350" s="26"/>
      <c r="AD350" s="26"/>
      <c r="AE350" s="26"/>
      <c r="AF350" s="26"/>
      <c r="AG350" s="26"/>
      <c r="AH350" s="41"/>
      <c r="AI350" s="26"/>
      <c r="AJ350" s="26"/>
      <c r="AK350" s="26"/>
      <c r="AL350" s="26"/>
      <c r="AM350" s="26"/>
      <c r="AN350" s="41"/>
      <c r="AO350" s="26"/>
      <c r="AP350" s="26"/>
      <c r="AQ350" s="26"/>
      <c r="AR350" s="26"/>
      <c r="AS350" s="26"/>
      <c r="AT350" s="26"/>
      <c r="AU350" s="26"/>
      <c r="AV350" s="26"/>
      <c r="AW350" s="26"/>
      <c r="BD350" s="27"/>
      <c r="BT350" s="73"/>
      <c r="BU350" s="73"/>
      <c r="BV350" s="73"/>
      <c r="BW350" s="73"/>
      <c r="BX350" s="73"/>
      <c r="BY350" s="73"/>
    </row>
    <row r="351" spans="16:77" s="25" customFormat="1" x14ac:dyDescent="0.25">
      <c r="P351" s="26"/>
      <c r="R351" s="26"/>
      <c r="S351" s="26"/>
      <c r="T351" s="26"/>
      <c r="U351" s="26"/>
      <c r="V351" s="26"/>
      <c r="W351" s="26"/>
      <c r="X351" s="26"/>
      <c r="Y351" s="26"/>
      <c r="Z351" s="26"/>
      <c r="AA351" s="41"/>
      <c r="AB351" s="26"/>
      <c r="AC351" s="26"/>
      <c r="AD351" s="26"/>
      <c r="AE351" s="26"/>
      <c r="AF351" s="26"/>
      <c r="AG351" s="26"/>
      <c r="AH351" s="41"/>
      <c r="AI351" s="26"/>
      <c r="AJ351" s="26"/>
      <c r="AK351" s="26"/>
      <c r="AL351" s="26"/>
      <c r="AM351" s="26"/>
      <c r="AN351" s="41"/>
      <c r="AO351" s="26"/>
      <c r="AP351" s="26"/>
      <c r="AQ351" s="26"/>
      <c r="AR351" s="26"/>
      <c r="AS351" s="26"/>
      <c r="AT351" s="26"/>
      <c r="AU351" s="26"/>
      <c r="AV351" s="26"/>
      <c r="AW351" s="26"/>
      <c r="BD351" s="27"/>
      <c r="BT351" s="73"/>
      <c r="BU351" s="73"/>
      <c r="BV351" s="73"/>
      <c r="BW351" s="73"/>
      <c r="BX351" s="73"/>
      <c r="BY351" s="73"/>
    </row>
    <row r="352" spans="16:77" s="25" customFormat="1" x14ac:dyDescent="0.25">
      <c r="P352" s="26"/>
      <c r="R352" s="26"/>
      <c r="S352" s="26"/>
      <c r="T352" s="26"/>
      <c r="U352" s="26"/>
      <c r="V352" s="26"/>
      <c r="W352" s="26"/>
      <c r="X352" s="26"/>
      <c r="Y352" s="26"/>
      <c r="Z352" s="26"/>
      <c r="AA352" s="41"/>
      <c r="AB352" s="26"/>
      <c r="AC352" s="26"/>
      <c r="AD352" s="26"/>
      <c r="AE352" s="26"/>
      <c r="AF352" s="26"/>
      <c r="AG352" s="26"/>
      <c r="AH352" s="41"/>
      <c r="AI352" s="26"/>
      <c r="AJ352" s="26"/>
      <c r="AK352" s="26"/>
      <c r="AL352" s="26"/>
      <c r="AM352" s="26"/>
      <c r="AN352" s="41"/>
      <c r="AO352" s="26"/>
      <c r="AP352" s="26"/>
      <c r="AQ352" s="26"/>
      <c r="AR352" s="26"/>
      <c r="AS352" s="26"/>
      <c r="AT352" s="26"/>
      <c r="AU352" s="26"/>
      <c r="AV352" s="26"/>
      <c r="AW352" s="26"/>
      <c r="BD352" s="27"/>
      <c r="BT352" s="73"/>
      <c r="BU352" s="73"/>
      <c r="BV352" s="73"/>
      <c r="BW352" s="73"/>
      <c r="BX352" s="73"/>
      <c r="BY352" s="73"/>
    </row>
    <row r="353" spans="16:77" s="25" customFormat="1" x14ac:dyDescent="0.25">
      <c r="P353" s="26"/>
      <c r="R353" s="26"/>
      <c r="S353" s="26"/>
      <c r="T353" s="26"/>
      <c r="U353" s="26"/>
      <c r="V353" s="26"/>
      <c r="W353" s="26"/>
      <c r="X353" s="26"/>
      <c r="Y353" s="26"/>
      <c r="Z353" s="26"/>
      <c r="AA353" s="41"/>
      <c r="AB353" s="26"/>
      <c r="AC353" s="26"/>
      <c r="AD353" s="26"/>
      <c r="AE353" s="26"/>
      <c r="AF353" s="26"/>
      <c r="AG353" s="26"/>
      <c r="AH353" s="41"/>
      <c r="AI353" s="26"/>
      <c r="AJ353" s="26"/>
      <c r="AK353" s="26"/>
      <c r="AL353" s="26"/>
      <c r="AM353" s="26"/>
      <c r="AN353" s="41"/>
      <c r="AO353" s="26"/>
      <c r="AP353" s="26"/>
      <c r="AQ353" s="26"/>
      <c r="AR353" s="26"/>
      <c r="AS353" s="26"/>
      <c r="AT353" s="26"/>
      <c r="AU353" s="26"/>
      <c r="AV353" s="26"/>
      <c r="AW353" s="26"/>
      <c r="BD353" s="27"/>
      <c r="BT353" s="73"/>
      <c r="BU353" s="73"/>
      <c r="BV353" s="73"/>
      <c r="BW353" s="73"/>
      <c r="BX353" s="73"/>
      <c r="BY353" s="73"/>
    </row>
    <row r="354" spans="16:77" s="25" customFormat="1" x14ac:dyDescent="0.25">
      <c r="P354" s="26"/>
      <c r="R354" s="26"/>
      <c r="S354" s="26"/>
      <c r="T354" s="26"/>
      <c r="U354" s="26"/>
      <c r="V354" s="26"/>
      <c r="W354" s="26"/>
      <c r="X354" s="26"/>
      <c r="Y354" s="26"/>
      <c r="Z354" s="26"/>
      <c r="AA354" s="41"/>
      <c r="AB354" s="26"/>
      <c r="AC354" s="26"/>
      <c r="AD354" s="26"/>
      <c r="AE354" s="26"/>
      <c r="AF354" s="26"/>
      <c r="AG354" s="26"/>
      <c r="AH354" s="41"/>
      <c r="AI354" s="26"/>
      <c r="AJ354" s="26"/>
      <c r="AK354" s="26"/>
      <c r="AL354" s="26"/>
      <c r="AM354" s="26"/>
      <c r="AN354" s="41"/>
      <c r="AO354" s="26"/>
      <c r="AP354" s="26"/>
      <c r="AQ354" s="26"/>
      <c r="AR354" s="26"/>
      <c r="AS354" s="26"/>
      <c r="AT354" s="26"/>
      <c r="AU354" s="26"/>
      <c r="AV354" s="26"/>
      <c r="AW354" s="26"/>
      <c r="BD354" s="27"/>
      <c r="BT354" s="73"/>
      <c r="BU354" s="73"/>
      <c r="BV354" s="73"/>
      <c r="BW354" s="73"/>
      <c r="BX354" s="73"/>
      <c r="BY354" s="73"/>
    </row>
    <row r="355" spans="16:77" s="25" customFormat="1" x14ac:dyDescent="0.25">
      <c r="P355" s="26"/>
      <c r="R355" s="26"/>
      <c r="S355" s="26"/>
      <c r="T355" s="26"/>
      <c r="U355" s="26"/>
      <c r="V355" s="26"/>
      <c r="W355" s="26"/>
      <c r="X355" s="26"/>
      <c r="Y355" s="26"/>
      <c r="Z355" s="26"/>
      <c r="AA355" s="41"/>
      <c r="AB355" s="26"/>
      <c r="AC355" s="26"/>
      <c r="AD355" s="26"/>
      <c r="AE355" s="26"/>
      <c r="AF355" s="26"/>
      <c r="AG355" s="26"/>
      <c r="AH355" s="41"/>
      <c r="AI355" s="26"/>
      <c r="AJ355" s="26"/>
      <c r="AK355" s="26"/>
      <c r="AL355" s="26"/>
      <c r="AM355" s="26"/>
      <c r="AN355" s="41"/>
      <c r="AO355" s="26"/>
      <c r="AP355" s="26"/>
      <c r="AQ355" s="26"/>
      <c r="AR355" s="26"/>
      <c r="AS355" s="26"/>
      <c r="AT355" s="26"/>
      <c r="AU355" s="26"/>
      <c r="AV355" s="26"/>
      <c r="AW355" s="26"/>
      <c r="BD355" s="27"/>
      <c r="BT355" s="73"/>
      <c r="BU355" s="73"/>
      <c r="BV355" s="73"/>
      <c r="BW355" s="73"/>
      <c r="BX355" s="73"/>
      <c r="BY355" s="73"/>
    </row>
    <row r="356" spans="16:77" s="25" customFormat="1" x14ac:dyDescent="0.25">
      <c r="P356" s="26"/>
      <c r="R356" s="26"/>
      <c r="S356" s="26"/>
      <c r="T356" s="26"/>
      <c r="U356" s="26"/>
      <c r="V356" s="26"/>
      <c r="W356" s="26"/>
      <c r="X356" s="26"/>
      <c r="Y356" s="26"/>
      <c r="Z356" s="26"/>
      <c r="AA356" s="41"/>
      <c r="AB356" s="26"/>
      <c r="AC356" s="26"/>
      <c r="AD356" s="26"/>
      <c r="AE356" s="26"/>
      <c r="AF356" s="26"/>
      <c r="AG356" s="26"/>
      <c r="AH356" s="41"/>
      <c r="AI356" s="26"/>
      <c r="AJ356" s="26"/>
      <c r="AK356" s="26"/>
      <c r="AL356" s="26"/>
      <c r="AM356" s="26"/>
      <c r="AN356" s="41"/>
      <c r="AO356" s="26"/>
      <c r="AP356" s="26"/>
      <c r="AQ356" s="26"/>
      <c r="AR356" s="26"/>
      <c r="AS356" s="26"/>
      <c r="AT356" s="26"/>
      <c r="AU356" s="26"/>
      <c r="AV356" s="26"/>
      <c r="AW356" s="26"/>
      <c r="BD356" s="27"/>
      <c r="BT356" s="73"/>
      <c r="BU356" s="73"/>
      <c r="BV356" s="73"/>
      <c r="BW356" s="73"/>
      <c r="BX356" s="73"/>
      <c r="BY356" s="73"/>
    </row>
    <row r="357" spans="16:77" s="25" customFormat="1" x14ac:dyDescent="0.25">
      <c r="P357" s="26"/>
      <c r="R357" s="26"/>
      <c r="S357" s="26"/>
      <c r="T357" s="26"/>
      <c r="U357" s="26"/>
      <c r="V357" s="26"/>
      <c r="W357" s="26"/>
      <c r="X357" s="26"/>
      <c r="Y357" s="26"/>
      <c r="Z357" s="26"/>
      <c r="AA357" s="41"/>
      <c r="AB357" s="26"/>
      <c r="AC357" s="26"/>
      <c r="AD357" s="26"/>
      <c r="AE357" s="26"/>
      <c r="AF357" s="26"/>
      <c r="AG357" s="26"/>
      <c r="AH357" s="41"/>
      <c r="AI357" s="26"/>
      <c r="AJ357" s="26"/>
      <c r="AK357" s="26"/>
      <c r="AL357" s="26"/>
      <c r="AM357" s="26"/>
      <c r="AN357" s="41"/>
      <c r="AO357" s="26"/>
      <c r="AP357" s="26"/>
      <c r="AQ357" s="26"/>
      <c r="AR357" s="26"/>
      <c r="AS357" s="26"/>
      <c r="AT357" s="26"/>
      <c r="AU357" s="26"/>
      <c r="AV357" s="26"/>
      <c r="AW357" s="26"/>
      <c r="BD357" s="27"/>
      <c r="BT357" s="73"/>
      <c r="BU357" s="73"/>
      <c r="BV357" s="73"/>
      <c r="BW357" s="73"/>
      <c r="BX357" s="73"/>
      <c r="BY357" s="73"/>
    </row>
    <row r="358" spans="16:77" s="25" customFormat="1" x14ac:dyDescent="0.25">
      <c r="P358" s="26"/>
      <c r="R358" s="26"/>
      <c r="S358" s="26"/>
      <c r="T358" s="26"/>
      <c r="U358" s="26"/>
      <c r="V358" s="26"/>
      <c r="W358" s="26"/>
      <c r="X358" s="26"/>
      <c r="Y358" s="26"/>
      <c r="Z358" s="26"/>
      <c r="AA358" s="41"/>
      <c r="AB358" s="26"/>
      <c r="AC358" s="26"/>
      <c r="AD358" s="26"/>
      <c r="AE358" s="26"/>
      <c r="AF358" s="26"/>
      <c r="AG358" s="26"/>
      <c r="AH358" s="41"/>
      <c r="AI358" s="26"/>
      <c r="AJ358" s="26"/>
      <c r="AK358" s="26"/>
      <c r="AL358" s="26"/>
      <c r="AM358" s="26"/>
      <c r="AN358" s="41"/>
      <c r="AO358" s="26"/>
      <c r="AP358" s="26"/>
      <c r="AQ358" s="26"/>
      <c r="AR358" s="26"/>
      <c r="AS358" s="26"/>
      <c r="AT358" s="26"/>
      <c r="AU358" s="26"/>
      <c r="AV358" s="26"/>
      <c r="AW358" s="26"/>
      <c r="BD358" s="27"/>
      <c r="BT358" s="73"/>
      <c r="BU358" s="73"/>
      <c r="BV358" s="73"/>
      <c r="BW358" s="73"/>
      <c r="BX358" s="73"/>
      <c r="BY358" s="73"/>
    </row>
    <row r="359" spans="16:77" s="25" customFormat="1" x14ac:dyDescent="0.25">
      <c r="P359" s="26"/>
      <c r="R359" s="26"/>
      <c r="S359" s="26"/>
      <c r="T359" s="26"/>
      <c r="U359" s="26"/>
      <c r="V359" s="26"/>
      <c r="W359" s="26"/>
      <c r="X359" s="26"/>
      <c r="Y359" s="26"/>
      <c r="Z359" s="26"/>
      <c r="AA359" s="41"/>
      <c r="AB359" s="26"/>
      <c r="AC359" s="26"/>
      <c r="AD359" s="26"/>
      <c r="AE359" s="26"/>
      <c r="AF359" s="26"/>
      <c r="AG359" s="26"/>
      <c r="AH359" s="41"/>
      <c r="AI359" s="26"/>
      <c r="AJ359" s="26"/>
      <c r="AK359" s="26"/>
      <c r="AL359" s="26"/>
      <c r="AM359" s="26"/>
      <c r="AN359" s="41"/>
      <c r="AO359" s="26"/>
      <c r="AP359" s="26"/>
      <c r="AQ359" s="26"/>
      <c r="AR359" s="26"/>
      <c r="AS359" s="26"/>
      <c r="AT359" s="26"/>
      <c r="AU359" s="26"/>
      <c r="AV359" s="26"/>
      <c r="AW359" s="26"/>
      <c r="BD359" s="27"/>
      <c r="BT359" s="73"/>
      <c r="BU359" s="73"/>
      <c r="BV359" s="73"/>
      <c r="BW359" s="73"/>
      <c r="BX359" s="73"/>
      <c r="BY359" s="73"/>
    </row>
    <row r="360" spans="16:77" s="25" customFormat="1" x14ac:dyDescent="0.25">
      <c r="P360" s="26"/>
      <c r="R360" s="26"/>
      <c r="S360" s="26"/>
      <c r="T360" s="26"/>
      <c r="U360" s="26"/>
      <c r="V360" s="26"/>
      <c r="W360" s="26"/>
      <c r="X360" s="26"/>
      <c r="Y360" s="26"/>
      <c r="Z360" s="26"/>
      <c r="AA360" s="41"/>
      <c r="AB360" s="26"/>
      <c r="AC360" s="26"/>
      <c r="AD360" s="26"/>
      <c r="AE360" s="26"/>
      <c r="AF360" s="26"/>
      <c r="AG360" s="26"/>
      <c r="AH360" s="41"/>
      <c r="AI360" s="26"/>
      <c r="AJ360" s="26"/>
      <c r="AK360" s="26"/>
      <c r="AL360" s="26"/>
      <c r="AM360" s="26"/>
      <c r="AN360" s="41"/>
      <c r="AO360" s="26"/>
      <c r="AP360" s="26"/>
      <c r="AQ360" s="26"/>
      <c r="AR360" s="26"/>
      <c r="AS360" s="26"/>
      <c r="AT360" s="26"/>
      <c r="AU360" s="26"/>
      <c r="AV360" s="26"/>
      <c r="AW360" s="26"/>
      <c r="BD360" s="27"/>
      <c r="BT360" s="73"/>
      <c r="BU360" s="73"/>
      <c r="BV360" s="73"/>
      <c r="BW360" s="73"/>
      <c r="BX360" s="73"/>
      <c r="BY360" s="73"/>
    </row>
    <row r="361" spans="16:77" s="25" customFormat="1" x14ac:dyDescent="0.25">
      <c r="P361" s="26"/>
      <c r="R361" s="26"/>
      <c r="S361" s="26"/>
      <c r="T361" s="26"/>
      <c r="U361" s="26"/>
      <c r="V361" s="26"/>
      <c r="W361" s="26"/>
      <c r="X361" s="26"/>
      <c r="Y361" s="26"/>
      <c r="Z361" s="26"/>
      <c r="AA361" s="41"/>
      <c r="AB361" s="26"/>
      <c r="AC361" s="26"/>
      <c r="AD361" s="26"/>
      <c r="AE361" s="26"/>
      <c r="AF361" s="26"/>
      <c r="AG361" s="26"/>
      <c r="AH361" s="41"/>
      <c r="AI361" s="26"/>
      <c r="AJ361" s="26"/>
      <c r="AK361" s="26"/>
      <c r="AL361" s="26"/>
      <c r="AM361" s="26"/>
      <c r="AN361" s="41"/>
      <c r="AO361" s="26"/>
      <c r="AP361" s="26"/>
      <c r="AQ361" s="26"/>
      <c r="AR361" s="26"/>
      <c r="AS361" s="26"/>
      <c r="AT361" s="26"/>
      <c r="AU361" s="26"/>
      <c r="AV361" s="26"/>
      <c r="AW361" s="26"/>
      <c r="BD361" s="27"/>
      <c r="BT361" s="73"/>
      <c r="BU361" s="73"/>
      <c r="BV361" s="73"/>
      <c r="BW361" s="73"/>
      <c r="BX361" s="73"/>
      <c r="BY361" s="73"/>
    </row>
    <row r="362" spans="16:77" s="25" customFormat="1" x14ac:dyDescent="0.25">
      <c r="P362" s="26"/>
      <c r="R362" s="26"/>
      <c r="S362" s="26"/>
      <c r="T362" s="26"/>
      <c r="U362" s="26"/>
      <c r="V362" s="26"/>
      <c r="W362" s="26"/>
      <c r="X362" s="26"/>
      <c r="Y362" s="26"/>
      <c r="Z362" s="26"/>
      <c r="AA362" s="41"/>
      <c r="AB362" s="26"/>
      <c r="AC362" s="26"/>
      <c r="AD362" s="26"/>
      <c r="AE362" s="26"/>
      <c r="AF362" s="26"/>
      <c r="AG362" s="26"/>
      <c r="AH362" s="41"/>
      <c r="AI362" s="26"/>
      <c r="AJ362" s="26"/>
      <c r="AK362" s="26"/>
      <c r="AL362" s="26"/>
      <c r="AM362" s="26"/>
      <c r="AN362" s="41"/>
      <c r="AO362" s="26"/>
      <c r="AP362" s="26"/>
      <c r="AQ362" s="26"/>
      <c r="AR362" s="26"/>
      <c r="AS362" s="26"/>
      <c r="AT362" s="26"/>
      <c r="AU362" s="26"/>
      <c r="AV362" s="26"/>
      <c r="AW362" s="26"/>
      <c r="BD362" s="27"/>
      <c r="BT362" s="73"/>
      <c r="BU362" s="73"/>
      <c r="BV362" s="73"/>
      <c r="BW362" s="73"/>
      <c r="BX362" s="73"/>
      <c r="BY362" s="73"/>
    </row>
    <row r="363" spans="16:77" s="25" customFormat="1" x14ac:dyDescent="0.25">
      <c r="P363" s="26"/>
      <c r="R363" s="26"/>
      <c r="S363" s="26"/>
      <c r="T363" s="26"/>
      <c r="U363" s="26"/>
      <c r="V363" s="26"/>
      <c r="W363" s="26"/>
      <c r="X363" s="26"/>
      <c r="Y363" s="26"/>
      <c r="Z363" s="26"/>
      <c r="AA363" s="41"/>
      <c r="AB363" s="26"/>
      <c r="AC363" s="26"/>
      <c r="AD363" s="26"/>
      <c r="AE363" s="26"/>
      <c r="AF363" s="26"/>
      <c r="AG363" s="26"/>
      <c r="AH363" s="41"/>
      <c r="AI363" s="26"/>
      <c r="AJ363" s="26"/>
      <c r="AK363" s="26"/>
      <c r="AL363" s="26"/>
      <c r="AM363" s="26"/>
      <c r="AN363" s="41"/>
      <c r="AO363" s="26"/>
      <c r="AP363" s="26"/>
      <c r="AQ363" s="26"/>
      <c r="AR363" s="26"/>
      <c r="AS363" s="26"/>
      <c r="AT363" s="26"/>
      <c r="AU363" s="26"/>
      <c r="AV363" s="26"/>
      <c r="AW363" s="26"/>
      <c r="BD363" s="27"/>
      <c r="BT363" s="73"/>
      <c r="BU363" s="73"/>
      <c r="BV363" s="73"/>
      <c r="BW363" s="73"/>
      <c r="BX363" s="73"/>
      <c r="BY363" s="73"/>
    </row>
    <row r="364" spans="16:77" s="25" customFormat="1" x14ac:dyDescent="0.25">
      <c r="P364" s="26"/>
      <c r="R364" s="26"/>
      <c r="S364" s="26"/>
      <c r="T364" s="26"/>
      <c r="U364" s="26"/>
      <c r="V364" s="26"/>
      <c r="W364" s="26"/>
      <c r="X364" s="26"/>
      <c r="Y364" s="26"/>
      <c r="Z364" s="26"/>
      <c r="AA364" s="41"/>
      <c r="AB364" s="26"/>
      <c r="AC364" s="26"/>
      <c r="AD364" s="26"/>
      <c r="AE364" s="26"/>
      <c r="AF364" s="26"/>
      <c r="AG364" s="26"/>
      <c r="AH364" s="41"/>
      <c r="AI364" s="26"/>
      <c r="AJ364" s="26"/>
      <c r="AK364" s="26"/>
      <c r="AL364" s="26"/>
      <c r="AM364" s="26"/>
      <c r="AN364" s="41"/>
      <c r="AO364" s="26"/>
      <c r="AP364" s="26"/>
      <c r="AQ364" s="26"/>
      <c r="AR364" s="26"/>
      <c r="AS364" s="26"/>
      <c r="AT364" s="26"/>
      <c r="AU364" s="26"/>
      <c r="AV364" s="26"/>
      <c r="AW364" s="26"/>
      <c r="BD364" s="27"/>
      <c r="BT364" s="73"/>
      <c r="BU364" s="73"/>
      <c r="BV364" s="73"/>
      <c r="BW364" s="73"/>
      <c r="BX364" s="73"/>
      <c r="BY364" s="73"/>
    </row>
    <row r="365" spans="16:77" s="25" customFormat="1" x14ac:dyDescent="0.25">
      <c r="P365" s="26"/>
      <c r="R365" s="26"/>
      <c r="S365" s="26"/>
      <c r="T365" s="26"/>
      <c r="U365" s="26"/>
      <c r="V365" s="26"/>
      <c r="W365" s="26"/>
      <c r="X365" s="26"/>
      <c r="Y365" s="26"/>
      <c r="Z365" s="26"/>
      <c r="AA365" s="41"/>
      <c r="AB365" s="26"/>
      <c r="AC365" s="26"/>
      <c r="AD365" s="26"/>
      <c r="AE365" s="26"/>
      <c r="AF365" s="26"/>
      <c r="AG365" s="26"/>
      <c r="AH365" s="41"/>
      <c r="AI365" s="26"/>
      <c r="AJ365" s="26"/>
      <c r="AK365" s="26"/>
      <c r="AL365" s="26"/>
      <c r="AM365" s="26"/>
      <c r="AN365" s="41"/>
      <c r="AO365" s="26"/>
      <c r="AP365" s="26"/>
      <c r="AQ365" s="26"/>
      <c r="AR365" s="26"/>
      <c r="AS365" s="26"/>
      <c r="AT365" s="26"/>
      <c r="AU365" s="26"/>
      <c r="AV365" s="26"/>
      <c r="AW365" s="26"/>
      <c r="BD365" s="27"/>
      <c r="BT365" s="73"/>
      <c r="BU365" s="73"/>
      <c r="BV365" s="73"/>
      <c r="BW365" s="73"/>
      <c r="BX365" s="73"/>
      <c r="BY365" s="73"/>
    </row>
    <row r="366" spans="16:77" s="25" customFormat="1" x14ac:dyDescent="0.25">
      <c r="P366" s="26"/>
      <c r="R366" s="26"/>
      <c r="S366" s="26"/>
      <c r="T366" s="26"/>
      <c r="U366" s="26"/>
      <c r="V366" s="26"/>
      <c r="W366" s="26"/>
      <c r="X366" s="26"/>
      <c r="Y366" s="26"/>
      <c r="Z366" s="26"/>
      <c r="AA366" s="41"/>
      <c r="AB366" s="26"/>
      <c r="AC366" s="26"/>
      <c r="AD366" s="26"/>
      <c r="AE366" s="26"/>
      <c r="AF366" s="26"/>
      <c r="AG366" s="26"/>
      <c r="AH366" s="41"/>
      <c r="AI366" s="26"/>
      <c r="AJ366" s="26"/>
      <c r="AK366" s="26"/>
      <c r="AL366" s="26"/>
      <c r="AM366" s="26"/>
      <c r="AN366" s="41"/>
      <c r="AO366" s="26"/>
      <c r="AP366" s="26"/>
      <c r="AQ366" s="26"/>
      <c r="AR366" s="26"/>
      <c r="AS366" s="26"/>
      <c r="AT366" s="26"/>
      <c r="AU366" s="26"/>
      <c r="AV366" s="26"/>
      <c r="AW366" s="26"/>
      <c r="BD366" s="27"/>
      <c r="BT366" s="73"/>
      <c r="BU366" s="73"/>
      <c r="BV366" s="73"/>
      <c r="BW366" s="73"/>
      <c r="BX366" s="73"/>
      <c r="BY366" s="73"/>
    </row>
    <row r="367" spans="16:77" s="25" customFormat="1" x14ac:dyDescent="0.25">
      <c r="P367" s="26"/>
      <c r="R367" s="26"/>
      <c r="S367" s="26"/>
      <c r="T367" s="26"/>
      <c r="U367" s="26"/>
      <c r="V367" s="26"/>
      <c r="W367" s="26"/>
      <c r="X367" s="26"/>
      <c r="Y367" s="26"/>
      <c r="Z367" s="26"/>
      <c r="AA367" s="41"/>
      <c r="AB367" s="26"/>
      <c r="AC367" s="26"/>
      <c r="AD367" s="26"/>
      <c r="AE367" s="26"/>
      <c r="AF367" s="26"/>
      <c r="AG367" s="26"/>
      <c r="AH367" s="41"/>
      <c r="AI367" s="26"/>
      <c r="AJ367" s="26"/>
      <c r="AK367" s="26"/>
      <c r="AL367" s="26"/>
      <c r="AM367" s="26"/>
      <c r="AN367" s="41"/>
      <c r="AO367" s="26"/>
      <c r="AP367" s="26"/>
      <c r="AQ367" s="26"/>
      <c r="AR367" s="26"/>
      <c r="AS367" s="26"/>
      <c r="AT367" s="26"/>
      <c r="AU367" s="26"/>
      <c r="AV367" s="26"/>
      <c r="AW367" s="26"/>
      <c r="BD367" s="27"/>
      <c r="BT367" s="73"/>
      <c r="BU367" s="73"/>
      <c r="BV367" s="73"/>
      <c r="BW367" s="73"/>
      <c r="BX367" s="73"/>
      <c r="BY367" s="73"/>
    </row>
    <row r="368" spans="16:77" s="25" customFormat="1" x14ac:dyDescent="0.25">
      <c r="P368" s="26"/>
      <c r="R368" s="26"/>
      <c r="S368" s="26"/>
      <c r="T368" s="26"/>
      <c r="U368" s="26"/>
      <c r="V368" s="26"/>
      <c r="W368" s="26"/>
      <c r="X368" s="26"/>
      <c r="Y368" s="26"/>
      <c r="Z368" s="26"/>
      <c r="AA368" s="41"/>
      <c r="AB368" s="26"/>
      <c r="AC368" s="26"/>
      <c r="AD368" s="26"/>
      <c r="AE368" s="26"/>
      <c r="AF368" s="26"/>
      <c r="AG368" s="26"/>
      <c r="AH368" s="41"/>
      <c r="AI368" s="26"/>
      <c r="AJ368" s="26"/>
      <c r="AK368" s="26"/>
      <c r="AL368" s="26"/>
      <c r="AM368" s="26"/>
      <c r="AN368" s="41"/>
      <c r="AO368" s="26"/>
      <c r="AP368" s="26"/>
      <c r="AQ368" s="26"/>
      <c r="AR368" s="26"/>
      <c r="AS368" s="26"/>
      <c r="AT368" s="26"/>
      <c r="AU368" s="26"/>
      <c r="AV368" s="26"/>
      <c r="AW368" s="26"/>
      <c r="BD368" s="27"/>
      <c r="BT368" s="73"/>
      <c r="BU368" s="73"/>
      <c r="BV368" s="73"/>
      <c r="BW368" s="73"/>
      <c r="BX368" s="73"/>
      <c r="BY368" s="73"/>
    </row>
    <row r="369" spans="16:77" s="25" customFormat="1" x14ac:dyDescent="0.25">
      <c r="P369" s="26"/>
      <c r="R369" s="26"/>
      <c r="S369" s="26"/>
      <c r="T369" s="26"/>
      <c r="U369" s="26"/>
      <c r="V369" s="26"/>
      <c r="W369" s="26"/>
      <c r="X369" s="26"/>
      <c r="Y369" s="26"/>
      <c r="Z369" s="26"/>
      <c r="AA369" s="41"/>
      <c r="AB369" s="26"/>
      <c r="AC369" s="26"/>
      <c r="AD369" s="26"/>
      <c r="AE369" s="26"/>
      <c r="AF369" s="26"/>
      <c r="AG369" s="26"/>
      <c r="AH369" s="41"/>
      <c r="AI369" s="26"/>
      <c r="AJ369" s="26"/>
      <c r="AK369" s="26"/>
      <c r="AL369" s="26"/>
      <c r="AM369" s="26"/>
      <c r="AN369" s="41"/>
      <c r="AO369" s="26"/>
      <c r="AP369" s="26"/>
      <c r="AQ369" s="26"/>
      <c r="AR369" s="26"/>
      <c r="AS369" s="26"/>
      <c r="AT369" s="26"/>
      <c r="AU369" s="26"/>
      <c r="AV369" s="26"/>
      <c r="AW369" s="26"/>
      <c r="BD369" s="27"/>
      <c r="BT369" s="73"/>
      <c r="BU369" s="73"/>
      <c r="BV369" s="73"/>
      <c r="BW369" s="73"/>
      <c r="BX369" s="73"/>
      <c r="BY369" s="73"/>
    </row>
    <row r="370" spans="16:77" s="25" customFormat="1" x14ac:dyDescent="0.25">
      <c r="P370" s="26"/>
      <c r="R370" s="26"/>
      <c r="S370" s="26"/>
      <c r="T370" s="26"/>
      <c r="U370" s="26"/>
      <c r="V370" s="26"/>
      <c r="W370" s="26"/>
      <c r="X370" s="26"/>
      <c r="Y370" s="26"/>
      <c r="Z370" s="26"/>
      <c r="AA370" s="41"/>
      <c r="AB370" s="26"/>
      <c r="AC370" s="26"/>
      <c r="AD370" s="26"/>
      <c r="AE370" s="26"/>
      <c r="AF370" s="26"/>
      <c r="AG370" s="26"/>
      <c r="AH370" s="41"/>
      <c r="AI370" s="26"/>
      <c r="AJ370" s="26"/>
      <c r="AK370" s="26"/>
      <c r="AL370" s="26"/>
      <c r="AM370" s="26"/>
      <c r="AN370" s="41"/>
      <c r="AO370" s="26"/>
      <c r="AP370" s="26"/>
      <c r="AQ370" s="26"/>
      <c r="AR370" s="26"/>
      <c r="AS370" s="26"/>
      <c r="AT370" s="26"/>
      <c r="AU370" s="26"/>
      <c r="AV370" s="26"/>
      <c r="AW370" s="26"/>
      <c r="BD370" s="27"/>
      <c r="BT370" s="73"/>
      <c r="BU370" s="73"/>
      <c r="BV370" s="73"/>
      <c r="BW370" s="73"/>
      <c r="BX370" s="73"/>
      <c r="BY370" s="73"/>
    </row>
    <row r="371" spans="16:77" s="25" customFormat="1" x14ac:dyDescent="0.25">
      <c r="P371" s="26"/>
      <c r="R371" s="26"/>
      <c r="S371" s="26"/>
      <c r="T371" s="26"/>
      <c r="U371" s="26"/>
      <c r="V371" s="26"/>
      <c r="W371" s="26"/>
      <c r="X371" s="26"/>
      <c r="Y371" s="26"/>
      <c r="Z371" s="26"/>
      <c r="AA371" s="41"/>
      <c r="AB371" s="26"/>
      <c r="AC371" s="26"/>
      <c r="AD371" s="26"/>
      <c r="AE371" s="26"/>
      <c r="AF371" s="26"/>
      <c r="AG371" s="26"/>
      <c r="AH371" s="41"/>
      <c r="AI371" s="26"/>
      <c r="AJ371" s="26"/>
      <c r="AK371" s="26"/>
      <c r="AL371" s="26"/>
      <c r="AM371" s="26"/>
      <c r="AN371" s="41"/>
      <c r="AO371" s="26"/>
      <c r="AP371" s="26"/>
      <c r="AQ371" s="26"/>
      <c r="AR371" s="26"/>
      <c r="AS371" s="26"/>
      <c r="AT371" s="26"/>
      <c r="AU371" s="26"/>
      <c r="AV371" s="26"/>
      <c r="AW371" s="26"/>
      <c r="BD371" s="27"/>
      <c r="BT371" s="73"/>
      <c r="BU371" s="73"/>
      <c r="BV371" s="73"/>
      <c r="BW371" s="73"/>
      <c r="BX371" s="73"/>
      <c r="BY371" s="73"/>
    </row>
    <row r="372" spans="16:77" s="25" customFormat="1" x14ac:dyDescent="0.25">
      <c r="P372" s="26"/>
      <c r="R372" s="26"/>
      <c r="S372" s="26"/>
      <c r="T372" s="26"/>
      <c r="U372" s="26"/>
      <c r="V372" s="26"/>
      <c r="W372" s="26"/>
      <c r="X372" s="26"/>
      <c r="Y372" s="26"/>
      <c r="Z372" s="26"/>
      <c r="AA372" s="41"/>
      <c r="AB372" s="26"/>
      <c r="AC372" s="26"/>
      <c r="AD372" s="26"/>
      <c r="AE372" s="26"/>
      <c r="AF372" s="26"/>
      <c r="AG372" s="26"/>
      <c r="AH372" s="41"/>
      <c r="AI372" s="26"/>
      <c r="AJ372" s="26"/>
      <c r="AK372" s="26"/>
      <c r="AL372" s="26"/>
      <c r="AM372" s="26"/>
      <c r="AN372" s="41"/>
      <c r="AO372" s="26"/>
      <c r="AP372" s="26"/>
      <c r="AQ372" s="26"/>
      <c r="AR372" s="26"/>
      <c r="AS372" s="26"/>
      <c r="AT372" s="26"/>
      <c r="AU372" s="26"/>
      <c r="AV372" s="26"/>
      <c r="AW372" s="26"/>
      <c r="BD372" s="27"/>
      <c r="BT372" s="73"/>
      <c r="BU372" s="73"/>
      <c r="BV372" s="73"/>
      <c r="BW372" s="73"/>
      <c r="BX372" s="73"/>
      <c r="BY372" s="73"/>
    </row>
    <row r="373" spans="16:77" s="25" customFormat="1" x14ac:dyDescent="0.25">
      <c r="P373" s="26"/>
      <c r="R373" s="26"/>
      <c r="S373" s="26"/>
      <c r="T373" s="26"/>
      <c r="U373" s="26"/>
      <c r="V373" s="26"/>
      <c r="W373" s="26"/>
      <c r="X373" s="26"/>
      <c r="Y373" s="26"/>
      <c r="Z373" s="26"/>
      <c r="AA373" s="41"/>
      <c r="AB373" s="26"/>
      <c r="AC373" s="26"/>
      <c r="AD373" s="26"/>
      <c r="AE373" s="26"/>
      <c r="AF373" s="26"/>
      <c r="AG373" s="26"/>
      <c r="AH373" s="41"/>
      <c r="AI373" s="26"/>
      <c r="AJ373" s="26"/>
      <c r="AK373" s="26"/>
      <c r="AL373" s="26"/>
      <c r="AM373" s="26"/>
      <c r="AN373" s="41"/>
      <c r="AO373" s="26"/>
      <c r="AP373" s="26"/>
      <c r="AQ373" s="26"/>
      <c r="AR373" s="26"/>
      <c r="AS373" s="26"/>
      <c r="AT373" s="26"/>
      <c r="AU373" s="26"/>
      <c r="AV373" s="26"/>
      <c r="AW373" s="26"/>
      <c r="BD373" s="27"/>
      <c r="BT373" s="73"/>
      <c r="BU373" s="73"/>
      <c r="BV373" s="73"/>
      <c r="BW373" s="73"/>
      <c r="BX373" s="73"/>
      <c r="BY373" s="73"/>
    </row>
    <row r="374" spans="16:77" s="25" customFormat="1" x14ac:dyDescent="0.25">
      <c r="P374" s="26"/>
      <c r="R374" s="26"/>
      <c r="S374" s="26"/>
      <c r="T374" s="26"/>
      <c r="U374" s="26"/>
      <c r="V374" s="26"/>
      <c r="W374" s="26"/>
      <c r="X374" s="26"/>
      <c r="Y374" s="26"/>
      <c r="Z374" s="26"/>
      <c r="AA374" s="41"/>
      <c r="AB374" s="26"/>
      <c r="AC374" s="26"/>
      <c r="AD374" s="26"/>
      <c r="AE374" s="26"/>
      <c r="AF374" s="26"/>
      <c r="AG374" s="26"/>
      <c r="AH374" s="41"/>
      <c r="AI374" s="26"/>
      <c r="AJ374" s="26"/>
      <c r="AK374" s="26"/>
      <c r="AL374" s="26"/>
      <c r="AM374" s="26"/>
      <c r="AN374" s="41"/>
      <c r="AO374" s="26"/>
      <c r="AP374" s="26"/>
      <c r="AQ374" s="26"/>
      <c r="AR374" s="26"/>
      <c r="AS374" s="26"/>
      <c r="AT374" s="26"/>
      <c r="AU374" s="26"/>
      <c r="AV374" s="26"/>
      <c r="AW374" s="26"/>
      <c r="BD374" s="27"/>
      <c r="BT374" s="73"/>
      <c r="BU374" s="73"/>
      <c r="BV374" s="73"/>
      <c r="BW374" s="73"/>
      <c r="BX374" s="73"/>
      <c r="BY374" s="73"/>
    </row>
    <row r="375" spans="16:77" s="25" customFormat="1" x14ac:dyDescent="0.25">
      <c r="P375" s="26"/>
      <c r="R375" s="26"/>
      <c r="S375" s="26"/>
      <c r="T375" s="26"/>
      <c r="U375" s="26"/>
      <c r="V375" s="26"/>
      <c r="W375" s="26"/>
      <c r="X375" s="26"/>
      <c r="Y375" s="26"/>
      <c r="Z375" s="26"/>
      <c r="AA375" s="41"/>
      <c r="AB375" s="26"/>
      <c r="AC375" s="26"/>
      <c r="AD375" s="26"/>
      <c r="AE375" s="26"/>
      <c r="AF375" s="26"/>
      <c r="AG375" s="26"/>
      <c r="AH375" s="41"/>
      <c r="AI375" s="26"/>
      <c r="AJ375" s="26"/>
      <c r="AK375" s="26"/>
      <c r="AL375" s="26"/>
      <c r="AM375" s="26"/>
      <c r="AN375" s="41"/>
      <c r="AO375" s="26"/>
      <c r="AP375" s="26"/>
      <c r="AQ375" s="26"/>
      <c r="AR375" s="26"/>
      <c r="AS375" s="26"/>
      <c r="AT375" s="26"/>
      <c r="AU375" s="26"/>
      <c r="AV375" s="26"/>
      <c r="AW375" s="26"/>
      <c r="BD375" s="27"/>
      <c r="BT375" s="73"/>
      <c r="BU375" s="73"/>
      <c r="BV375" s="73"/>
      <c r="BW375" s="73"/>
      <c r="BX375" s="73"/>
      <c r="BY375" s="73"/>
    </row>
    <row r="376" spans="16:77" s="25" customFormat="1" x14ac:dyDescent="0.25">
      <c r="P376" s="26"/>
      <c r="R376" s="26"/>
      <c r="S376" s="26"/>
      <c r="T376" s="26"/>
      <c r="U376" s="26"/>
      <c r="V376" s="26"/>
      <c r="W376" s="26"/>
      <c r="X376" s="26"/>
      <c r="Y376" s="26"/>
      <c r="Z376" s="26"/>
      <c r="AA376" s="41"/>
      <c r="AB376" s="26"/>
      <c r="AC376" s="26"/>
      <c r="AD376" s="26"/>
      <c r="AE376" s="26"/>
      <c r="AF376" s="26"/>
      <c r="AG376" s="26"/>
      <c r="AH376" s="41"/>
      <c r="AI376" s="26"/>
      <c r="AJ376" s="26"/>
      <c r="AK376" s="26"/>
      <c r="AL376" s="26"/>
      <c r="AM376" s="26"/>
      <c r="AN376" s="41"/>
      <c r="AO376" s="26"/>
      <c r="AP376" s="26"/>
      <c r="AQ376" s="26"/>
      <c r="AR376" s="26"/>
      <c r="AS376" s="26"/>
      <c r="AT376" s="26"/>
      <c r="AU376" s="26"/>
      <c r="AV376" s="26"/>
      <c r="AW376" s="26"/>
      <c r="BD376" s="27"/>
      <c r="BT376" s="73"/>
      <c r="BU376" s="73"/>
      <c r="BV376" s="73"/>
      <c r="BW376" s="73"/>
      <c r="BX376" s="73"/>
      <c r="BY376" s="73"/>
    </row>
    <row r="377" spans="16:77" s="25" customFormat="1" x14ac:dyDescent="0.25">
      <c r="P377" s="26"/>
      <c r="R377" s="26"/>
      <c r="S377" s="26"/>
      <c r="T377" s="26"/>
      <c r="U377" s="26"/>
      <c r="V377" s="26"/>
      <c r="W377" s="26"/>
      <c r="X377" s="26"/>
      <c r="Y377" s="26"/>
      <c r="Z377" s="26"/>
      <c r="AA377" s="41"/>
      <c r="AB377" s="26"/>
      <c r="AC377" s="26"/>
      <c r="AD377" s="26"/>
      <c r="AE377" s="26"/>
      <c r="AF377" s="26"/>
      <c r="AG377" s="26"/>
      <c r="AH377" s="41"/>
      <c r="AI377" s="26"/>
      <c r="AJ377" s="26"/>
      <c r="AK377" s="26"/>
      <c r="AL377" s="26"/>
      <c r="AM377" s="26"/>
      <c r="AN377" s="41"/>
      <c r="AO377" s="26"/>
      <c r="AP377" s="26"/>
      <c r="AQ377" s="26"/>
      <c r="AR377" s="26"/>
      <c r="AS377" s="26"/>
      <c r="AT377" s="26"/>
      <c r="AU377" s="26"/>
      <c r="AV377" s="26"/>
      <c r="AW377" s="26"/>
      <c r="BD377" s="27"/>
      <c r="BT377" s="73"/>
      <c r="BU377" s="73"/>
      <c r="BV377" s="73"/>
      <c r="BW377" s="73"/>
      <c r="BX377" s="73"/>
      <c r="BY377" s="73"/>
    </row>
    <row r="378" spans="16:77" s="25" customFormat="1" x14ac:dyDescent="0.25">
      <c r="P378" s="26"/>
      <c r="R378" s="26"/>
      <c r="S378" s="26"/>
      <c r="T378" s="26"/>
      <c r="U378" s="26"/>
      <c r="V378" s="26"/>
      <c r="W378" s="26"/>
      <c r="X378" s="26"/>
      <c r="Y378" s="26"/>
      <c r="Z378" s="26"/>
      <c r="AA378" s="41"/>
      <c r="AB378" s="26"/>
      <c r="AC378" s="26"/>
      <c r="AD378" s="26"/>
      <c r="AE378" s="26"/>
      <c r="AF378" s="26"/>
      <c r="AG378" s="26"/>
      <c r="AH378" s="41"/>
      <c r="AI378" s="26"/>
      <c r="AJ378" s="26"/>
      <c r="AK378" s="26"/>
      <c r="AL378" s="26"/>
      <c r="AM378" s="26"/>
      <c r="AN378" s="41"/>
      <c r="AO378" s="26"/>
      <c r="AP378" s="26"/>
      <c r="AQ378" s="26"/>
      <c r="AR378" s="26"/>
      <c r="AS378" s="26"/>
      <c r="AT378" s="26"/>
      <c r="AU378" s="26"/>
      <c r="AV378" s="26"/>
      <c r="AW378" s="26"/>
      <c r="BD378" s="27"/>
      <c r="BT378" s="73"/>
      <c r="BU378" s="73"/>
      <c r="BV378" s="73"/>
      <c r="BW378" s="73"/>
      <c r="BX378" s="73"/>
      <c r="BY378" s="73"/>
    </row>
    <row r="379" spans="16:77" s="25" customFormat="1" x14ac:dyDescent="0.25">
      <c r="P379" s="26"/>
      <c r="R379" s="26"/>
      <c r="S379" s="26"/>
      <c r="T379" s="26"/>
      <c r="U379" s="26"/>
      <c r="V379" s="26"/>
      <c r="W379" s="26"/>
      <c r="X379" s="26"/>
      <c r="Y379" s="26"/>
      <c r="Z379" s="26"/>
      <c r="AA379" s="41"/>
      <c r="AB379" s="26"/>
      <c r="AC379" s="26"/>
      <c r="AD379" s="26"/>
      <c r="AE379" s="26"/>
      <c r="AF379" s="26"/>
      <c r="AG379" s="26"/>
      <c r="AH379" s="41"/>
      <c r="AI379" s="26"/>
      <c r="AJ379" s="26"/>
      <c r="AK379" s="26"/>
      <c r="AL379" s="26"/>
      <c r="AM379" s="26"/>
      <c r="AN379" s="41"/>
      <c r="AO379" s="26"/>
      <c r="AP379" s="26"/>
      <c r="AQ379" s="26"/>
      <c r="AR379" s="26"/>
      <c r="AS379" s="26"/>
      <c r="AT379" s="26"/>
      <c r="AU379" s="26"/>
      <c r="AV379" s="26"/>
      <c r="AW379" s="26"/>
      <c r="BD379" s="27"/>
      <c r="BT379" s="73"/>
      <c r="BU379" s="73"/>
      <c r="BV379" s="73"/>
      <c r="BW379" s="73"/>
      <c r="BX379" s="73"/>
      <c r="BY379" s="73"/>
    </row>
    <row r="380" spans="16:77" s="25" customFormat="1" x14ac:dyDescent="0.25">
      <c r="P380" s="26"/>
      <c r="R380" s="26"/>
      <c r="S380" s="26"/>
      <c r="T380" s="26"/>
      <c r="U380" s="26"/>
      <c r="V380" s="26"/>
      <c r="W380" s="26"/>
      <c r="X380" s="26"/>
      <c r="Y380" s="26"/>
      <c r="Z380" s="26"/>
      <c r="AA380" s="41"/>
      <c r="AB380" s="26"/>
      <c r="AC380" s="26"/>
      <c r="AD380" s="26"/>
      <c r="AE380" s="26"/>
      <c r="AF380" s="26"/>
      <c r="AG380" s="26"/>
      <c r="AH380" s="41"/>
      <c r="AI380" s="26"/>
      <c r="AJ380" s="26"/>
      <c r="AK380" s="26"/>
      <c r="AL380" s="26"/>
      <c r="AM380" s="26"/>
      <c r="AN380" s="41"/>
      <c r="AO380" s="26"/>
      <c r="AP380" s="26"/>
      <c r="AQ380" s="26"/>
      <c r="AR380" s="26"/>
      <c r="AS380" s="26"/>
      <c r="AT380" s="26"/>
      <c r="AU380" s="26"/>
      <c r="AV380" s="26"/>
      <c r="AW380" s="26"/>
      <c r="BD380" s="27"/>
      <c r="BT380" s="73"/>
      <c r="BU380" s="73"/>
      <c r="BV380" s="73"/>
      <c r="BW380" s="73"/>
      <c r="BX380" s="73"/>
      <c r="BY380" s="73"/>
    </row>
    <row r="381" spans="16:77" s="25" customFormat="1" x14ac:dyDescent="0.25">
      <c r="P381" s="26"/>
      <c r="R381" s="26"/>
      <c r="S381" s="26"/>
      <c r="T381" s="26"/>
      <c r="U381" s="26"/>
      <c r="V381" s="26"/>
      <c r="W381" s="26"/>
      <c r="X381" s="26"/>
      <c r="Y381" s="26"/>
      <c r="Z381" s="26"/>
      <c r="AA381" s="41"/>
      <c r="AB381" s="26"/>
      <c r="AC381" s="26"/>
      <c r="AD381" s="26"/>
      <c r="AE381" s="26"/>
      <c r="AF381" s="26"/>
      <c r="AG381" s="26"/>
      <c r="AH381" s="41"/>
      <c r="AI381" s="26"/>
      <c r="AJ381" s="26"/>
      <c r="AK381" s="26"/>
      <c r="AL381" s="26"/>
      <c r="AM381" s="26"/>
      <c r="AN381" s="41"/>
      <c r="AO381" s="26"/>
      <c r="AP381" s="26"/>
      <c r="AQ381" s="26"/>
      <c r="AR381" s="26"/>
      <c r="AS381" s="26"/>
      <c r="AT381" s="26"/>
      <c r="AU381" s="26"/>
      <c r="AV381" s="26"/>
      <c r="AW381" s="26"/>
      <c r="BD381" s="27"/>
      <c r="BT381" s="73"/>
      <c r="BU381" s="73"/>
      <c r="BV381" s="73"/>
      <c r="BW381" s="73"/>
      <c r="BX381" s="73"/>
      <c r="BY381" s="73"/>
    </row>
    <row r="382" spans="16:77" s="25" customFormat="1" x14ac:dyDescent="0.25">
      <c r="P382" s="26"/>
      <c r="R382" s="26"/>
      <c r="S382" s="26"/>
      <c r="T382" s="26"/>
      <c r="U382" s="26"/>
      <c r="V382" s="26"/>
      <c r="W382" s="26"/>
      <c r="X382" s="26"/>
      <c r="Y382" s="26"/>
      <c r="Z382" s="26"/>
      <c r="AA382" s="41"/>
      <c r="AB382" s="26"/>
      <c r="AC382" s="26"/>
      <c r="AD382" s="26"/>
      <c r="AE382" s="26"/>
      <c r="AF382" s="26"/>
      <c r="AG382" s="26"/>
      <c r="AH382" s="41"/>
      <c r="AI382" s="26"/>
      <c r="AJ382" s="26"/>
      <c r="AK382" s="26"/>
      <c r="AL382" s="26"/>
      <c r="AM382" s="26"/>
      <c r="AN382" s="41"/>
      <c r="AO382" s="26"/>
      <c r="AP382" s="26"/>
      <c r="AQ382" s="26"/>
      <c r="AR382" s="26"/>
      <c r="AS382" s="26"/>
      <c r="AT382" s="26"/>
      <c r="AU382" s="26"/>
      <c r="AV382" s="26"/>
      <c r="AW382" s="26"/>
      <c r="BD382" s="27"/>
      <c r="BT382" s="73"/>
      <c r="BU382" s="73"/>
      <c r="BV382" s="73"/>
      <c r="BW382" s="73"/>
      <c r="BX382" s="73"/>
      <c r="BY382" s="73"/>
    </row>
    <row r="383" spans="16:77" s="25" customFormat="1" x14ac:dyDescent="0.25">
      <c r="P383" s="26"/>
      <c r="R383" s="26"/>
      <c r="S383" s="26"/>
      <c r="T383" s="26"/>
      <c r="U383" s="26"/>
      <c r="V383" s="26"/>
      <c r="W383" s="26"/>
      <c r="X383" s="26"/>
      <c r="Y383" s="26"/>
      <c r="Z383" s="26"/>
      <c r="AA383" s="41"/>
      <c r="AB383" s="26"/>
      <c r="AC383" s="26"/>
      <c r="AD383" s="26"/>
      <c r="AE383" s="26"/>
      <c r="AF383" s="26"/>
      <c r="AG383" s="26"/>
      <c r="AH383" s="41"/>
      <c r="AI383" s="26"/>
      <c r="AJ383" s="26"/>
      <c r="AK383" s="26"/>
      <c r="AL383" s="26"/>
      <c r="AM383" s="26"/>
      <c r="AN383" s="41"/>
      <c r="AO383" s="26"/>
      <c r="AP383" s="26"/>
      <c r="AQ383" s="26"/>
      <c r="AR383" s="26"/>
      <c r="AS383" s="26"/>
      <c r="AT383" s="26"/>
      <c r="AU383" s="26"/>
      <c r="AV383" s="26"/>
      <c r="AW383" s="26"/>
      <c r="BD383" s="27"/>
      <c r="BT383" s="73"/>
      <c r="BU383" s="73"/>
      <c r="BV383" s="73"/>
      <c r="BW383" s="73"/>
      <c r="BX383" s="73"/>
      <c r="BY383" s="73"/>
    </row>
    <row r="384" spans="16:77" s="25" customFormat="1" x14ac:dyDescent="0.25">
      <c r="P384" s="26"/>
      <c r="R384" s="26"/>
      <c r="S384" s="26"/>
      <c r="T384" s="26"/>
      <c r="U384" s="26"/>
      <c r="V384" s="26"/>
      <c r="W384" s="26"/>
      <c r="X384" s="26"/>
      <c r="Y384" s="26"/>
      <c r="Z384" s="26"/>
      <c r="AA384" s="41"/>
      <c r="AB384" s="26"/>
      <c r="AC384" s="26"/>
      <c r="AD384" s="26"/>
      <c r="AE384" s="26"/>
      <c r="AF384" s="26"/>
      <c r="AG384" s="26"/>
      <c r="AH384" s="41"/>
      <c r="AI384" s="26"/>
      <c r="AJ384" s="26"/>
      <c r="AK384" s="26"/>
      <c r="AL384" s="26"/>
      <c r="AM384" s="26"/>
      <c r="AN384" s="41"/>
      <c r="AO384" s="26"/>
      <c r="AP384" s="26"/>
      <c r="AQ384" s="26"/>
      <c r="AR384" s="26"/>
      <c r="AS384" s="26"/>
      <c r="AT384" s="26"/>
      <c r="AU384" s="26"/>
      <c r="AV384" s="26"/>
      <c r="AW384" s="26"/>
      <c r="BD384" s="27"/>
      <c r="BT384" s="73"/>
      <c r="BU384" s="73"/>
      <c r="BV384" s="73"/>
      <c r="BW384" s="73"/>
      <c r="BX384" s="73"/>
      <c r="BY384" s="73"/>
    </row>
    <row r="385" spans="16:77" s="25" customFormat="1" x14ac:dyDescent="0.25">
      <c r="P385" s="26"/>
      <c r="R385" s="26"/>
      <c r="S385" s="26"/>
      <c r="T385" s="26"/>
      <c r="U385" s="26"/>
      <c r="V385" s="26"/>
      <c r="W385" s="26"/>
      <c r="X385" s="26"/>
      <c r="Y385" s="26"/>
      <c r="Z385" s="26"/>
      <c r="AA385" s="41"/>
      <c r="AB385" s="26"/>
      <c r="AC385" s="26"/>
      <c r="AD385" s="26"/>
      <c r="AE385" s="26"/>
      <c r="AF385" s="26"/>
      <c r="AG385" s="26"/>
      <c r="AH385" s="41"/>
      <c r="AI385" s="26"/>
      <c r="AJ385" s="26"/>
      <c r="AK385" s="26"/>
      <c r="AL385" s="26"/>
      <c r="AM385" s="26"/>
      <c r="AN385" s="41"/>
      <c r="AO385" s="26"/>
      <c r="AP385" s="26"/>
      <c r="AQ385" s="26"/>
      <c r="AR385" s="26"/>
      <c r="AS385" s="26"/>
      <c r="AT385" s="26"/>
      <c r="AU385" s="26"/>
      <c r="AV385" s="26"/>
      <c r="AW385" s="26"/>
      <c r="BD385" s="27"/>
      <c r="BT385" s="73"/>
      <c r="BU385" s="73"/>
      <c r="BV385" s="73"/>
      <c r="BW385" s="73"/>
      <c r="BX385" s="73"/>
      <c r="BY385" s="73"/>
    </row>
    <row r="386" spans="16:77" s="25" customFormat="1" x14ac:dyDescent="0.25">
      <c r="P386" s="26"/>
      <c r="R386" s="26"/>
      <c r="S386" s="26"/>
      <c r="T386" s="26"/>
      <c r="U386" s="26"/>
      <c r="V386" s="26"/>
      <c r="W386" s="26"/>
      <c r="X386" s="26"/>
      <c r="Y386" s="26"/>
      <c r="Z386" s="26"/>
      <c r="AA386" s="41"/>
      <c r="AB386" s="26"/>
      <c r="AC386" s="26"/>
      <c r="AD386" s="26"/>
      <c r="AE386" s="26"/>
      <c r="AF386" s="26"/>
      <c r="AG386" s="26"/>
      <c r="AH386" s="41"/>
      <c r="AI386" s="26"/>
      <c r="AJ386" s="26"/>
      <c r="AK386" s="26"/>
      <c r="AL386" s="26"/>
      <c r="AM386" s="26"/>
      <c r="AN386" s="41"/>
      <c r="AO386" s="26"/>
      <c r="AP386" s="26"/>
      <c r="AQ386" s="26"/>
      <c r="AR386" s="26"/>
      <c r="AS386" s="26"/>
      <c r="AT386" s="26"/>
      <c r="AU386" s="26"/>
      <c r="AV386" s="26"/>
      <c r="AW386" s="26"/>
      <c r="BD386" s="27"/>
      <c r="BT386" s="73"/>
      <c r="BU386" s="73"/>
      <c r="BV386" s="73"/>
      <c r="BW386" s="73"/>
      <c r="BX386" s="73"/>
      <c r="BY386" s="73"/>
    </row>
    <row r="387" spans="16:77" s="25" customFormat="1" x14ac:dyDescent="0.25">
      <c r="P387" s="26"/>
      <c r="R387" s="26"/>
      <c r="S387" s="26"/>
      <c r="T387" s="26"/>
      <c r="U387" s="26"/>
      <c r="V387" s="26"/>
      <c r="W387" s="26"/>
      <c r="X387" s="26"/>
      <c r="Y387" s="26"/>
      <c r="Z387" s="26"/>
      <c r="AA387" s="41"/>
      <c r="AB387" s="26"/>
      <c r="AC387" s="26"/>
      <c r="AD387" s="26"/>
      <c r="AE387" s="26"/>
      <c r="AF387" s="26"/>
      <c r="AG387" s="26"/>
      <c r="AH387" s="41"/>
      <c r="AI387" s="26"/>
      <c r="AJ387" s="26"/>
      <c r="AK387" s="26"/>
      <c r="AL387" s="26"/>
      <c r="AM387" s="26"/>
      <c r="AN387" s="41"/>
      <c r="AO387" s="26"/>
      <c r="AP387" s="26"/>
      <c r="AQ387" s="26"/>
      <c r="AR387" s="26"/>
      <c r="AS387" s="26"/>
      <c r="AT387" s="26"/>
      <c r="AU387" s="26"/>
      <c r="AV387" s="26"/>
      <c r="AW387" s="26"/>
      <c r="BD387" s="27"/>
      <c r="BT387" s="73"/>
      <c r="BU387" s="73"/>
      <c r="BV387" s="73"/>
      <c r="BW387" s="73"/>
      <c r="BX387" s="73"/>
      <c r="BY387" s="73"/>
    </row>
    <row r="388" spans="16:77" s="25" customFormat="1" x14ac:dyDescent="0.25">
      <c r="P388" s="26"/>
      <c r="R388" s="26"/>
      <c r="S388" s="26"/>
      <c r="T388" s="26"/>
      <c r="U388" s="26"/>
      <c r="V388" s="26"/>
      <c r="W388" s="26"/>
      <c r="X388" s="26"/>
      <c r="Y388" s="26"/>
      <c r="Z388" s="26"/>
      <c r="AA388" s="41"/>
      <c r="AB388" s="26"/>
      <c r="AC388" s="26"/>
      <c r="AD388" s="26"/>
      <c r="AE388" s="26"/>
      <c r="AF388" s="26"/>
      <c r="AG388" s="26"/>
      <c r="AH388" s="41"/>
      <c r="AI388" s="26"/>
      <c r="AJ388" s="26"/>
      <c r="AK388" s="26"/>
      <c r="AL388" s="26"/>
      <c r="AM388" s="26"/>
      <c r="AN388" s="41"/>
      <c r="AO388" s="26"/>
      <c r="AP388" s="26"/>
      <c r="AQ388" s="26"/>
      <c r="AR388" s="26"/>
      <c r="AS388" s="26"/>
      <c r="AT388" s="26"/>
      <c r="AU388" s="26"/>
      <c r="AV388" s="26"/>
      <c r="AW388" s="26"/>
      <c r="BD388" s="27"/>
      <c r="BT388" s="73"/>
      <c r="BU388" s="73"/>
      <c r="BV388" s="73"/>
      <c r="BW388" s="73"/>
      <c r="BX388" s="73"/>
      <c r="BY388" s="73"/>
    </row>
    <row r="389" spans="16:77" s="25" customFormat="1" x14ac:dyDescent="0.25">
      <c r="P389" s="26"/>
      <c r="R389" s="26"/>
      <c r="S389" s="26"/>
      <c r="T389" s="26"/>
      <c r="U389" s="26"/>
      <c r="V389" s="26"/>
      <c r="W389" s="26"/>
      <c r="X389" s="26"/>
      <c r="Y389" s="26"/>
      <c r="Z389" s="26"/>
      <c r="AA389" s="41"/>
      <c r="AB389" s="26"/>
      <c r="AC389" s="26"/>
      <c r="AD389" s="26"/>
      <c r="AE389" s="26"/>
      <c r="AF389" s="26"/>
      <c r="AG389" s="26"/>
      <c r="AH389" s="41"/>
      <c r="AI389" s="26"/>
      <c r="AJ389" s="26"/>
      <c r="AK389" s="26"/>
      <c r="AL389" s="26"/>
      <c r="AM389" s="26"/>
      <c r="AN389" s="41"/>
      <c r="AO389" s="26"/>
      <c r="AP389" s="26"/>
      <c r="AQ389" s="26"/>
      <c r="AR389" s="26"/>
      <c r="AS389" s="26"/>
      <c r="AT389" s="26"/>
      <c r="AU389" s="26"/>
      <c r="AV389" s="26"/>
      <c r="AW389" s="26"/>
      <c r="BD389" s="27"/>
      <c r="BT389" s="73"/>
      <c r="BU389" s="73"/>
      <c r="BV389" s="73"/>
      <c r="BW389" s="73"/>
      <c r="BX389" s="73"/>
      <c r="BY389" s="73"/>
    </row>
    <row r="390" spans="16:77" s="25" customFormat="1" x14ac:dyDescent="0.25">
      <c r="P390" s="26"/>
      <c r="R390" s="26"/>
      <c r="S390" s="26"/>
      <c r="T390" s="26"/>
      <c r="U390" s="26"/>
      <c r="V390" s="26"/>
      <c r="W390" s="26"/>
      <c r="X390" s="26"/>
      <c r="Y390" s="26"/>
      <c r="Z390" s="26"/>
      <c r="AA390" s="41"/>
      <c r="AB390" s="26"/>
      <c r="AC390" s="26"/>
      <c r="AD390" s="26"/>
      <c r="AE390" s="26"/>
      <c r="AF390" s="26"/>
      <c r="AG390" s="26"/>
      <c r="AH390" s="41"/>
      <c r="AI390" s="26"/>
      <c r="AJ390" s="26"/>
      <c r="AK390" s="26"/>
      <c r="AL390" s="26"/>
      <c r="AM390" s="26"/>
      <c r="AN390" s="41"/>
      <c r="AO390" s="26"/>
      <c r="AP390" s="26"/>
      <c r="AQ390" s="26"/>
      <c r="AR390" s="26"/>
      <c r="AS390" s="26"/>
      <c r="AT390" s="26"/>
      <c r="AU390" s="26"/>
      <c r="AV390" s="26"/>
      <c r="AW390" s="26"/>
      <c r="BD390" s="27"/>
      <c r="BT390" s="73"/>
      <c r="BU390" s="73"/>
      <c r="BV390" s="73"/>
      <c r="BW390" s="73"/>
      <c r="BX390" s="73"/>
      <c r="BY390" s="73"/>
    </row>
    <row r="391" spans="16:77" s="25" customFormat="1" x14ac:dyDescent="0.25">
      <c r="P391" s="26"/>
      <c r="R391" s="26"/>
      <c r="S391" s="26"/>
      <c r="T391" s="26"/>
      <c r="U391" s="26"/>
      <c r="V391" s="26"/>
      <c r="W391" s="26"/>
      <c r="X391" s="26"/>
      <c r="Y391" s="26"/>
      <c r="Z391" s="26"/>
      <c r="AA391" s="41"/>
      <c r="AB391" s="26"/>
      <c r="AC391" s="26"/>
      <c r="AD391" s="26"/>
      <c r="AE391" s="26"/>
      <c r="AF391" s="26"/>
      <c r="AG391" s="26"/>
      <c r="AH391" s="41"/>
      <c r="AI391" s="26"/>
      <c r="AJ391" s="26"/>
      <c r="AK391" s="26"/>
      <c r="AL391" s="26"/>
      <c r="AM391" s="26"/>
      <c r="AN391" s="41"/>
      <c r="AO391" s="26"/>
      <c r="AP391" s="26"/>
      <c r="AQ391" s="26"/>
      <c r="AR391" s="26"/>
      <c r="AS391" s="26"/>
      <c r="AT391" s="26"/>
      <c r="AU391" s="26"/>
      <c r="AV391" s="26"/>
      <c r="AW391" s="26"/>
      <c r="BD391" s="27"/>
      <c r="BT391" s="73"/>
      <c r="BU391" s="73"/>
      <c r="BV391" s="73"/>
      <c r="BW391" s="73"/>
      <c r="BX391" s="73"/>
      <c r="BY391" s="73"/>
    </row>
    <row r="392" spans="16:77" s="25" customFormat="1" x14ac:dyDescent="0.25">
      <c r="P392" s="26"/>
      <c r="R392" s="26"/>
      <c r="S392" s="26"/>
      <c r="T392" s="26"/>
      <c r="U392" s="26"/>
      <c r="V392" s="26"/>
      <c r="W392" s="26"/>
      <c r="X392" s="26"/>
      <c r="Y392" s="26"/>
      <c r="Z392" s="26"/>
      <c r="AA392" s="41"/>
      <c r="AB392" s="26"/>
      <c r="AC392" s="26"/>
      <c r="AD392" s="26"/>
      <c r="AE392" s="26"/>
      <c r="AF392" s="26"/>
      <c r="AG392" s="26"/>
      <c r="AH392" s="41"/>
      <c r="AI392" s="26"/>
      <c r="AJ392" s="26"/>
      <c r="AK392" s="26"/>
      <c r="AL392" s="26"/>
      <c r="AM392" s="26"/>
      <c r="AN392" s="41"/>
      <c r="AO392" s="26"/>
      <c r="AP392" s="26"/>
      <c r="AQ392" s="26"/>
      <c r="AR392" s="26"/>
      <c r="AS392" s="26"/>
      <c r="AT392" s="26"/>
      <c r="AU392" s="26"/>
      <c r="AV392" s="26"/>
      <c r="AW392" s="26"/>
      <c r="BD392" s="27"/>
      <c r="BT392" s="73"/>
      <c r="BU392" s="73"/>
      <c r="BV392" s="73"/>
      <c r="BW392" s="73"/>
      <c r="BX392" s="73"/>
      <c r="BY392" s="73"/>
    </row>
    <row r="393" spans="16:77" s="25" customFormat="1" x14ac:dyDescent="0.25">
      <c r="P393" s="26"/>
      <c r="R393" s="26"/>
      <c r="S393" s="26"/>
      <c r="T393" s="26"/>
      <c r="U393" s="26"/>
      <c r="V393" s="26"/>
      <c r="W393" s="26"/>
      <c r="X393" s="26"/>
      <c r="Y393" s="26"/>
      <c r="Z393" s="26"/>
      <c r="AA393" s="41"/>
      <c r="AB393" s="26"/>
      <c r="AC393" s="26"/>
      <c r="AD393" s="26"/>
      <c r="AE393" s="26"/>
      <c r="AF393" s="26"/>
      <c r="AG393" s="26"/>
      <c r="AH393" s="41"/>
      <c r="AI393" s="26"/>
      <c r="AJ393" s="26"/>
      <c r="AK393" s="26"/>
      <c r="AL393" s="26"/>
      <c r="AM393" s="26"/>
      <c r="AN393" s="41"/>
      <c r="AO393" s="26"/>
      <c r="AP393" s="26"/>
      <c r="AQ393" s="26"/>
      <c r="AR393" s="26"/>
      <c r="AS393" s="26"/>
      <c r="AT393" s="26"/>
      <c r="AU393" s="26"/>
      <c r="AV393" s="26"/>
      <c r="AW393" s="26"/>
      <c r="BD393" s="27"/>
      <c r="BT393" s="73"/>
      <c r="BU393" s="73"/>
      <c r="BV393" s="73"/>
      <c r="BW393" s="73"/>
      <c r="BX393" s="73"/>
      <c r="BY393" s="73"/>
    </row>
    <row r="394" spans="16:77" s="25" customFormat="1" x14ac:dyDescent="0.25">
      <c r="P394" s="26"/>
      <c r="R394" s="26"/>
      <c r="S394" s="26"/>
      <c r="T394" s="26"/>
      <c r="U394" s="26"/>
      <c r="V394" s="26"/>
      <c r="W394" s="26"/>
      <c r="X394" s="26"/>
      <c r="Y394" s="26"/>
      <c r="Z394" s="26"/>
      <c r="AA394" s="41"/>
      <c r="AB394" s="26"/>
      <c r="AC394" s="26"/>
      <c r="AD394" s="26"/>
      <c r="AE394" s="26"/>
      <c r="AF394" s="26"/>
      <c r="AG394" s="26"/>
      <c r="AH394" s="41"/>
      <c r="AI394" s="26"/>
      <c r="AJ394" s="26"/>
      <c r="AK394" s="26"/>
      <c r="AL394" s="26"/>
      <c r="AM394" s="26"/>
      <c r="AN394" s="41"/>
      <c r="AO394" s="26"/>
      <c r="AP394" s="26"/>
      <c r="AQ394" s="26"/>
      <c r="AR394" s="26"/>
      <c r="AS394" s="26"/>
      <c r="AT394" s="26"/>
      <c r="AU394" s="26"/>
      <c r="AV394" s="26"/>
      <c r="AW394" s="26"/>
      <c r="BD394" s="27"/>
      <c r="BT394" s="73"/>
      <c r="BU394" s="73"/>
      <c r="BV394" s="73"/>
      <c r="BW394" s="73"/>
      <c r="BX394" s="73"/>
      <c r="BY394" s="73"/>
    </row>
    <row r="395" spans="16:77" s="25" customFormat="1" x14ac:dyDescent="0.25">
      <c r="P395" s="26"/>
      <c r="R395" s="26"/>
      <c r="S395" s="26"/>
      <c r="T395" s="26"/>
      <c r="U395" s="26"/>
      <c r="V395" s="26"/>
      <c r="W395" s="26"/>
      <c r="X395" s="26"/>
      <c r="Y395" s="26"/>
      <c r="Z395" s="26"/>
      <c r="AA395" s="41"/>
      <c r="AB395" s="26"/>
      <c r="AC395" s="26"/>
      <c r="AD395" s="26"/>
      <c r="AE395" s="26"/>
      <c r="AF395" s="26"/>
      <c r="AG395" s="26"/>
      <c r="AH395" s="41"/>
      <c r="AI395" s="26"/>
      <c r="AJ395" s="26"/>
      <c r="AK395" s="26"/>
      <c r="AL395" s="26"/>
      <c r="AM395" s="26"/>
      <c r="AN395" s="41"/>
      <c r="AO395" s="26"/>
      <c r="AP395" s="26"/>
      <c r="AQ395" s="26"/>
      <c r="AR395" s="26"/>
      <c r="AS395" s="26"/>
      <c r="AT395" s="26"/>
      <c r="AU395" s="26"/>
      <c r="AV395" s="26"/>
      <c r="AW395" s="26"/>
      <c r="BD395" s="27"/>
      <c r="BT395" s="73"/>
      <c r="BU395" s="73"/>
      <c r="BV395" s="73"/>
      <c r="BW395" s="73"/>
      <c r="BX395" s="73"/>
      <c r="BY395" s="73"/>
    </row>
    <row r="396" spans="16:77" s="25" customFormat="1" x14ac:dyDescent="0.25">
      <c r="P396" s="26"/>
      <c r="R396" s="26"/>
      <c r="S396" s="26"/>
      <c r="T396" s="26"/>
      <c r="U396" s="26"/>
      <c r="V396" s="26"/>
      <c r="W396" s="26"/>
      <c r="X396" s="26"/>
      <c r="Y396" s="26"/>
      <c r="Z396" s="26"/>
      <c r="AA396" s="41"/>
      <c r="AB396" s="26"/>
      <c r="AC396" s="26"/>
      <c r="AD396" s="26"/>
      <c r="AE396" s="26"/>
      <c r="AF396" s="26"/>
      <c r="AG396" s="26"/>
      <c r="AH396" s="41"/>
      <c r="AI396" s="26"/>
      <c r="AJ396" s="26"/>
      <c r="AK396" s="26"/>
      <c r="AL396" s="26"/>
      <c r="AM396" s="26"/>
      <c r="AN396" s="41"/>
      <c r="AO396" s="26"/>
      <c r="AP396" s="26"/>
      <c r="AQ396" s="26"/>
      <c r="AR396" s="26"/>
      <c r="AS396" s="26"/>
      <c r="AT396" s="26"/>
      <c r="AU396" s="26"/>
      <c r="AV396" s="26"/>
      <c r="AW396" s="26"/>
      <c r="BD396" s="27"/>
      <c r="BT396" s="73"/>
      <c r="BU396" s="73"/>
      <c r="BV396" s="73"/>
      <c r="BW396" s="73"/>
      <c r="BX396" s="73"/>
      <c r="BY396" s="73"/>
    </row>
    <row r="397" spans="16:77" s="25" customFormat="1" x14ac:dyDescent="0.25">
      <c r="P397" s="26"/>
      <c r="R397" s="26"/>
      <c r="S397" s="26"/>
      <c r="T397" s="26"/>
      <c r="U397" s="26"/>
      <c r="V397" s="26"/>
      <c r="W397" s="26"/>
      <c r="X397" s="26"/>
      <c r="Y397" s="26"/>
      <c r="Z397" s="26"/>
      <c r="AA397" s="41"/>
      <c r="AB397" s="26"/>
      <c r="AC397" s="26"/>
      <c r="AD397" s="26"/>
      <c r="AE397" s="26"/>
      <c r="AF397" s="26"/>
      <c r="AG397" s="26"/>
      <c r="AH397" s="41"/>
      <c r="AI397" s="26"/>
      <c r="AJ397" s="26"/>
      <c r="AK397" s="26"/>
      <c r="AL397" s="26"/>
      <c r="AM397" s="26"/>
      <c r="AN397" s="41"/>
      <c r="AO397" s="26"/>
      <c r="AP397" s="26"/>
      <c r="AQ397" s="26"/>
      <c r="AR397" s="26"/>
      <c r="AS397" s="26"/>
      <c r="AT397" s="26"/>
      <c r="AU397" s="26"/>
      <c r="AV397" s="26"/>
      <c r="AW397" s="26"/>
      <c r="BD397" s="27"/>
      <c r="BT397" s="73"/>
      <c r="BU397" s="73"/>
      <c r="BV397" s="73"/>
      <c r="BW397" s="73"/>
      <c r="BX397" s="73"/>
      <c r="BY397" s="73"/>
    </row>
    <row r="398" spans="16:77" s="25" customFormat="1" x14ac:dyDescent="0.25">
      <c r="P398" s="26"/>
      <c r="R398" s="26"/>
      <c r="S398" s="26"/>
      <c r="T398" s="26"/>
      <c r="U398" s="26"/>
      <c r="V398" s="26"/>
      <c r="W398" s="26"/>
      <c r="X398" s="26"/>
      <c r="Y398" s="26"/>
      <c r="Z398" s="26"/>
      <c r="AA398" s="41"/>
      <c r="AB398" s="26"/>
      <c r="AC398" s="26"/>
      <c r="AD398" s="26"/>
      <c r="AE398" s="26"/>
      <c r="AF398" s="26"/>
      <c r="AG398" s="26"/>
      <c r="AH398" s="41"/>
      <c r="AI398" s="26"/>
      <c r="AJ398" s="26"/>
      <c r="AK398" s="26"/>
      <c r="AL398" s="26"/>
      <c r="AM398" s="26"/>
      <c r="AN398" s="41"/>
      <c r="AO398" s="26"/>
      <c r="AP398" s="26"/>
      <c r="AQ398" s="26"/>
      <c r="AR398" s="26"/>
      <c r="AS398" s="26"/>
      <c r="AT398" s="26"/>
      <c r="AU398" s="26"/>
      <c r="AV398" s="26"/>
      <c r="AW398" s="26"/>
      <c r="BD398" s="27"/>
      <c r="BT398" s="73"/>
      <c r="BU398" s="73"/>
      <c r="BV398" s="73"/>
      <c r="BW398" s="73"/>
      <c r="BX398" s="73"/>
      <c r="BY398" s="73"/>
    </row>
    <row r="399" spans="16:77" s="25" customFormat="1" x14ac:dyDescent="0.25">
      <c r="P399" s="26"/>
      <c r="R399" s="26"/>
      <c r="S399" s="26"/>
      <c r="T399" s="26"/>
      <c r="U399" s="26"/>
      <c r="V399" s="26"/>
      <c r="W399" s="26"/>
      <c r="X399" s="26"/>
      <c r="Y399" s="26"/>
      <c r="Z399" s="26"/>
      <c r="AA399" s="41"/>
      <c r="AB399" s="26"/>
      <c r="AC399" s="26"/>
      <c r="AD399" s="26"/>
      <c r="AE399" s="26"/>
      <c r="AF399" s="26"/>
      <c r="AG399" s="26"/>
      <c r="AH399" s="41"/>
      <c r="AI399" s="26"/>
      <c r="AJ399" s="26"/>
      <c r="AK399" s="26"/>
      <c r="AL399" s="26"/>
      <c r="AM399" s="26"/>
      <c r="AN399" s="41"/>
      <c r="AO399" s="26"/>
      <c r="AP399" s="26"/>
      <c r="AQ399" s="26"/>
      <c r="AR399" s="26"/>
      <c r="AS399" s="26"/>
      <c r="AT399" s="26"/>
      <c r="AU399" s="26"/>
      <c r="AV399" s="26"/>
      <c r="AW399" s="26"/>
      <c r="BD399" s="27"/>
      <c r="BT399" s="73"/>
      <c r="BU399" s="73"/>
      <c r="BV399" s="73"/>
      <c r="BW399" s="73"/>
      <c r="BX399" s="73"/>
      <c r="BY399" s="73"/>
    </row>
    <row r="400" spans="16:77" s="25" customFormat="1" x14ac:dyDescent="0.25">
      <c r="P400" s="26"/>
      <c r="R400" s="26"/>
      <c r="S400" s="26"/>
      <c r="T400" s="26"/>
      <c r="U400" s="26"/>
      <c r="V400" s="26"/>
      <c r="W400" s="26"/>
      <c r="X400" s="26"/>
      <c r="Y400" s="26"/>
      <c r="Z400" s="26"/>
      <c r="AA400" s="41"/>
      <c r="AB400" s="26"/>
      <c r="AC400" s="26"/>
      <c r="AD400" s="26"/>
      <c r="AE400" s="26"/>
      <c r="AF400" s="26"/>
      <c r="AG400" s="26"/>
      <c r="AH400" s="41"/>
      <c r="AI400" s="26"/>
      <c r="AJ400" s="26"/>
      <c r="AK400" s="26"/>
      <c r="AL400" s="26"/>
      <c r="AM400" s="26"/>
      <c r="AN400" s="41"/>
      <c r="AO400" s="26"/>
      <c r="AP400" s="26"/>
      <c r="AQ400" s="26"/>
      <c r="AR400" s="26"/>
      <c r="AS400" s="26"/>
      <c r="AT400" s="26"/>
      <c r="AU400" s="26"/>
      <c r="AV400" s="26"/>
      <c r="AW400" s="26"/>
      <c r="BD400" s="27"/>
      <c r="BT400" s="73"/>
      <c r="BU400" s="73"/>
      <c r="BV400" s="73"/>
      <c r="BW400" s="73"/>
      <c r="BX400" s="73"/>
      <c r="BY400" s="73"/>
    </row>
    <row r="401" spans="16:77" s="25" customFormat="1" x14ac:dyDescent="0.25">
      <c r="P401" s="26"/>
      <c r="R401" s="26"/>
      <c r="S401" s="26"/>
      <c r="T401" s="26"/>
      <c r="U401" s="26"/>
      <c r="V401" s="26"/>
      <c r="W401" s="26"/>
      <c r="X401" s="26"/>
      <c r="Y401" s="26"/>
      <c r="Z401" s="26"/>
      <c r="AA401" s="41"/>
      <c r="AB401" s="26"/>
      <c r="AC401" s="26"/>
      <c r="AD401" s="26"/>
      <c r="AE401" s="26"/>
      <c r="AF401" s="26"/>
      <c r="AG401" s="26"/>
      <c r="AH401" s="41"/>
      <c r="AI401" s="26"/>
      <c r="AJ401" s="26"/>
      <c r="AK401" s="26"/>
      <c r="AL401" s="26"/>
      <c r="AM401" s="26"/>
      <c r="AN401" s="41"/>
      <c r="AO401" s="26"/>
      <c r="AP401" s="26"/>
      <c r="AQ401" s="26"/>
      <c r="AR401" s="26"/>
      <c r="AS401" s="26"/>
      <c r="AT401" s="26"/>
      <c r="AU401" s="26"/>
      <c r="AV401" s="26"/>
      <c r="AW401" s="26"/>
      <c r="BD401" s="27"/>
      <c r="BT401" s="73"/>
      <c r="BU401" s="73"/>
      <c r="BV401" s="73"/>
      <c r="BW401" s="73"/>
      <c r="BX401" s="73"/>
      <c r="BY401" s="73"/>
    </row>
    <row r="402" spans="16:77" s="25" customFormat="1" x14ac:dyDescent="0.25">
      <c r="P402" s="26"/>
      <c r="R402" s="26"/>
      <c r="S402" s="26"/>
      <c r="T402" s="26"/>
      <c r="U402" s="26"/>
      <c r="V402" s="26"/>
      <c r="W402" s="26"/>
      <c r="X402" s="26"/>
      <c r="Y402" s="26"/>
      <c r="Z402" s="26"/>
      <c r="AA402" s="41"/>
      <c r="AB402" s="26"/>
      <c r="AC402" s="26"/>
      <c r="AD402" s="26"/>
      <c r="AE402" s="26"/>
      <c r="AF402" s="26"/>
      <c r="AG402" s="26"/>
      <c r="AH402" s="41"/>
      <c r="AI402" s="26"/>
      <c r="AJ402" s="26"/>
      <c r="AK402" s="26"/>
      <c r="AL402" s="26"/>
      <c r="AM402" s="26"/>
      <c r="AN402" s="41"/>
      <c r="AO402" s="26"/>
      <c r="AP402" s="26"/>
      <c r="AQ402" s="26"/>
      <c r="AR402" s="26"/>
      <c r="AS402" s="26"/>
      <c r="AT402" s="26"/>
      <c r="AU402" s="26"/>
      <c r="AV402" s="26"/>
      <c r="AW402" s="26"/>
      <c r="BD402" s="27"/>
      <c r="BT402" s="73"/>
      <c r="BU402" s="73"/>
      <c r="BV402" s="73"/>
      <c r="BW402" s="73"/>
      <c r="BX402" s="73"/>
      <c r="BY402" s="73"/>
    </row>
    <row r="403" spans="16:77" s="25" customFormat="1" x14ac:dyDescent="0.25">
      <c r="P403" s="26"/>
      <c r="R403" s="26"/>
      <c r="S403" s="26"/>
      <c r="T403" s="26"/>
      <c r="U403" s="26"/>
      <c r="V403" s="26"/>
      <c r="W403" s="26"/>
      <c r="X403" s="26"/>
      <c r="Y403" s="26"/>
      <c r="Z403" s="26"/>
      <c r="AA403" s="41"/>
      <c r="AB403" s="26"/>
      <c r="AC403" s="26"/>
      <c r="AD403" s="26"/>
      <c r="AE403" s="26"/>
      <c r="AF403" s="26"/>
      <c r="AG403" s="26"/>
      <c r="AH403" s="41"/>
      <c r="AI403" s="26"/>
      <c r="AJ403" s="26"/>
      <c r="AK403" s="26"/>
      <c r="AL403" s="26"/>
      <c r="AM403" s="26"/>
      <c r="AN403" s="41"/>
      <c r="AO403" s="26"/>
      <c r="AP403" s="26"/>
      <c r="AQ403" s="26"/>
      <c r="AR403" s="26"/>
      <c r="AS403" s="26"/>
      <c r="AT403" s="26"/>
      <c r="AU403" s="26"/>
      <c r="AV403" s="26"/>
      <c r="AW403" s="26"/>
      <c r="BD403" s="27"/>
      <c r="BT403" s="73"/>
      <c r="BU403" s="73"/>
      <c r="BV403" s="73"/>
      <c r="BW403" s="73"/>
      <c r="BX403" s="73"/>
      <c r="BY403" s="73"/>
    </row>
    <row r="404" spans="16:77" s="25" customFormat="1" x14ac:dyDescent="0.25">
      <c r="P404" s="26"/>
      <c r="R404" s="26"/>
      <c r="S404" s="26"/>
      <c r="T404" s="26"/>
      <c r="U404" s="26"/>
      <c r="V404" s="26"/>
      <c r="W404" s="26"/>
      <c r="X404" s="26"/>
      <c r="Y404" s="26"/>
      <c r="Z404" s="26"/>
      <c r="AA404" s="41"/>
      <c r="AB404" s="26"/>
      <c r="AC404" s="26"/>
      <c r="AD404" s="26"/>
      <c r="AE404" s="26"/>
      <c r="AF404" s="26"/>
      <c r="AG404" s="26"/>
      <c r="AH404" s="41"/>
      <c r="AI404" s="26"/>
      <c r="AJ404" s="26"/>
      <c r="AK404" s="26"/>
      <c r="AL404" s="26"/>
      <c r="AM404" s="26"/>
      <c r="AN404" s="41"/>
      <c r="AO404" s="26"/>
      <c r="AP404" s="26"/>
      <c r="AQ404" s="26"/>
      <c r="AR404" s="26"/>
      <c r="AS404" s="26"/>
      <c r="AT404" s="26"/>
      <c r="AU404" s="26"/>
      <c r="AV404" s="26"/>
      <c r="AW404" s="26"/>
      <c r="BD404" s="27"/>
      <c r="BT404" s="73"/>
      <c r="BU404" s="73"/>
      <c r="BV404" s="73"/>
      <c r="BW404" s="73"/>
      <c r="BX404" s="73"/>
      <c r="BY404" s="73"/>
    </row>
    <row r="405" spans="16:77" s="25" customFormat="1" x14ac:dyDescent="0.25">
      <c r="P405" s="26"/>
      <c r="R405" s="26"/>
      <c r="S405" s="26"/>
      <c r="T405" s="26"/>
      <c r="U405" s="26"/>
      <c r="V405" s="26"/>
      <c r="W405" s="26"/>
      <c r="X405" s="26"/>
      <c r="Y405" s="26"/>
      <c r="Z405" s="26"/>
      <c r="AA405" s="41"/>
      <c r="AB405" s="26"/>
      <c r="AC405" s="26"/>
      <c r="AD405" s="26"/>
      <c r="AE405" s="26"/>
      <c r="AF405" s="26"/>
      <c r="AG405" s="26"/>
      <c r="AH405" s="41"/>
      <c r="AI405" s="26"/>
      <c r="AJ405" s="26"/>
      <c r="AK405" s="26"/>
      <c r="AL405" s="26"/>
      <c r="AM405" s="26"/>
      <c r="AN405" s="41"/>
      <c r="AO405" s="26"/>
      <c r="AP405" s="26"/>
      <c r="AQ405" s="26"/>
      <c r="AR405" s="26"/>
      <c r="AS405" s="26"/>
      <c r="AT405" s="26"/>
      <c r="AU405" s="26"/>
      <c r="AV405" s="26"/>
      <c r="AW405" s="26"/>
      <c r="BD405" s="27"/>
      <c r="BT405" s="73"/>
      <c r="BU405" s="73"/>
      <c r="BV405" s="73"/>
      <c r="BW405" s="73"/>
      <c r="BX405" s="73"/>
      <c r="BY405" s="73"/>
    </row>
    <row r="406" spans="16:77" s="25" customFormat="1" x14ac:dyDescent="0.25">
      <c r="P406" s="26"/>
      <c r="R406" s="26"/>
      <c r="S406" s="26"/>
      <c r="T406" s="26"/>
      <c r="U406" s="26"/>
      <c r="V406" s="26"/>
      <c r="W406" s="26"/>
      <c r="X406" s="26"/>
      <c r="Y406" s="26"/>
      <c r="Z406" s="26"/>
      <c r="AA406" s="41"/>
      <c r="AB406" s="26"/>
      <c r="AC406" s="26"/>
      <c r="AD406" s="26"/>
      <c r="AE406" s="26"/>
      <c r="AF406" s="26"/>
      <c r="AG406" s="26"/>
      <c r="AH406" s="41"/>
      <c r="AI406" s="26"/>
      <c r="AJ406" s="26"/>
      <c r="AK406" s="26"/>
      <c r="AL406" s="26"/>
      <c r="AM406" s="26"/>
      <c r="AN406" s="41"/>
      <c r="AO406" s="26"/>
      <c r="AP406" s="26"/>
      <c r="AQ406" s="26"/>
      <c r="AR406" s="26"/>
      <c r="AS406" s="26"/>
      <c r="AT406" s="26"/>
      <c r="AU406" s="26"/>
      <c r="AV406" s="26"/>
      <c r="AW406" s="26"/>
      <c r="BD406" s="27"/>
      <c r="BT406" s="73"/>
      <c r="BU406" s="73"/>
      <c r="BV406" s="73"/>
      <c r="BW406" s="73"/>
      <c r="BX406" s="73"/>
      <c r="BY406" s="73"/>
    </row>
    <row r="407" spans="16:77" s="25" customFormat="1" x14ac:dyDescent="0.25">
      <c r="P407" s="26"/>
      <c r="R407" s="26"/>
      <c r="S407" s="26"/>
      <c r="T407" s="26"/>
      <c r="U407" s="26"/>
      <c r="V407" s="26"/>
      <c r="W407" s="26"/>
      <c r="X407" s="26"/>
      <c r="Y407" s="26"/>
      <c r="Z407" s="26"/>
      <c r="AA407" s="41"/>
      <c r="AB407" s="26"/>
      <c r="AC407" s="26"/>
      <c r="AD407" s="26"/>
      <c r="AE407" s="26"/>
      <c r="AF407" s="26"/>
      <c r="AG407" s="26"/>
      <c r="AH407" s="41"/>
      <c r="AI407" s="26"/>
      <c r="AJ407" s="26"/>
      <c r="AK407" s="26"/>
      <c r="AL407" s="26"/>
      <c r="AM407" s="26"/>
      <c r="AN407" s="41"/>
      <c r="AO407" s="26"/>
      <c r="AP407" s="26"/>
      <c r="AQ407" s="26"/>
      <c r="AR407" s="26"/>
      <c r="AS407" s="26"/>
      <c r="AT407" s="26"/>
      <c r="AU407" s="26"/>
      <c r="AV407" s="26"/>
      <c r="AW407" s="26"/>
      <c r="BD407" s="27"/>
      <c r="BT407" s="73"/>
      <c r="BU407" s="73"/>
      <c r="BV407" s="73"/>
      <c r="BW407" s="73"/>
      <c r="BX407" s="73"/>
      <c r="BY407" s="73"/>
    </row>
    <row r="408" spans="16:77" s="25" customFormat="1" x14ac:dyDescent="0.25">
      <c r="P408" s="26"/>
      <c r="R408" s="26"/>
      <c r="S408" s="26"/>
      <c r="T408" s="26"/>
      <c r="U408" s="26"/>
      <c r="V408" s="26"/>
      <c r="W408" s="26"/>
      <c r="X408" s="26"/>
      <c r="Y408" s="26"/>
      <c r="Z408" s="26"/>
      <c r="AA408" s="41"/>
      <c r="AB408" s="26"/>
      <c r="AC408" s="26"/>
      <c r="AD408" s="26"/>
      <c r="AE408" s="26"/>
      <c r="AF408" s="26"/>
      <c r="AG408" s="26"/>
      <c r="AH408" s="41"/>
      <c r="AI408" s="26"/>
      <c r="AJ408" s="26"/>
      <c r="AK408" s="26"/>
      <c r="AL408" s="26"/>
      <c r="AM408" s="26"/>
      <c r="AN408" s="41"/>
      <c r="AO408" s="26"/>
      <c r="AP408" s="26"/>
      <c r="AQ408" s="26"/>
      <c r="AR408" s="26"/>
      <c r="AS408" s="26"/>
      <c r="AT408" s="26"/>
      <c r="AU408" s="26"/>
      <c r="AV408" s="26"/>
      <c r="AW408" s="26"/>
      <c r="BD408" s="27"/>
      <c r="BT408" s="73"/>
      <c r="BU408" s="73"/>
      <c r="BV408" s="73"/>
      <c r="BW408" s="73"/>
      <c r="BX408" s="73"/>
      <c r="BY408" s="73"/>
    </row>
    <row r="409" spans="16:77" s="25" customFormat="1" x14ac:dyDescent="0.25">
      <c r="P409" s="26"/>
      <c r="R409" s="26"/>
      <c r="S409" s="26"/>
      <c r="T409" s="26"/>
      <c r="U409" s="26"/>
      <c r="V409" s="26"/>
      <c r="W409" s="26"/>
      <c r="X409" s="26"/>
      <c r="Y409" s="26"/>
      <c r="Z409" s="26"/>
      <c r="AA409" s="41"/>
      <c r="AB409" s="26"/>
      <c r="AC409" s="26"/>
      <c r="AD409" s="26"/>
      <c r="AE409" s="26"/>
      <c r="AF409" s="26"/>
      <c r="AG409" s="26"/>
      <c r="AH409" s="41"/>
      <c r="AI409" s="26"/>
      <c r="AJ409" s="26"/>
      <c r="AK409" s="26"/>
      <c r="AL409" s="26"/>
      <c r="AM409" s="26"/>
      <c r="AN409" s="41"/>
      <c r="AO409" s="26"/>
      <c r="AP409" s="26"/>
      <c r="AQ409" s="26"/>
      <c r="AR409" s="26"/>
      <c r="AS409" s="26"/>
      <c r="AT409" s="26"/>
      <c r="AU409" s="26"/>
      <c r="AV409" s="26"/>
      <c r="AW409" s="26"/>
      <c r="BD409" s="27"/>
      <c r="BT409" s="73"/>
      <c r="BU409" s="73"/>
      <c r="BV409" s="73"/>
      <c r="BW409" s="73"/>
      <c r="BX409" s="73"/>
      <c r="BY409" s="73"/>
    </row>
    <row r="410" spans="16:77" s="25" customFormat="1" x14ac:dyDescent="0.25">
      <c r="P410" s="26"/>
      <c r="R410" s="26"/>
      <c r="S410" s="26"/>
      <c r="T410" s="26"/>
      <c r="U410" s="26"/>
      <c r="V410" s="26"/>
      <c r="W410" s="26"/>
      <c r="X410" s="26"/>
      <c r="Y410" s="26"/>
      <c r="Z410" s="26"/>
      <c r="AA410" s="41"/>
      <c r="AB410" s="26"/>
      <c r="AC410" s="26"/>
      <c r="AD410" s="26"/>
      <c r="AE410" s="26"/>
      <c r="AF410" s="26"/>
      <c r="AG410" s="26"/>
      <c r="AH410" s="41"/>
      <c r="AI410" s="26"/>
      <c r="AJ410" s="26"/>
      <c r="AK410" s="26"/>
      <c r="AL410" s="26"/>
      <c r="AM410" s="26"/>
      <c r="AN410" s="41"/>
      <c r="AO410" s="26"/>
      <c r="AP410" s="26"/>
      <c r="AQ410" s="26"/>
      <c r="AR410" s="26"/>
      <c r="AS410" s="26"/>
      <c r="AT410" s="26"/>
      <c r="AU410" s="26"/>
      <c r="AV410" s="26"/>
      <c r="AW410" s="26"/>
      <c r="BD410" s="27"/>
      <c r="BT410" s="73"/>
      <c r="BU410" s="73"/>
      <c r="BV410" s="73"/>
      <c r="BW410" s="73"/>
      <c r="BX410" s="73"/>
      <c r="BY410" s="73"/>
    </row>
    <row r="411" spans="16:77" s="25" customFormat="1" x14ac:dyDescent="0.25">
      <c r="P411" s="26"/>
      <c r="R411" s="26"/>
      <c r="S411" s="26"/>
      <c r="T411" s="26"/>
      <c r="U411" s="26"/>
      <c r="V411" s="26"/>
      <c r="W411" s="26"/>
      <c r="X411" s="26"/>
      <c r="Y411" s="26"/>
      <c r="Z411" s="26"/>
      <c r="AA411" s="41"/>
      <c r="AB411" s="26"/>
      <c r="AC411" s="26"/>
      <c r="AD411" s="26"/>
      <c r="AE411" s="26"/>
      <c r="AF411" s="26"/>
      <c r="AG411" s="26"/>
      <c r="AH411" s="41"/>
      <c r="AI411" s="26"/>
      <c r="AJ411" s="26"/>
      <c r="AK411" s="26"/>
      <c r="AL411" s="26"/>
      <c r="AM411" s="26"/>
      <c r="AN411" s="41"/>
      <c r="AO411" s="26"/>
      <c r="AP411" s="26"/>
      <c r="AQ411" s="26"/>
      <c r="AR411" s="26"/>
      <c r="AS411" s="26"/>
      <c r="AT411" s="26"/>
      <c r="AU411" s="26"/>
      <c r="AV411" s="26"/>
      <c r="AW411" s="26"/>
      <c r="BD411" s="27"/>
      <c r="BT411" s="73"/>
      <c r="BU411" s="73"/>
      <c r="BV411" s="73"/>
      <c r="BW411" s="73"/>
      <c r="BX411" s="73"/>
      <c r="BY411" s="73"/>
    </row>
    <row r="412" spans="16:77" s="25" customFormat="1" x14ac:dyDescent="0.25">
      <c r="P412" s="26"/>
      <c r="R412" s="26"/>
      <c r="S412" s="26"/>
      <c r="T412" s="26"/>
      <c r="U412" s="26"/>
      <c r="V412" s="26"/>
      <c r="W412" s="26"/>
      <c r="X412" s="26"/>
      <c r="Y412" s="26"/>
      <c r="Z412" s="26"/>
      <c r="AA412" s="41"/>
      <c r="AB412" s="26"/>
      <c r="AC412" s="26"/>
      <c r="AD412" s="26"/>
      <c r="AE412" s="26"/>
      <c r="AF412" s="26"/>
      <c r="AG412" s="26"/>
      <c r="AH412" s="41"/>
      <c r="AI412" s="26"/>
      <c r="AJ412" s="26"/>
      <c r="AK412" s="26"/>
      <c r="AL412" s="26"/>
      <c r="AM412" s="26"/>
      <c r="AN412" s="41"/>
      <c r="AO412" s="26"/>
      <c r="AP412" s="26"/>
      <c r="AQ412" s="26"/>
      <c r="AR412" s="26"/>
      <c r="AS412" s="26"/>
      <c r="AT412" s="26"/>
      <c r="AU412" s="26"/>
      <c r="AV412" s="26"/>
      <c r="AW412" s="26"/>
      <c r="BD412" s="27"/>
      <c r="BT412" s="73"/>
      <c r="BU412" s="73"/>
      <c r="BV412" s="73"/>
      <c r="BW412" s="73"/>
      <c r="BX412" s="73"/>
      <c r="BY412" s="73"/>
    </row>
    <row r="413" spans="16:77" s="25" customFormat="1" x14ac:dyDescent="0.25">
      <c r="P413" s="26"/>
      <c r="R413" s="26"/>
      <c r="S413" s="26"/>
      <c r="T413" s="26"/>
      <c r="U413" s="26"/>
      <c r="V413" s="26"/>
      <c r="W413" s="26"/>
      <c r="X413" s="26"/>
      <c r="Y413" s="26"/>
      <c r="Z413" s="26"/>
      <c r="AA413" s="41"/>
      <c r="AB413" s="26"/>
      <c r="AC413" s="26"/>
      <c r="AD413" s="26"/>
      <c r="AE413" s="26"/>
      <c r="AF413" s="26"/>
      <c r="AG413" s="26"/>
      <c r="AH413" s="41"/>
      <c r="AI413" s="26"/>
      <c r="AJ413" s="26"/>
      <c r="AK413" s="26"/>
      <c r="AL413" s="26"/>
      <c r="AM413" s="26"/>
      <c r="AN413" s="41"/>
      <c r="AO413" s="26"/>
      <c r="AP413" s="26"/>
      <c r="AQ413" s="26"/>
      <c r="AR413" s="26"/>
      <c r="AS413" s="26"/>
      <c r="AT413" s="26"/>
      <c r="AU413" s="26"/>
      <c r="AV413" s="26"/>
      <c r="AW413" s="26"/>
      <c r="BD413" s="27"/>
      <c r="BT413" s="73"/>
      <c r="BU413" s="73"/>
      <c r="BV413" s="73"/>
      <c r="BW413" s="73"/>
      <c r="BX413" s="73"/>
      <c r="BY413" s="73"/>
    </row>
    <row r="414" spans="16:77" s="25" customFormat="1" x14ac:dyDescent="0.25">
      <c r="P414" s="26"/>
      <c r="R414" s="26"/>
      <c r="S414" s="26"/>
      <c r="T414" s="26"/>
      <c r="U414" s="26"/>
      <c r="V414" s="26"/>
      <c r="W414" s="26"/>
      <c r="X414" s="26"/>
      <c r="Y414" s="26"/>
      <c r="Z414" s="26"/>
      <c r="AA414" s="41"/>
      <c r="AB414" s="26"/>
      <c r="AC414" s="26"/>
      <c r="AD414" s="26"/>
      <c r="AE414" s="26"/>
      <c r="AF414" s="26"/>
      <c r="AG414" s="26"/>
      <c r="AH414" s="41"/>
      <c r="AI414" s="26"/>
      <c r="AJ414" s="26"/>
      <c r="AK414" s="26"/>
      <c r="AL414" s="26"/>
      <c r="AM414" s="26"/>
      <c r="AN414" s="41"/>
      <c r="AO414" s="26"/>
      <c r="AP414" s="26"/>
      <c r="AQ414" s="26"/>
      <c r="AR414" s="26"/>
      <c r="AS414" s="26"/>
      <c r="AT414" s="26"/>
      <c r="AU414" s="26"/>
      <c r="AV414" s="26"/>
      <c r="AW414" s="26"/>
      <c r="BD414" s="27"/>
      <c r="BT414" s="73"/>
      <c r="BU414" s="73"/>
      <c r="BV414" s="73"/>
      <c r="BW414" s="73"/>
      <c r="BX414" s="73"/>
      <c r="BY414" s="73"/>
    </row>
    <row r="415" spans="16:77" s="25" customFormat="1" x14ac:dyDescent="0.25">
      <c r="P415" s="26"/>
      <c r="R415" s="26"/>
      <c r="S415" s="26"/>
      <c r="T415" s="26"/>
      <c r="U415" s="26"/>
      <c r="V415" s="26"/>
      <c r="W415" s="26"/>
      <c r="X415" s="26"/>
      <c r="Y415" s="26"/>
      <c r="Z415" s="26"/>
      <c r="AA415" s="41"/>
      <c r="AB415" s="26"/>
      <c r="AC415" s="26"/>
      <c r="AD415" s="26"/>
      <c r="AE415" s="26"/>
      <c r="AF415" s="26"/>
      <c r="AG415" s="26"/>
      <c r="AH415" s="41"/>
      <c r="AI415" s="26"/>
      <c r="AJ415" s="26"/>
      <c r="AK415" s="26"/>
      <c r="AL415" s="26"/>
      <c r="AM415" s="26"/>
      <c r="AN415" s="41"/>
      <c r="AO415" s="26"/>
      <c r="AP415" s="26"/>
      <c r="AQ415" s="26"/>
      <c r="AR415" s="26"/>
      <c r="AS415" s="26"/>
      <c r="AT415" s="26"/>
      <c r="AU415" s="26"/>
      <c r="AV415" s="26"/>
      <c r="AW415" s="26"/>
      <c r="BD415" s="27"/>
      <c r="BT415" s="73"/>
      <c r="BU415" s="73"/>
      <c r="BV415" s="73"/>
      <c r="BW415" s="73"/>
      <c r="BX415" s="73"/>
      <c r="BY415" s="73"/>
    </row>
    <row r="416" spans="16:77" s="25" customFormat="1" x14ac:dyDescent="0.25">
      <c r="P416" s="26"/>
      <c r="R416" s="26"/>
      <c r="S416" s="26"/>
      <c r="T416" s="26"/>
      <c r="U416" s="26"/>
      <c r="V416" s="26"/>
      <c r="W416" s="26"/>
      <c r="X416" s="26"/>
      <c r="Y416" s="26"/>
      <c r="Z416" s="26"/>
      <c r="AA416" s="41"/>
      <c r="AB416" s="26"/>
      <c r="AC416" s="26"/>
      <c r="AD416" s="26"/>
      <c r="AE416" s="26"/>
      <c r="AF416" s="26"/>
      <c r="AG416" s="26"/>
      <c r="AH416" s="41"/>
      <c r="AI416" s="26"/>
      <c r="AJ416" s="26"/>
      <c r="AK416" s="26"/>
      <c r="AL416" s="26"/>
      <c r="AM416" s="26"/>
      <c r="AN416" s="41"/>
      <c r="AO416" s="26"/>
      <c r="AP416" s="26"/>
      <c r="AQ416" s="26"/>
      <c r="AR416" s="26"/>
      <c r="AS416" s="26"/>
      <c r="AT416" s="26"/>
      <c r="AU416" s="26"/>
      <c r="AV416" s="26"/>
      <c r="AW416" s="26"/>
      <c r="BD416" s="27"/>
      <c r="BT416" s="73"/>
      <c r="BU416" s="73"/>
      <c r="BV416" s="73"/>
      <c r="BW416" s="73"/>
      <c r="BX416" s="73"/>
      <c r="BY416" s="73"/>
    </row>
    <row r="417" spans="16:77" s="25" customFormat="1" x14ac:dyDescent="0.25">
      <c r="P417" s="26"/>
      <c r="R417" s="26"/>
      <c r="S417" s="26"/>
      <c r="T417" s="26"/>
      <c r="U417" s="26"/>
      <c r="V417" s="26"/>
      <c r="W417" s="26"/>
      <c r="X417" s="26"/>
      <c r="Y417" s="26"/>
      <c r="Z417" s="26"/>
      <c r="AA417" s="41"/>
      <c r="AB417" s="26"/>
      <c r="AC417" s="26"/>
      <c r="AD417" s="26"/>
      <c r="AE417" s="26"/>
      <c r="AF417" s="26"/>
      <c r="AG417" s="26"/>
      <c r="AH417" s="41"/>
      <c r="AI417" s="26"/>
      <c r="AJ417" s="26"/>
      <c r="AK417" s="26"/>
      <c r="AL417" s="26"/>
      <c r="AM417" s="26"/>
      <c r="AN417" s="41"/>
      <c r="AO417" s="26"/>
      <c r="AP417" s="26"/>
      <c r="AQ417" s="26"/>
      <c r="AR417" s="26"/>
      <c r="AS417" s="26"/>
      <c r="AT417" s="26"/>
      <c r="AU417" s="26"/>
      <c r="AV417" s="26"/>
      <c r="AW417" s="26"/>
      <c r="BD417" s="27"/>
      <c r="BT417" s="73"/>
      <c r="BU417" s="73"/>
      <c r="BV417" s="73"/>
      <c r="BW417" s="73"/>
      <c r="BX417" s="73"/>
      <c r="BY417" s="73"/>
    </row>
    <row r="418" spans="16:77" s="25" customFormat="1" x14ac:dyDescent="0.25">
      <c r="P418" s="26"/>
      <c r="R418" s="26"/>
      <c r="S418" s="26"/>
      <c r="T418" s="26"/>
      <c r="U418" s="26"/>
      <c r="V418" s="26"/>
      <c r="W418" s="26"/>
      <c r="X418" s="26"/>
      <c r="Y418" s="26"/>
      <c r="Z418" s="26"/>
      <c r="AA418" s="41"/>
      <c r="AB418" s="26"/>
      <c r="AC418" s="26"/>
      <c r="AD418" s="26"/>
      <c r="AE418" s="26"/>
      <c r="AF418" s="26"/>
      <c r="AG418" s="26"/>
      <c r="AH418" s="41"/>
      <c r="AI418" s="26"/>
      <c r="AJ418" s="26"/>
      <c r="AK418" s="26"/>
      <c r="AL418" s="26"/>
      <c r="AM418" s="26"/>
      <c r="AN418" s="41"/>
      <c r="AO418" s="26"/>
      <c r="AP418" s="26"/>
      <c r="AQ418" s="26"/>
      <c r="AR418" s="26"/>
      <c r="AS418" s="26"/>
      <c r="AT418" s="26"/>
      <c r="AU418" s="26"/>
      <c r="AV418" s="26"/>
      <c r="AW418" s="26"/>
      <c r="BD418" s="27"/>
      <c r="BT418" s="73"/>
      <c r="BU418" s="73"/>
      <c r="BV418" s="73"/>
      <c r="BW418" s="73"/>
      <c r="BX418" s="73"/>
      <c r="BY418" s="73"/>
    </row>
    <row r="419" spans="16:77" s="25" customFormat="1" x14ac:dyDescent="0.25">
      <c r="P419" s="26"/>
      <c r="R419" s="26"/>
      <c r="S419" s="26"/>
      <c r="T419" s="26"/>
      <c r="U419" s="26"/>
      <c r="V419" s="26"/>
      <c r="W419" s="26"/>
      <c r="X419" s="26"/>
      <c r="Y419" s="26"/>
      <c r="Z419" s="26"/>
      <c r="AA419" s="41"/>
      <c r="AB419" s="26"/>
      <c r="AC419" s="26"/>
      <c r="AD419" s="26"/>
      <c r="AE419" s="26"/>
      <c r="AF419" s="26"/>
      <c r="AG419" s="26"/>
      <c r="AH419" s="41"/>
      <c r="AI419" s="26"/>
      <c r="AJ419" s="26"/>
      <c r="AK419" s="26"/>
      <c r="AL419" s="26"/>
      <c r="AM419" s="26"/>
      <c r="AN419" s="41"/>
      <c r="AO419" s="26"/>
      <c r="AP419" s="26"/>
      <c r="AQ419" s="26"/>
      <c r="AR419" s="26"/>
      <c r="AS419" s="26"/>
      <c r="AT419" s="26"/>
      <c r="AU419" s="26"/>
      <c r="AV419" s="26"/>
      <c r="AW419" s="26"/>
      <c r="BD419" s="27"/>
      <c r="BT419" s="73"/>
      <c r="BU419" s="73"/>
      <c r="BV419" s="73"/>
      <c r="BW419" s="73"/>
      <c r="BX419" s="73"/>
      <c r="BY419" s="73"/>
    </row>
    <row r="420" spans="16:77" s="25" customFormat="1" x14ac:dyDescent="0.25">
      <c r="P420" s="26"/>
      <c r="R420" s="26"/>
      <c r="S420" s="26"/>
      <c r="T420" s="26"/>
      <c r="U420" s="26"/>
      <c r="V420" s="26"/>
      <c r="W420" s="26"/>
      <c r="X420" s="26"/>
      <c r="Y420" s="26"/>
      <c r="Z420" s="26"/>
      <c r="AA420" s="41"/>
      <c r="AB420" s="26"/>
      <c r="AC420" s="26"/>
      <c r="AD420" s="26"/>
      <c r="AE420" s="26"/>
      <c r="AF420" s="26"/>
      <c r="AG420" s="26"/>
      <c r="AH420" s="41"/>
      <c r="AI420" s="26"/>
      <c r="AJ420" s="26"/>
      <c r="AK420" s="26"/>
      <c r="AL420" s="26"/>
      <c r="AM420" s="26"/>
      <c r="AN420" s="41"/>
      <c r="AO420" s="26"/>
      <c r="AP420" s="26"/>
      <c r="AQ420" s="26"/>
      <c r="AR420" s="26"/>
      <c r="AS420" s="26"/>
      <c r="AT420" s="26"/>
      <c r="AU420" s="26"/>
      <c r="AV420" s="26"/>
      <c r="AW420" s="26"/>
      <c r="BD420" s="27"/>
      <c r="BT420" s="73"/>
      <c r="BU420" s="73"/>
      <c r="BV420" s="73"/>
      <c r="BW420" s="73"/>
      <c r="BX420" s="73"/>
      <c r="BY420" s="73"/>
    </row>
    <row r="421" spans="16:77" s="25" customFormat="1" x14ac:dyDescent="0.25">
      <c r="P421" s="26"/>
      <c r="R421" s="26"/>
      <c r="S421" s="26"/>
      <c r="T421" s="26"/>
      <c r="U421" s="26"/>
      <c r="V421" s="26"/>
      <c r="W421" s="26"/>
      <c r="X421" s="26"/>
      <c r="Y421" s="26"/>
      <c r="Z421" s="26"/>
      <c r="AA421" s="41"/>
      <c r="AB421" s="26"/>
      <c r="AC421" s="26"/>
      <c r="AD421" s="26"/>
      <c r="AE421" s="26"/>
      <c r="AF421" s="26"/>
      <c r="AG421" s="26"/>
      <c r="AH421" s="41"/>
      <c r="AI421" s="26"/>
      <c r="AJ421" s="26"/>
      <c r="AK421" s="26"/>
      <c r="AL421" s="26"/>
      <c r="AM421" s="26"/>
      <c r="AN421" s="41"/>
      <c r="AO421" s="26"/>
      <c r="AP421" s="26"/>
      <c r="AQ421" s="26"/>
      <c r="AR421" s="26"/>
      <c r="AS421" s="26"/>
      <c r="AT421" s="26"/>
      <c r="AU421" s="26"/>
      <c r="AV421" s="26"/>
      <c r="AW421" s="26"/>
      <c r="BD421" s="27"/>
      <c r="BT421" s="73"/>
      <c r="BU421" s="73"/>
      <c r="BV421" s="73"/>
      <c r="BW421" s="73"/>
      <c r="BX421" s="73"/>
      <c r="BY421" s="73"/>
    </row>
    <row r="422" spans="16:77" s="25" customFormat="1" x14ac:dyDescent="0.25">
      <c r="P422" s="26"/>
      <c r="R422" s="26"/>
      <c r="S422" s="26"/>
      <c r="T422" s="26"/>
      <c r="U422" s="26"/>
      <c r="V422" s="26"/>
      <c r="W422" s="26"/>
      <c r="X422" s="26"/>
      <c r="Y422" s="26"/>
      <c r="Z422" s="26"/>
      <c r="AA422" s="41"/>
      <c r="AB422" s="26"/>
      <c r="AC422" s="26"/>
      <c r="AD422" s="26"/>
      <c r="AE422" s="26"/>
      <c r="AF422" s="26"/>
      <c r="AG422" s="26"/>
      <c r="AH422" s="41"/>
      <c r="AI422" s="26"/>
      <c r="AJ422" s="26"/>
      <c r="AK422" s="26"/>
      <c r="AL422" s="26"/>
      <c r="AM422" s="26"/>
      <c r="AN422" s="41"/>
      <c r="AO422" s="26"/>
      <c r="AP422" s="26"/>
      <c r="AQ422" s="26"/>
      <c r="AR422" s="26"/>
      <c r="AS422" s="26"/>
      <c r="AT422" s="26"/>
      <c r="AU422" s="26"/>
      <c r="AV422" s="26"/>
      <c r="AW422" s="26"/>
      <c r="BD422" s="27"/>
      <c r="BT422" s="73"/>
      <c r="BU422" s="73"/>
      <c r="BV422" s="73"/>
      <c r="BW422" s="73"/>
      <c r="BX422" s="73"/>
      <c r="BY422" s="73"/>
    </row>
    <row r="423" spans="16:77" s="25" customFormat="1" x14ac:dyDescent="0.25">
      <c r="P423" s="26"/>
      <c r="R423" s="26"/>
      <c r="S423" s="26"/>
      <c r="T423" s="26"/>
      <c r="U423" s="26"/>
      <c r="V423" s="26"/>
      <c r="W423" s="26"/>
      <c r="X423" s="26"/>
      <c r="Y423" s="26"/>
      <c r="Z423" s="26"/>
      <c r="AA423" s="41"/>
      <c r="AB423" s="26"/>
      <c r="AC423" s="26"/>
      <c r="AD423" s="26"/>
      <c r="AE423" s="26"/>
      <c r="AF423" s="26"/>
      <c r="AG423" s="26"/>
      <c r="AH423" s="41"/>
      <c r="AI423" s="26"/>
      <c r="AJ423" s="26"/>
      <c r="AK423" s="26"/>
      <c r="AL423" s="26"/>
      <c r="AM423" s="26"/>
      <c r="AN423" s="41"/>
      <c r="AO423" s="26"/>
      <c r="AP423" s="26"/>
      <c r="AQ423" s="26"/>
      <c r="AR423" s="26"/>
      <c r="AS423" s="26"/>
      <c r="AT423" s="26"/>
      <c r="AU423" s="26"/>
      <c r="AV423" s="26"/>
      <c r="AW423" s="26"/>
      <c r="BD423" s="27"/>
      <c r="BT423" s="73"/>
      <c r="BU423" s="73"/>
      <c r="BV423" s="73"/>
      <c r="BW423" s="73"/>
      <c r="BX423" s="73"/>
      <c r="BY423" s="73"/>
    </row>
    <row r="424" spans="16:77" s="25" customFormat="1" x14ac:dyDescent="0.25">
      <c r="P424" s="26"/>
      <c r="R424" s="26"/>
      <c r="S424" s="26"/>
      <c r="T424" s="26"/>
      <c r="U424" s="26"/>
      <c r="V424" s="26"/>
      <c r="W424" s="26"/>
      <c r="X424" s="26"/>
      <c r="Y424" s="26"/>
      <c r="Z424" s="26"/>
      <c r="AA424" s="41"/>
      <c r="AB424" s="26"/>
      <c r="AC424" s="26"/>
      <c r="AD424" s="26"/>
      <c r="AE424" s="26"/>
      <c r="AF424" s="26"/>
      <c r="AG424" s="26"/>
      <c r="AH424" s="41"/>
      <c r="AI424" s="26"/>
      <c r="AJ424" s="26"/>
      <c r="AK424" s="26"/>
      <c r="AL424" s="26"/>
      <c r="AM424" s="26"/>
      <c r="AN424" s="41"/>
      <c r="AO424" s="26"/>
      <c r="AP424" s="26"/>
      <c r="AQ424" s="26"/>
      <c r="AR424" s="26"/>
      <c r="AS424" s="26"/>
      <c r="AT424" s="26"/>
      <c r="AU424" s="26"/>
      <c r="AV424" s="26"/>
      <c r="AW424" s="26"/>
      <c r="BD424" s="27"/>
      <c r="BT424" s="73"/>
      <c r="BU424" s="73"/>
      <c r="BV424" s="73"/>
      <c r="BW424" s="73"/>
      <c r="BX424" s="73"/>
      <c r="BY424" s="73"/>
    </row>
    <row r="425" spans="16:77" s="25" customFormat="1" x14ac:dyDescent="0.25">
      <c r="P425" s="26"/>
      <c r="R425" s="26"/>
      <c r="S425" s="26"/>
      <c r="T425" s="26"/>
      <c r="U425" s="26"/>
      <c r="V425" s="26"/>
      <c r="W425" s="26"/>
      <c r="X425" s="26"/>
      <c r="Y425" s="26"/>
      <c r="Z425" s="26"/>
      <c r="AA425" s="41"/>
      <c r="AB425" s="26"/>
      <c r="AC425" s="26"/>
      <c r="AD425" s="26"/>
      <c r="AE425" s="26"/>
      <c r="AF425" s="26"/>
      <c r="AG425" s="26"/>
      <c r="AH425" s="41"/>
      <c r="AI425" s="26"/>
      <c r="AJ425" s="26"/>
      <c r="AK425" s="26"/>
      <c r="AL425" s="26"/>
      <c r="AM425" s="26"/>
      <c r="AN425" s="41"/>
      <c r="AO425" s="26"/>
      <c r="AP425" s="26"/>
      <c r="AQ425" s="26"/>
      <c r="AR425" s="26"/>
      <c r="AS425" s="26"/>
      <c r="AT425" s="26"/>
      <c r="AU425" s="26"/>
      <c r="AV425" s="26"/>
      <c r="AW425" s="26"/>
      <c r="BD425" s="27"/>
      <c r="BT425" s="73"/>
      <c r="BU425" s="73"/>
      <c r="BV425" s="73"/>
      <c r="BW425" s="73"/>
      <c r="BX425" s="73"/>
      <c r="BY425" s="73"/>
    </row>
    <row r="426" spans="16:77" s="25" customFormat="1" x14ac:dyDescent="0.25">
      <c r="P426" s="26"/>
      <c r="R426" s="26"/>
      <c r="S426" s="26"/>
      <c r="T426" s="26"/>
      <c r="U426" s="26"/>
      <c r="V426" s="26"/>
      <c r="W426" s="26"/>
      <c r="X426" s="26"/>
      <c r="Y426" s="26"/>
      <c r="Z426" s="26"/>
      <c r="AA426" s="41"/>
      <c r="AB426" s="26"/>
      <c r="AC426" s="26"/>
      <c r="AD426" s="26"/>
      <c r="AE426" s="26"/>
      <c r="AF426" s="26"/>
      <c r="AG426" s="26"/>
      <c r="AH426" s="41"/>
      <c r="AI426" s="26"/>
      <c r="AJ426" s="26"/>
      <c r="AK426" s="26"/>
      <c r="AL426" s="26"/>
      <c r="AM426" s="26"/>
      <c r="AN426" s="41"/>
      <c r="AO426" s="26"/>
      <c r="AP426" s="26"/>
      <c r="AQ426" s="26"/>
      <c r="AR426" s="26"/>
      <c r="AS426" s="26"/>
      <c r="AT426" s="26"/>
      <c r="AU426" s="26"/>
      <c r="AV426" s="26"/>
      <c r="AW426" s="26"/>
      <c r="BD426" s="27"/>
      <c r="BT426" s="73"/>
      <c r="BU426" s="73"/>
      <c r="BV426" s="73"/>
      <c r="BW426" s="73"/>
      <c r="BX426" s="73"/>
      <c r="BY426" s="73"/>
    </row>
    <row r="427" spans="16:77" s="25" customFormat="1" x14ac:dyDescent="0.25">
      <c r="P427" s="26"/>
      <c r="R427" s="26"/>
      <c r="S427" s="26"/>
      <c r="T427" s="26"/>
      <c r="U427" s="26"/>
      <c r="V427" s="26"/>
      <c r="W427" s="26"/>
      <c r="X427" s="26"/>
      <c r="Y427" s="26"/>
      <c r="Z427" s="26"/>
      <c r="AA427" s="41"/>
      <c r="AB427" s="26"/>
      <c r="AC427" s="26"/>
      <c r="AD427" s="26"/>
      <c r="AE427" s="26"/>
      <c r="AF427" s="26"/>
      <c r="AG427" s="26"/>
      <c r="AH427" s="41"/>
      <c r="AI427" s="26"/>
      <c r="AJ427" s="26"/>
      <c r="AK427" s="26"/>
      <c r="AL427" s="26"/>
      <c r="AM427" s="26"/>
      <c r="AN427" s="41"/>
      <c r="AO427" s="26"/>
      <c r="AP427" s="26"/>
      <c r="AQ427" s="26"/>
      <c r="AR427" s="26"/>
      <c r="AS427" s="26"/>
      <c r="AT427" s="26"/>
      <c r="AU427" s="26"/>
      <c r="AV427" s="26"/>
      <c r="AW427" s="26"/>
      <c r="BD427" s="27"/>
      <c r="BT427" s="73"/>
      <c r="BU427" s="73"/>
      <c r="BV427" s="73"/>
      <c r="BW427" s="73"/>
      <c r="BX427" s="73"/>
      <c r="BY427" s="73"/>
    </row>
    <row r="428" spans="16:77" s="25" customFormat="1" x14ac:dyDescent="0.25">
      <c r="P428" s="26"/>
      <c r="R428" s="26"/>
      <c r="S428" s="26"/>
      <c r="T428" s="26"/>
      <c r="U428" s="26"/>
      <c r="V428" s="26"/>
      <c r="W428" s="26"/>
      <c r="X428" s="26"/>
      <c r="Y428" s="26"/>
      <c r="Z428" s="26"/>
      <c r="AA428" s="41"/>
      <c r="AB428" s="26"/>
      <c r="AC428" s="26"/>
      <c r="AD428" s="26"/>
      <c r="AE428" s="26"/>
      <c r="AF428" s="26"/>
      <c r="AG428" s="26"/>
      <c r="AH428" s="41"/>
      <c r="AI428" s="26"/>
      <c r="AJ428" s="26"/>
      <c r="AK428" s="26"/>
      <c r="AL428" s="26"/>
      <c r="AM428" s="26"/>
      <c r="AN428" s="41"/>
      <c r="AO428" s="26"/>
      <c r="AP428" s="26"/>
      <c r="AQ428" s="26"/>
      <c r="AR428" s="26"/>
      <c r="AS428" s="26"/>
      <c r="AT428" s="26"/>
      <c r="AU428" s="26"/>
      <c r="AV428" s="26"/>
      <c r="AW428" s="26"/>
      <c r="BD428" s="27"/>
      <c r="BT428" s="73"/>
      <c r="BU428" s="73"/>
      <c r="BV428" s="73"/>
      <c r="BW428" s="73"/>
      <c r="BX428" s="73"/>
      <c r="BY428" s="73"/>
    </row>
    <row r="429" spans="16:77" s="25" customFormat="1" x14ac:dyDescent="0.25">
      <c r="P429" s="26"/>
      <c r="R429" s="26"/>
      <c r="S429" s="26"/>
      <c r="T429" s="26"/>
      <c r="U429" s="26"/>
      <c r="V429" s="26"/>
      <c r="W429" s="26"/>
      <c r="X429" s="26"/>
      <c r="Y429" s="26"/>
      <c r="Z429" s="26"/>
      <c r="AA429" s="41"/>
      <c r="AB429" s="26"/>
      <c r="AC429" s="26"/>
      <c r="AD429" s="26"/>
      <c r="AE429" s="26"/>
      <c r="AF429" s="26"/>
      <c r="AG429" s="26"/>
      <c r="AH429" s="41"/>
      <c r="AI429" s="26"/>
      <c r="AJ429" s="26"/>
      <c r="AK429" s="26"/>
      <c r="AL429" s="26"/>
      <c r="AM429" s="26"/>
      <c r="AN429" s="41"/>
      <c r="AO429" s="26"/>
      <c r="AP429" s="26"/>
      <c r="AQ429" s="26"/>
      <c r="AR429" s="26"/>
      <c r="AS429" s="26"/>
      <c r="AT429" s="26"/>
      <c r="AU429" s="26"/>
      <c r="AV429" s="26"/>
      <c r="AW429" s="26"/>
      <c r="BD429" s="27"/>
      <c r="BT429" s="73"/>
      <c r="BU429" s="73"/>
      <c r="BV429" s="73"/>
      <c r="BW429" s="73"/>
      <c r="BX429" s="73"/>
      <c r="BY429" s="73"/>
    </row>
  </sheetData>
  <sheetProtection algorithmName="SHA-512" hashValue="Kz7xMQ7WOLaqGsvh3KEwTmZyF3jyQvaK7tW11slDH4EIYd0UHtU7Mlx3fwoPTLSRaRcxANEIFNn3kHF8rN6d9w==" saltValue="Q/8klWfAvGXSMJ0mQyMylA==" spinCount="100000" sheet="1" objects="1" scenarios="1"/>
  <mergeCells count="1531">
    <mergeCell ref="BT145:BT162"/>
    <mergeCell ref="BU145:BU162"/>
    <mergeCell ref="BV145:BV162"/>
    <mergeCell ref="BT168:BV168"/>
    <mergeCell ref="BT2:BT14"/>
    <mergeCell ref="BU2:BU14"/>
    <mergeCell ref="BV2:BV14"/>
    <mergeCell ref="BT15:BT23"/>
    <mergeCell ref="BU15:BU23"/>
    <mergeCell ref="BV15:BV23"/>
    <mergeCell ref="BT24:BT73"/>
    <mergeCell ref="BU24:BU73"/>
    <mergeCell ref="BV24:BV73"/>
    <mergeCell ref="BT74:BT83"/>
    <mergeCell ref="BU74:BU83"/>
    <mergeCell ref="BV74:BV83"/>
    <mergeCell ref="BT84:BT131"/>
    <mergeCell ref="BU84:BU131"/>
    <mergeCell ref="BV84:BV131"/>
    <mergeCell ref="BT132:BT144"/>
    <mergeCell ref="BU132:BU144"/>
    <mergeCell ref="BV132:BV144"/>
    <mergeCell ref="BS108:BS130"/>
    <mergeCell ref="BQ132:BQ133"/>
    <mergeCell ref="BR132:BR133"/>
    <mergeCell ref="BS132:BS133"/>
    <mergeCell ref="BQ134:BQ140"/>
    <mergeCell ref="BR134:BR140"/>
    <mergeCell ref="BS134:BS140"/>
    <mergeCell ref="BQ141:BQ144"/>
    <mergeCell ref="BR141:BR144"/>
    <mergeCell ref="BS141:BS144"/>
    <mergeCell ref="BQ145:BQ155"/>
    <mergeCell ref="BR145:BR155"/>
    <mergeCell ref="BS145:BS155"/>
    <mergeCell ref="BQ156:BQ157"/>
    <mergeCell ref="BR156:BR157"/>
    <mergeCell ref="BS156:BS157"/>
    <mergeCell ref="BQ158:BQ159"/>
    <mergeCell ref="BR158:BR159"/>
    <mergeCell ref="BS158:BS159"/>
    <mergeCell ref="AT141:AT143"/>
    <mergeCell ref="AU141:AU143"/>
    <mergeCell ref="AV141:AV143"/>
    <mergeCell ref="AT145:AT152"/>
    <mergeCell ref="AU145:AU152"/>
    <mergeCell ref="AV145:AV162"/>
    <mergeCell ref="AT153:AT154"/>
    <mergeCell ref="AU153:AU154"/>
    <mergeCell ref="AJ108:AJ129"/>
    <mergeCell ref="BQ2:BQ14"/>
    <mergeCell ref="BR2:BR14"/>
    <mergeCell ref="BS2:BS14"/>
    <mergeCell ref="BQ15:BQ23"/>
    <mergeCell ref="BR15:BR23"/>
    <mergeCell ref="BS15:BS23"/>
    <mergeCell ref="BQ24:BQ51"/>
    <mergeCell ref="BR24:BR51"/>
    <mergeCell ref="BS24:BS51"/>
    <mergeCell ref="BQ52:BQ73"/>
    <mergeCell ref="BR52:BR73"/>
    <mergeCell ref="BS52:BS73"/>
    <mergeCell ref="BQ74:BQ83"/>
    <mergeCell ref="BR74:BR83"/>
    <mergeCell ref="BS74:BS83"/>
    <mergeCell ref="BQ84:BQ107"/>
    <mergeCell ref="BR84:BR107"/>
    <mergeCell ref="BS84:BS107"/>
    <mergeCell ref="BQ108:BQ130"/>
    <mergeCell ref="BR108:BR130"/>
    <mergeCell ref="BQ160:BQ162"/>
    <mergeCell ref="BR160:BR162"/>
    <mergeCell ref="BS160:BS162"/>
    <mergeCell ref="AQ2:AQ14"/>
    <mergeCell ref="AU49:AU51"/>
    <mergeCell ref="AT52:AT56"/>
    <mergeCell ref="AU52:AU56"/>
    <mergeCell ref="AV52:AV72"/>
    <mergeCell ref="AT57:AT61"/>
    <mergeCell ref="AU57:AU61"/>
    <mergeCell ref="AT62:AT66"/>
    <mergeCell ref="AU62:AU66"/>
    <mergeCell ref="AT67:AT69"/>
    <mergeCell ref="AU67:AU69"/>
    <mergeCell ref="AT70:AT72"/>
    <mergeCell ref="AU70:AU72"/>
    <mergeCell ref="AT2:AT7"/>
    <mergeCell ref="AU2:AU7"/>
    <mergeCell ref="AV2:AV14"/>
    <mergeCell ref="AV15:AV23"/>
    <mergeCell ref="AT19:AT23"/>
    <mergeCell ref="AU19:AU23"/>
    <mergeCell ref="AT24:AT27"/>
    <mergeCell ref="AU24:AU27"/>
    <mergeCell ref="AV24:AV51"/>
    <mergeCell ref="AT28:AT33"/>
    <mergeCell ref="AU28:AU33"/>
    <mergeCell ref="AT34:AT38"/>
    <mergeCell ref="AU77:AU80"/>
    <mergeCell ref="AT81:AT83"/>
    <mergeCell ref="AU81:AU83"/>
    <mergeCell ref="AY34:AY38"/>
    <mergeCell ref="AY39:AY41"/>
    <mergeCell ref="AY42:AY45"/>
    <mergeCell ref="AY46:AY48"/>
    <mergeCell ref="AX42:AX45"/>
    <mergeCell ref="BA2:BA14"/>
    <mergeCell ref="BA15:BA23"/>
    <mergeCell ref="BA24:BA27"/>
    <mergeCell ref="BA28:BA33"/>
    <mergeCell ref="BA34:BA38"/>
    <mergeCell ref="AX28:AX33"/>
    <mergeCell ref="AX34:AX38"/>
    <mergeCell ref="AZ2:AZ14"/>
    <mergeCell ref="AZ15:AZ23"/>
    <mergeCell ref="AZ24:AZ27"/>
    <mergeCell ref="AZ28:AZ33"/>
    <mergeCell ref="AZ34:AZ38"/>
    <mergeCell ref="BJ52:BJ73"/>
    <mergeCell ref="AY136:AY140"/>
    <mergeCell ref="BA67:BA69"/>
    <mergeCell ref="BA70:BA73"/>
    <mergeCell ref="BA62:BA66"/>
    <mergeCell ref="BA74:BA76"/>
    <mergeCell ref="BH132:BH133"/>
    <mergeCell ref="BG24:BG51"/>
    <mergeCell ref="BB134:BB140"/>
    <mergeCell ref="BC134:BC140"/>
    <mergeCell ref="AZ39:AZ41"/>
    <mergeCell ref="AZ42:AZ45"/>
    <mergeCell ref="AZ46:AZ48"/>
    <mergeCell ref="AZ49:AZ51"/>
    <mergeCell ref="AZ81:AZ83"/>
    <mergeCell ref="AU34:AU38"/>
    <mergeCell ref="AT39:AT41"/>
    <mergeCell ref="AU39:AU41"/>
    <mergeCell ref="AT42:AT45"/>
    <mergeCell ref="AU42:AU45"/>
    <mergeCell ref="AT46:AT48"/>
    <mergeCell ref="AU46:AU48"/>
    <mergeCell ref="AT84:AT86"/>
    <mergeCell ref="AU84:AU86"/>
    <mergeCell ref="AV84:AV107"/>
    <mergeCell ref="AT87:AT89"/>
    <mergeCell ref="AU87:AU89"/>
    <mergeCell ref="AT90:AT92"/>
    <mergeCell ref="AU90:AU92"/>
    <mergeCell ref="AT93:AT95"/>
    <mergeCell ref="AT74:AT76"/>
    <mergeCell ref="AU74:AU76"/>
    <mergeCell ref="BA52:BA56"/>
    <mergeCell ref="AZ57:AZ61"/>
    <mergeCell ref="AZ62:AZ66"/>
    <mergeCell ref="AZ67:AZ69"/>
    <mergeCell ref="AZ74:AZ76"/>
    <mergeCell ref="BB70:BB73"/>
    <mergeCell ref="BC70:BC73"/>
    <mergeCell ref="BD24:BD73"/>
    <mergeCell ref="BA39:BA41"/>
    <mergeCell ref="BA57:BA61"/>
    <mergeCell ref="AO108:AO129"/>
    <mergeCell ref="AN127:AN129"/>
    <mergeCell ref="BA42:BA45"/>
    <mergeCell ref="BA46:BA48"/>
    <mergeCell ref="AR46:AR48"/>
    <mergeCell ref="AS46:AS48"/>
    <mergeCell ref="BJ141:BJ144"/>
    <mergeCell ref="BI141:BI144"/>
    <mergeCell ref="BH141:BH144"/>
    <mergeCell ref="BG141:BG144"/>
    <mergeCell ref="BF141:BF144"/>
    <mergeCell ref="BE141:BE144"/>
    <mergeCell ref="BD141:BD144"/>
    <mergeCell ref="BC141:BC144"/>
    <mergeCell ref="BB141:BB144"/>
    <mergeCell ref="AZ141:AZ144"/>
    <mergeCell ref="AY141:AY144"/>
    <mergeCell ref="AX141:AX144"/>
    <mergeCell ref="BI52:BI73"/>
    <mergeCell ref="AU111:AU113"/>
    <mergeCell ref="AT114:AT116"/>
    <mergeCell ref="AU114:AU116"/>
    <mergeCell ref="BP108:BP130"/>
    <mergeCell ref="BO108:BO130"/>
    <mergeCell ref="BN108:BN130"/>
    <mergeCell ref="BM108:BM130"/>
    <mergeCell ref="BL108:BL130"/>
    <mergeCell ref="BK108:BK130"/>
    <mergeCell ref="BJ108:BJ130"/>
    <mergeCell ref="BI108:BI130"/>
    <mergeCell ref="BH108:BH130"/>
    <mergeCell ref="BG108:BG130"/>
    <mergeCell ref="BF108:BF130"/>
    <mergeCell ref="BE108:BE130"/>
    <mergeCell ref="BD108:BD130"/>
    <mergeCell ref="BC108:BC130"/>
    <mergeCell ref="AX129:AX130"/>
    <mergeCell ref="AY129:AY130"/>
    <mergeCell ref="AZ129:AZ130"/>
    <mergeCell ref="BB108:BB130"/>
    <mergeCell ref="AZ145:AZ152"/>
    <mergeCell ref="AQ15:AQ18"/>
    <mergeCell ref="AR15:AR18"/>
    <mergeCell ref="AR19:AR23"/>
    <mergeCell ref="AS15:AS18"/>
    <mergeCell ref="AS19:AS23"/>
    <mergeCell ref="AR24:AR27"/>
    <mergeCell ref="AS24:AS27"/>
    <mergeCell ref="AR28:AR33"/>
    <mergeCell ref="AS28:AS33"/>
    <mergeCell ref="AQ19:AQ51"/>
    <mergeCell ref="AU99:AU101"/>
    <mergeCell ref="AT102:AT104"/>
    <mergeCell ref="AU102:AU104"/>
    <mergeCell ref="AT105:AT107"/>
    <mergeCell ref="AU105:AU107"/>
    <mergeCell ref="AT108:AT110"/>
    <mergeCell ref="AU108:AU110"/>
    <mergeCell ref="AV108:AV129"/>
    <mergeCell ref="AT111:AT113"/>
    <mergeCell ref="AR52:AR56"/>
    <mergeCell ref="AS52:AS56"/>
    <mergeCell ref="AR39:AR41"/>
    <mergeCell ref="AS39:AS41"/>
    <mergeCell ref="AR42:AR45"/>
    <mergeCell ref="AY132:AY133"/>
    <mergeCell ref="AS67:AS69"/>
    <mergeCell ref="AX67:AX69"/>
    <mergeCell ref="AX74:AX76"/>
    <mergeCell ref="AY28:AY33"/>
    <mergeCell ref="AT117:AT119"/>
    <mergeCell ref="AU117:AU119"/>
    <mergeCell ref="AY70:AY73"/>
    <mergeCell ref="AZ70:AZ73"/>
    <mergeCell ref="AT120:AT122"/>
    <mergeCell ref="AU120:AU122"/>
    <mergeCell ref="AT123:AT126"/>
    <mergeCell ref="AU123:AU126"/>
    <mergeCell ref="AT127:AT129"/>
    <mergeCell ref="AU127:AU129"/>
    <mergeCell ref="AT132:AT133"/>
    <mergeCell ref="AU132:AU133"/>
    <mergeCell ref="AV132:AV133"/>
    <mergeCell ref="AN62:AN66"/>
    <mergeCell ref="AZ77:AZ80"/>
    <mergeCell ref="AQ77:AQ130"/>
    <mergeCell ref="AU93:AU95"/>
    <mergeCell ref="AT96:AT98"/>
    <mergeCell ref="AU96:AU98"/>
    <mergeCell ref="AT99:AT101"/>
    <mergeCell ref="AW2:AW162"/>
    <mergeCell ref="AR2:AR7"/>
    <mergeCell ref="AS2:AS7"/>
    <mergeCell ref="AR12:AR14"/>
    <mergeCell ref="AS12:AS14"/>
    <mergeCell ref="AR67:AR69"/>
    <mergeCell ref="AN105:AN107"/>
    <mergeCell ref="AZ52:AZ56"/>
    <mergeCell ref="AY62:AY66"/>
    <mergeCell ref="AY67:AY69"/>
    <mergeCell ref="AY74:AY76"/>
    <mergeCell ref="AT49:AT51"/>
    <mergeCell ref="AY145:AY152"/>
    <mergeCell ref="AZ136:AZ140"/>
    <mergeCell ref="AY77:AY80"/>
    <mergeCell ref="AY81:AY83"/>
    <mergeCell ref="AN84:AN86"/>
    <mergeCell ref="AN87:AN89"/>
    <mergeCell ref="AN90:AN92"/>
    <mergeCell ref="AO84:AO107"/>
    <mergeCell ref="AN93:AN95"/>
    <mergeCell ref="AX120:AX122"/>
    <mergeCell ref="AZ120:AZ122"/>
    <mergeCell ref="AG117:AG119"/>
    <mergeCell ref="AG120:AG122"/>
    <mergeCell ref="AJ84:AJ107"/>
    <mergeCell ref="AK117:AK119"/>
    <mergeCell ref="AG123:AG126"/>
    <mergeCell ref="AG127:AG128"/>
    <mergeCell ref="AG136:AG140"/>
    <mergeCell ref="AL123:AL126"/>
    <mergeCell ref="AL127:AL129"/>
    <mergeCell ref="AL108:AL110"/>
    <mergeCell ref="AL111:AL113"/>
    <mergeCell ref="AL114:AL116"/>
    <mergeCell ref="AL117:AL119"/>
    <mergeCell ref="AX77:AX80"/>
    <mergeCell ref="AX81:AX83"/>
    <mergeCell ref="AX108:AX110"/>
    <mergeCell ref="AH74:AH83"/>
    <mergeCell ref="AR114:AR116"/>
    <mergeCell ref="AS114:AS116"/>
    <mergeCell ref="AN132:AN133"/>
    <mergeCell ref="AN81:AN83"/>
    <mergeCell ref="AV74:AV83"/>
    <mergeCell ref="AT77:AT80"/>
    <mergeCell ref="AG142:AG143"/>
    <mergeCell ref="AG145:AG152"/>
    <mergeCell ref="AF105:AF107"/>
    <mergeCell ref="AF108:AF110"/>
    <mergeCell ref="AF111:AF113"/>
    <mergeCell ref="AF114:AF116"/>
    <mergeCell ref="AF117:AF119"/>
    <mergeCell ref="AF120:AF122"/>
    <mergeCell ref="AF123:AF126"/>
    <mergeCell ref="AF127:AF129"/>
    <mergeCell ref="AF132:AF133"/>
    <mergeCell ref="AF136:AF140"/>
    <mergeCell ref="AF141:AF143"/>
    <mergeCell ref="AF145:AF152"/>
    <mergeCell ref="AJ145:AJ152"/>
    <mergeCell ref="AK145:AK152"/>
    <mergeCell ref="AK87:AK89"/>
    <mergeCell ref="AK90:AK92"/>
    <mergeCell ref="AK93:AK95"/>
    <mergeCell ref="AK96:AK98"/>
    <mergeCell ref="AK99:AK101"/>
    <mergeCell ref="AK102:AK104"/>
    <mergeCell ref="AK105:AK107"/>
    <mergeCell ref="AG87:AG89"/>
    <mergeCell ref="AG90:AG92"/>
    <mergeCell ref="AH145:AH162"/>
    <mergeCell ref="AK127:AK129"/>
    <mergeCell ref="AK108:AK110"/>
    <mergeCell ref="AK111:AK113"/>
    <mergeCell ref="AK114:AK116"/>
    <mergeCell ref="AF49:AF51"/>
    <mergeCell ref="AF52:AF56"/>
    <mergeCell ref="AF57:AF61"/>
    <mergeCell ref="AF62:AF66"/>
    <mergeCell ref="AF67:AF69"/>
    <mergeCell ref="AF70:AF72"/>
    <mergeCell ref="AF74:AF76"/>
    <mergeCell ref="AF77:AF80"/>
    <mergeCell ref="AF81:AF83"/>
    <mergeCell ref="AF84:AF86"/>
    <mergeCell ref="AF87:AF89"/>
    <mergeCell ref="AF90:AF92"/>
    <mergeCell ref="AF93:AF95"/>
    <mergeCell ref="AF96:AF98"/>
    <mergeCell ref="AF99:AF101"/>
    <mergeCell ref="AG111:AG113"/>
    <mergeCell ref="AG114:AG116"/>
    <mergeCell ref="AG93:AG95"/>
    <mergeCell ref="AG96:AG98"/>
    <mergeCell ref="AG99:AG101"/>
    <mergeCell ref="AG102:AG104"/>
    <mergeCell ref="AG105:AG106"/>
    <mergeCell ref="AG108:AG110"/>
    <mergeCell ref="BN2:BN14"/>
    <mergeCell ref="BO2:BO14"/>
    <mergeCell ref="BP2:BP14"/>
    <mergeCell ref="BN15:BN23"/>
    <mergeCell ref="BO15:BO23"/>
    <mergeCell ref="BP15:BP23"/>
    <mergeCell ref="BN24:BN51"/>
    <mergeCell ref="BO24:BO51"/>
    <mergeCell ref="BP24:BP51"/>
    <mergeCell ref="BN74:BN83"/>
    <mergeCell ref="BO74:BO83"/>
    <mergeCell ref="BP74:BP83"/>
    <mergeCell ref="BN84:BN107"/>
    <mergeCell ref="BO84:BO107"/>
    <mergeCell ref="BP84:BP107"/>
    <mergeCell ref="BN52:BN73"/>
    <mergeCell ref="BO52:BO73"/>
    <mergeCell ref="BP52:BP73"/>
    <mergeCell ref="BN132:BN133"/>
    <mergeCell ref="BO132:BO133"/>
    <mergeCell ref="BP132:BP133"/>
    <mergeCell ref="BN134:BN140"/>
    <mergeCell ref="BO134:BO140"/>
    <mergeCell ref="BP134:BP140"/>
    <mergeCell ref="BN145:BN155"/>
    <mergeCell ref="BO145:BO155"/>
    <mergeCell ref="BP145:BP155"/>
    <mergeCell ref="BN156:BN157"/>
    <mergeCell ref="BO156:BO157"/>
    <mergeCell ref="BP156:BP157"/>
    <mergeCell ref="BP141:BP144"/>
    <mergeCell ref="BO141:BO144"/>
    <mergeCell ref="BN141:BN144"/>
    <mergeCell ref="AN153:AN154"/>
    <mergeCell ref="AO145:AO162"/>
    <mergeCell ref="AO132:AO133"/>
    <mergeCell ref="AO134:AO140"/>
    <mergeCell ref="AN141:AN143"/>
    <mergeCell ref="AO141:AO143"/>
    <mergeCell ref="AN136:AN140"/>
    <mergeCell ref="AN145:AN152"/>
    <mergeCell ref="AV134:AV140"/>
    <mergeCell ref="AT136:AT140"/>
    <mergeCell ref="AU136:AU140"/>
    <mergeCell ref="BN158:BN159"/>
    <mergeCell ref="BO158:BO159"/>
    <mergeCell ref="BP158:BP159"/>
    <mergeCell ref="BN160:BN162"/>
    <mergeCell ref="BO160:BO162"/>
    <mergeCell ref="BP160:BP162"/>
    <mergeCell ref="AN108:AN110"/>
    <mergeCell ref="AN111:AN113"/>
    <mergeCell ref="AN114:AN116"/>
    <mergeCell ref="AN117:AN119"/>
    <mergeCell ref="AN120:AN122"/>
    <mergeCell ref="AP2:AP162"/>
    <mergeCell ref="AM120:AM122"/>
    <mergeCell ref="AM136:AM140"/>
    <mergeCell ref="AM145:AM152"/>
    <mergeCell ref="AM153:AM154"/>
    <mergeCell ref="AM62:AM66"/>
    <mergeCell ref="AM67:AM69"/>
    <mergeCell ref="AM70:AM72"/>
    <mergeCell ref="AM74:AM76"/>
    <mergeCell ref="AM77:AM80"/>
    <mergeCell ref="AM81:AM83"/>
    <mergeCell ref="AM84:AM86"/>
    <mergeCell ref="AM87:AM89"/>
    <mergeCell ref="AM90:AM92"/>
    <mergeCell ref="AM93:AM95"/>
    <mergeCell ref="AM96:AM98"/>
    <mergeCell ref="AM99:AM101"/>
    <mergeCell ref="AM102:AM104"/>
    <mergeCell ref="AM105:AM107"/>
    <mergeCell ref="AM111:AM113"/>
    <mergeCell ref="AM123:AM126"/>
    <mergeCell ref="AM108:AM110"/>
    <mergeCell ref="AK46:AK48"/>
    <mergeCell ref="AK49:AK51"/>
    <mergeCell ref="AK52:AK56"/>
    <mergeCell ref="AL52:AL56"/>
    <mergeCell ref="AK57:AK61"/>
    <mergeCell ref="AL57:AL61"/>
    <mergeCell ref="AJ19:AJ23"/>
    <mergeCell ref="AJ15:AJ18"/>
    <mergeCell ref="AK15:AK18"/>
    <mergeCell ref="AL15:AL18"/>
    <mergeCell ref="AK12:AK14"/>
    <mergeCell ref="AL12:AL14"/>
    <mergeCell ref="AL19:AL23"/>
    <mergeCell ref="AL153:AL154"/>
    <mergeCell ref="AL136:AL140"/>
    <mergeCell ref="AL141:AL143"/>
    <mergeCell ref="AM141:AM143"/>
    <mergeCell ref="AO15:AO23"/>
    <mergeCell ref="AN2:AN7"/>
    <mergeCell ref="AN12:AN14"/>
    <mergeCell ref="AN15:AN18"/>
    <mergeCell ref="AN19:AN23"/>
    <mergeCell ref="AN24:AN27"/>
    <mergeCell ref="AN28:AN33"/>
    <mergeCell ref="AN34:AN38"/>
    <mergeCell ref="AN39:AN41"/>
    <mergeCell ref="AN42:AN45"/>
    <mergeCell ref="AN46:AN48"/>
    <mergeCell ref="AN52:AN56"/>
    <mergeCell ref="AN57:AN61"/>
    <mergeCell ref="AY2:AY14"/>
    <mergeCell ref="AT12:AT14"/>
    <mergeCell ref="AU12:AU14"/>
    <mergeCell ref="AT15:AT18"/>
    <mergeCell ref="AU15:AU18"/>
    <mergeCell ref="AX24:AX27"/>
    <mergeCell ref="AO24:AO51"/>
    <mergeCell ref="AO52:AO72"/>
    <mergeCell ref="AR34:AR38"/>
    <mergeCell ref="AS34:AS38"/>
    <mergeCell ref="AR49:AR51"/>
    <mergeCell ref="AS49:AS51"/>
    <mergeCell ref="AR57:AR61"/>
    <mergeCell ref="AS57:AS61"/>
    <mergeCell ref="AR62:AR66"/>
    <mergeCell ref="AS62:AS66"/>
    <mergeCell ref="AS42:AS45"/>
    <mergeCell ref="AX62:AX66"/>
    <mergeCell ref="AX70:AX73"/>
    <mergeCell ref="AX158:AX159"/>
    <mergeCell ref="AM2:AM7"/>
    <mergeCell ref="AM12:AM14"/>
    <mergeCell ref="AM15:AM18"/>
    <mergeCell ref="AM19:AM23"/>
    <mergeCell ref="AM24:AM27"/>
    <mergeCell ref="AM28:AM33"/>
    <mergeCell ref="AM34:AM38"/>
    <mergeCell ref="AM39:AM41"/>
    <mergeCell ref="AM42:AM45"/>
    <mergeCell ref="AM46:AM48"/>
    <mergeCell ref="AM49:AM51"/>
    <mergeCell ref="AM52:AM56"/>
    <mergeCell ref="AM57:AM61"/>
    <mergeCell ref="AL2:AL7"/>
    <mergeCell ref="AL132:AL133"/>
    <mergeCell ref="AY156:AY157"/>
    <mergeCell ref="AY158:AY159"/>
    <mergeCell ref="AY87:AY89"/>
    <mergeCell ref="AY90:AY92"/>
    <mergeCell ref="AY93:AY95"/>
    <mergeCell ref="AY96:AY98"/>
    <mergeCell ref="AY99:AY101"/>
    <mergeCell ref="AY102:AY104"/>
    <mergeCell ref="AY105:AY107"/>
    <mergeCell ref="AY108:AY110"/>
    <mergeCell ref="AY111:AY113"/>
    <mergeCell ref="AY120:AY122"/>
    <mergeCell ref="AY123:AY128"/>
    <mergeCell ref="AY114:AY116"/>
    <mergeCell ref="AY15:AY23"/>
    <mergeCell ref="AY24:AY27"/>
    <mergeCell ref="AL145:AL152"/>
    <mergeCell ref="AM117:AM119"/>
    <mergeCell ref="AZ117:AZ119"/>
    <mergeCell ref="W127:W129"/>
    <mergeCell ref="X127:X129"/>
    <mergeCell ref="Y123:Y126"/>
    <mergeCell ref="U123:U126"/>
    <mergeCell ref="U127:U129"/>
    <mergeCell ref="T127:T129"/>
    <mergeCell ref="S127:S129"/>
    <mergeCell ref="Y127:Y129"/>
    <mergeCell ref="AZ160:AZ162"/>
    <mergeCell ref="AX87:AX89"/>
    <mergeCell ref="AX90:AX92"/>
    <mergeCell ref="AX93:AX95"/>
    <mergeCell ref="AX96:AX98"/>
    <mergeCell ref="AX99:AX101"/>
    <mergeCell ref="AX102:AX104"/>
    <mergeCell ref="AX105:AX107"/>
    <mergeCell ref="AZ87:AZ89"/>
    <mergeCell ref="AZ90:AZ92"/>
    <mergeCell ref="AZ93:AZ95"/>
    <mergeCell ref="AZ96:AZ98"/>
    <mergeCell ref="AZ99:AZ101"/>
    <mergeCell ref="AZ102:AZ104"/>
    <mergeCell ref="AZ105:AZ107"/>
    <mergeCell ref="AZ108:AZ110"/>
    <mergeCell ref="AZ132:AZ133"/>
    <mergeCell ref="S117:S119"/>
    <mergeCell ref="AN123:AN126"/>
    <mergeCell ref="Y108:Y110"/>
    <mergeCell ref="Y117:Y119"/>
    <mergeCell ref="AC132:AC133"/>
    <mergeCell ref="AD132:AD133"/>
    <mergeCell ref="AG132:AG133"/>
    <mergeCell ref="AH132:AH143"/>
    <mergeCell ref="AC127:AC129"/>
    <mergeCell ref="AD114:AD116"/>
    <mergeCell ref="AE114:AE116"/>
    <mergeCell ref="AD117:AD119"/>
    <mergeCell ref="AE117:AE119"/>
    <mergeCell ref="AD120:AD122"/>
    <mergeCell ref="AE120:AE122"/>
    <mergeCell ref="AK153:AK154"/>
    <mergeCell ref="AJ141:AJ143"/>
    <mergeCell ref="AK141:AK143"/>
    <mergeCell ref="AJ153:AJ154"/>
    <mergeCell ref="AJ132:AJ133"/>
    <mergeCell ref="AK132:AK133"/>
    <mergeCell ref="AJ136:AJ140"/>
    <mergeCell ref="AK136:AK140"/>
    <mergeCell ref="AG153:AG154"/>
    <mergeCell ref="AE136:AE140"/>
    <mergeCell ref="AI2:AI162"/>
    <mergeCell ref="AF2:AF7"/>
    <mergeCell ref="AF12:AF14"/>
    <mergeCell ref="AF15:AF18"/>
    <mergeCell ref="AF19:AF23"/>
    <mergeCell ref="AF24:AF27"/>
    <mergeCell ref="AF28:AF33"/>
    <mergeCell ref="AK123:AK126"/>
    <mergeCell ref="AK2:AK11"/>
    <mergeCell ref="AK24:AK27"/>
    <mergeCell ref="AK28:AK33"/>
    <mergeCell ref="AY153:AY155"/>
    <mergeCell ref="AC136:AC140"/>
    <mergeCell ref="AD136:AD140"/>
    <mergeCell ref="AC141:AC143"/>
    <mergeCell ref="AD141:AD143"/>
    <mergeCell ref="AE141:AE143"/>
    <mergeCell ref="AE57:AE61"/>
    <mergeCell ref="AC84:AC107"/>
    <mergeCell ref="AD84:AD86"/>
    <mergeCell ref="AE84:AE86"/>
    <mergeCell ref="AH84:AH129"/>
    <mergeCell ref="AD87:AD89"/>
    <mergeCell ref="AE87:AE89"/>
    <mergeCell ref="AD123:AD126"/>
    <mergeCell ref="AE123:AE126"/>
    <mergeCell ref="AD127:AD129"/>
    <mergeCell ref="AE127:AE129"/>
    <mergeCell ref="AF153:AF154"/>
    <mergeCell ref="AG57:AG61"/>
    <mergeCell ref="AG62:AG66"/>
    <mergeCell ref="AG67:AG69"/>
    <mergeCell ref="AG70:AG71"/>
    <mergeCell ref="AC123:AC126"/>
    <mergeCell ref="AX136:AX140"/>
    <mergeCell ref="AX145:AX152"/>
    <mergeCell ref="AX153:AX155"/>
    <mergeCell ref="AX114:AX116"/>
    <mergeCell ref="AX111:AX113"/>
    <mergeCell ref="AC145:AC152"/>
    <mergeCell ref="AD145:AD152"/>
    <mergeCell ref="AE145:AE152"/>
    <mergeCell ref="AE132:AE133"/>
    <mergeCell ref="AO74:AO83"/>
    <mergeCell ref="AK77:AK80"/>
    <mergeCell ref="AN67:AN69"/>
    <mergeCell ref="AN74:AN76"/>
    <mergeCell ref="AN77:AN80"/>
    <mergeCell ref="AS111:AS113"/>
    <mergeCell ref="AH2:AH14"/>
    <mergeCell ref="AD12:AD14"/>
    <mergeCell ref="AE12:AE14"/>
    <mergeCell ref="AC15:AC18"/>
    <mergeCell ref="AD15:AD18"/>
    <mergeCell ref="AE15:AE18"/>
    <mergeCell ref="AH15:AH23"/>
    <mergeCell ref="AC19:AC23"/>
    <mergeCell ref="AD19:AD23"/>
    <mergeCell ref="AE19:AE23"/>
    <mergeCell ref="AC24:AC51"/>
    <mergeCell ref="AD24:AD27"/>
    <mergeCell ref="AE24:AE27"/>
    <mergeCell ref="AH24:AH72"/>
    <mergeCell ref="AD28:AD33"/>
    <mergeCell ref="AD34:AD38"/>
    <mergeCell ref="AE34:AE38"/>
    <mergeCell ref="AD39:AD41"/>
    <mergeCell ref="AE39:AE41"/>
    <mergeCell ref="AD42:AD45"/>
    <mergeCell ref="AG2:AG7"/>
    <mergeCell ref="AG12:AG14"/>
    <mergeCell ref="AG15:AG18"/>
    <mergeCell ref="AG19:AG23"/>
    <mergeCell ref="AG24:AG27"/>
    <mergeCell ref="AO2:AO14"/>
    <mergeCell ref="AN49:AN51"/>
    <mergeCell ref="AJ2:AJ14"/>
    <mergeCell ref="AE2:AE7"/>
    <mergeCell ref="V136:V140"/>
    <mergeCell ref="V145:V146"/>
    <mergeCell ref="V147:V148"/>
    <mergeCell ref="V149:V152"/>
    <mergeCell ref="V153:V155"/>
    <mergeCell ref="V156:V162"/>
    <mergeCell ref="AC2:AC14"/>
    <mergeCell ref="AD2:AD11"/>
    <mergeCell ref="AD46:AD48"/>
    <mergeCell ref="AD49:AD51"/>
    <mergeCell ref="AC52:AC72"/>
    <mergeCell ref="AD52:AD56"/>
    <mergeCell ref="AD57:AD61"/>
    <mergeCell ref="AD62:AD66"/>
    <mergeCell ref="AD67:AD69"/>
    <mergeCell ref="AD70:AD72"/>
    <mergeCell ref="AC74:AC76"/>
    <mergeCell ref="AD74:AD76"/>
    <mergeCell ref="AC77:AC80"/>
    <mergeCell ref="AD77:AD80"/>
    <mergeCell ref="AC81:AC83"/>
    <mergeCell ref="AD81:AD83"/>
    <mergeCell ref="AD108:AD110"/>
    <mergeCell ref="X117:X119"/>
    <mergeCell ref="X70:X72"/>
    <mergeCell ref="AN70:AN72"/>
    <mergeCell ref="AC153:AC154"/>
    <mergeCell ref="AD153:AD154"/>
    <mergeCell ref="AE153:AE154"/>
    <mergeCell ref="AA2:AA14"/>
    <mergeCell ref="V54:V55"/>
    <mergeCell ref="V57:V58"/>
    <mergeCell ref="V59:V60"/>
    <mergeCell ref="V62:V63"/>
    <mergeCell ref="S57:S61"/>
    <mergeCell ref="S62:S66"/>
    <mergeCell ref="S67:S69"/>
    <mergeCell ref="Q67:Q69"/>
    <mergeCell ref="AE42:AE45"/>
    <mergeCell ref="AE46:AE48"/>
    <mergeCell ref="AE49:AE51"/>
    <mergeCell ref="AE52:AE56"/>
    <mergeCell ref="Y87:Y89"/>
    <mergeCell ref="BD84:BD107"/>
    <mergeCell ref="Q102:Q104"/>
    <mergeCell ref="R102:R104"/>
    <mergeCell ref="S102:S104"/>
    <mergeCell ref="T102:T104"/>
    <mergeCell ref="U102:U104"/>
    <mergeCell ref="X102:X104"/>
    <mergeCell ref="Y102:Y104"/>
    <mergeCell ref="R67:R69"/>
    <mergeCell ref="R70:R72"/>
    <mergeCell ref="W74:W76"/>
    <mergeCell ref="AK67:AK69"/>
    <mergeCell ref="AL67:AL69"/>
    <mergeCell ref="AK70:AK72"/>
    <mergeCell ref="AL70:AL72"/>
    <mergeCell ref="AJ74:AJ76"/>
    <mergeCell ref="AG28:AG33"/>
    <mergeCell ref="AG34:AG38"/>
    <mergeCell ref="AD90:AD92"/>
    <mergeCell ref="AE90:AE92"/>
    <mergeCell ref="AD93:AD95"/>
    <mergeCell ref="AE93:AE95"/>
    <mergeCell ref="AD96:AD98"/>
    <mergeCell ref="AE96:AE98"/>
    <mergeCell ref="AZ84:AZ86"/>
    <mergeCell ref="AL93:AL95"/>
    <mergeCell ref="AL96:AL98"/>
    <mergeCell ref="AL99:AL101"/>
    <mergeCell ref="AL102:AL104"/>
    <mergeCell ref="AL105:AL107"/>
    <mergeCell ref="AL84:AL86"/>
    <mergeCell ref="AL87:AL89"/>
    <mergeCell ref="AK84:AK86"/>
    <mergeCell ref="AN96:AN98"/>
    <mergeCell ref="Q99:Q101"/>
    <mergeCell ref="R99:R101"/>
    <mergeCell ref="S99:S101"/>
    <mergeCell ref="U105:U107"/>
    <mergeCell ref="X105:X107"/>
    <mergeCell ref="Y105:Y107"/>
    <mergeCell ref="Q93:Q95"/>
    <mergeCell ref="R93:R95"/>
    <mergeCell ref="AN99:AN101"/>
    <mergeCell ref="AN102:AN104"/>
    <mergeCell ref="Z2:Z14"/>
    <mergeCell ref="Z15:Z23"/>
    <mergeCell ref="Z24:Z51"/>
    <mergeCell ref="Z52:Z72"/>
    <mergeCell ref="Z74:Z83"/>
    <mergeCell ref="Z134:Z140"/>
    <mergeCell ref="Z145:Z155"/>
    <mergeCell ref="X132:X133"/>
    <mergeCell ref="X136:X140"/>
    <mergeCell ref="X141:X143"/>
    <mergeCell ref="X145:X152"/>
    <mergeCell ref="Y136:Y140"/>
    <mergeCell ref="Y132:Y133"/>
    <mergeCell ref="Z132:Z133"/>
    <mergeCell ref="X15:X18"/>
    <mergeCell ref="T49:T51"/>
    <mergeCell ref="U49:U51"/>
    <mergeCell ref="X49:X51"/>
    <mergeCell ref="Y49:Y51"/>
    <mergeCell ref="T120:T122"/>
    <mergeCell ref="T52:T56"/>
    <mergeCell ref="X120:X122"/>
    <mergeCell ref="Y120:Y122"/>
    <mergeCell ref="T136:T140"/>
    <mergeCell ref="U136:U140"/>
    <mergeCell ref="U145:U152"/>
    <mergeCell ref="T67:T69"/>
    <mergeCell ref="U67:U69"/>
    <mergeCell ref="T70:T72"/>
    <mergeCell ref="T105:T107"/>
    <mergeCell ref="Y67:Y69"/>
    <mergeCell ref="X46:X48"/>
    <mergeCell ref="AL120:AL122"/>
    <mergeCell ref="AK120:AK122"/>
    <mergeCell ref="AG52:AG56"/>
    <mergeCell ref="AG74:AG76"/>
    <mergeCell ref="AG77:AG83"/>
    <mergeCell ref="AG84:AG86"/>
    <mergeCell ref="AF102:AF104"/>
    <mergeCell ref="AK19:AK23"/>
    <mergeCell ref="AJ24:AJ51"/>
    <mergeCell ref="AL24:AL27"/>
    <mergeCell ref="AL28:AL33"/>
    <mergeCell ref="AL34:AL38"/>
    <mergeCell ref="AL39:AL41"/>
    <mergeCell ref="AL42:AL45"/>
    <mergeCell ref="AL46:AL48"/>
    <mergeCell ref="AL49:AL51"/>
    <mergeCell ref="AJ52:AJ72"/>
    <mergeCell ref="AL74:AL76"/>
    <mergeCell ref="AL77:AL80"/>
    <mergeCell ref="AJ77:AJ80"/>
    <mergeCell ref="AJ81:AJ83"/>
    <mergeCell ref="AG46:AG48"/>
    <mergeCell ref="AG49:AG50"/>
    <mergeCell ref="AF39:AF41"/>
    <mergeCell ref="AK74:AK76"/>
    <mergeCell ref="AL81:AL83"/>
    <mergeCell ref="AL90:AL92"/>
    <mergeCell ref="AG39:AG41"/>
    <mergeCell ref="AG42:AG45"/>
    <mergeCell ref="AK34:AK38"/>
    <mergeCell ref="AK39:AK41"/>
    <mergeCell ref="AK42:AK45"/>
    <mergeCell ref="I156:I162"/>
    <mergeCell ref="J153:J155"/>
    <mergeCell ref="K153:K155"/>
    <mergeCell ref="J156:J162"/>
    <mergeCell ref="K156:K162"/>
    <mergeCell ref="T145:T152"/>
    <mergeCell ref="L74:L76"/>
    <mergeCell ref="L24:L51"/>
    <mergeCell ref="J141:J143"/>
    <mergeCell ref="M136:M140"/>
    <mergeCell ref="P34:P38"/>
    <mergeCell ref="P39:P41"/>
    <mergeCell ref="P42:P45"/>
    <mergeCell ref="P52:P56"/>
    <mergeCell ref="P46:P48"/>
    <mergeCell ref="R57:R61"/>
    <mergeCell ref="R62:R66"/>
    <mergeCell ref="R108:R110"/>
    <mergeCell ref="R49:R51"/>
    <mergeCell ref="R120:R122"/>
    <mergeCell ref="T153:T154"/>
    <mergeCell ref="P111:P113"/>
    <mergeCell ref="Q111:Q113"/>
    <mergeCell ref="R111:R113"/>
    <mergeCell ref="S111:S113"/>
    <mergeCell ref="P105:P107"/>
    <mergeCell ref="P102:P104"/>
    <mergeCell ref="P114:P116"/>
    <mergeCell ref="P93:P95"/>
    <mergeCell ref="T93:T95"/>
    <mergeCell ref="T74:T76"/>
    <mergeCell ref="S93:S95"/>
    <mergeCell ref="S145:S152"/>
    <mergeCell ref="S153:S155"/>
    <mergeCell ref="M24:M51"/>
    <mergeCell ref="I153:I155"/>
    <mergeCell ref="U111:U113"/>
    <mergeCell ref="X111:X113"/>
    <mergeCell ref="Y111:Y113"/>
    <mergeCell ref="V108:V110"/>
    <mergeCell ref="AE108:AE110"/>
    <mergeCell ref="W108:W122"/>
    <mergeCell ref="U93:U95"/>
    <mergeCell ref="X93:X95"/>
    <mergeCell ref="Y93:Y95"/>
    <mergeCell ref="R90:R92"/>
    <mergeCell ref="S90:S92"/>
    <mergeCell ref="T90:T92"/>
    <mergeCell ref="U90:U92"/>
    <mergeCell ref="X90:X92"/>
    <mergeCell ref="Y90:Y92"/>
    <mergeCell ref="P70:P72"/>
    <mergeCell ref="Y77:Y80"/>
    <mergeCell ref="Y81:Y83"/>
    <mergeCell ref="Y74:Y76"/>
    <mergeCell ref="X67:X69"/>
    <mergeCell ref="T111:T113"/>
    <mergeCell ref="X108:X110"/>
    <mergeCell ref="Q87:Q89"/>
    <mergeCell ref="R87:R89"/>
    <mergeCell ref="S87:S89"/>
    <mergeCell ref="T87:T89"/>
    <mergeCell ref="U70:U72"/>
    <mergeCell ref="AE102:AE104"/>
    <mergeCell ref="D74:D83"/>
    <mergeCell ref="F74:F83"/>
    <mergeCell ref="BB156:BB157"/>
    <mergeCell ref="BC156:BC157"/>
    <mergeCell ref="BB158:BB159"/>
    <mergeCell ref="BC158:BC159"/>
    <mergeCell ref="J77:J83"/>
    <mergeCell ref="K77:K83"/>
    <mergeCell ref="L52:L72"/>
    <mergeCell ref="X24:X27"/>
    <mergeCell ref="X28:X33"/>
    <mergeCell ref="X34:X38"/>
    <mergeCell ref="X39:X41"/>
    <mergeCell ref="BB160:BB162"/>
    <mergeCell ref="Q156:Q162"/>
    <mergeCell ref="M77:M83"/>
    <mergeCell ref="AX156:AX157"/>
    <mergeCell ref="J24:J51"/>
    <mergeCell ref="M134:M135"/>
    <mergeCell ref="L134:L135"/>
    <mergeCell ref="P145:P152"/>
    <mergeCell ref="P153:P155"/>
    <mergeCell ref="O145:O162"/>
    <mergeCell ref="L156:L162"/>
    <mergeCell ref="M156:M162"/>
    <mergeCell ref="N145:N162"/>
    <mergeCell ref="R141:R143"/>
    <mergeCell ref="R145:R152"/>
    <mergeCell ref="R153:R155"/>
    <mergeCell ref="S136:S140"/>
    <mergeCell ref="P90:P92"/>
    <mergeCell ref="Q84:Q86"/>
    <mergeCell ref="BH145:BH155"/>
    <mergeCell ref="BB145:BB155"/>
    <mergeCell ref="BC145:BC155"/>
    <mergeCell ref="BD145:BD155"/>
    <mergeCell ref="U153:U155"/>
    <mergeCell ref="C2:C162"/>
    <mergeCell ref="B2:B162"/>
    <mergeCell ref="A2:A162"/>
    <mergeCell ref="F145:F162"/>
    <mergeCell ref="G145:G162"/>
    <mergeCell ref="H145:H162"/>
    <mergeCell ref="K2:K14"/>
    <mergeCell ref="K19:K23"/>
    <mergeCell ref="K24:K51"/>
    <mergeCell ref="H24:H51"/>
    <mergeCell ref="I24:I51"/>
    <mergeCell ref="E132:E143"/>
    <mergeCell ref="I145:I152"/>
    <mergeCell ref="J145:J152"/>
    <mergeCell ref="D132:D143"/>
    <mergeCell ref="J108:J122"/>
    <mergeCell ref="J2:J14"/>
    <mergeCell ref="D145:D162"/>
    <mergeCell ref="D2:D14"/>
    <mergeCell ref="E2:E14"/>
    <mergeCell ref="F2:F14"/>
    <mergeCell ref="E52:E72"/>
    <mergeCell ref="G123:G129"/>
    <mergeCell ref="F123:F129"/>
    <mergeCell ref="D24:D72"/>
    <mergeCell ref="U87:U89"/>
    <mergeCell ref="X87:X89"/>
    <mergeCell ref="D15:D23"/>
    <mergeCell ref="F15:F18"/>
    <mergeCell ref="G19:G23"/>
    <mergeCell ref="I19:I23"/>
    <mergeCell ref="J19:J23"/>
    <mergeCell ref="BF160:BF162"/>
    <mergeCell ref="BG160:BG162"/>
    <mergeCell ref="BH160:BH162"/>
    <mergeCell ref="U156:U162"/>
    <mergeCell ref="BD160:BD162"/>
    <mergeCell ref="BE160:BE162"/>
    <mergeCell ref="BC160:BC162"/>
    <mergeCell ref="Z156:Z157"/>
    <mergeCell ref="Z158:Z159"/>
    <mergeCell ref="Z160:Z162"/>
    <mergeCell ref="BH156:BH157"/>
    <mergeCell ref="BG156:BG157"/>
    <mergeCell ref="BF156:BF157"/>
    <mergeCell ref="BE156:BE157"/>
    <mergeCell ref="BD156:BD157"/>
    <mergeCell ref="BD158:BD159"/>
    <mergeCell ref="BE158:BE159"/>
    <mergeCell ref="BF158:BF159"/>
    <mergeCell ref="BG158:BG159"/>
    <mergeCell ref="BH158:BH159"/>
    <mergeCell ref="AB2:AB162"/>
    <mergeCell ref="X74:X76"/>
    <mergeCell ref="X77:X80"/>
    <mergeCell ref="X81:X83"/>
    <mergeCell ref="BE145:BE155"/>
    <mergeCell ref="S141:S143"/>
    <mergeCell ref="J127:J129"/>
    <mergeCell ref="BF145:BF155"/>
    <mergeCell ref="BG145:BG155"/>
    <mergeCell ref="L127:L129"/>
    <mergeCell ref="K127:K129"/>
    <mergeCell ref="M2:M14"/>
    <mergeCell ref="E15:E18"/>
    <mergeCell ref="G15:G18"/>
    <mergeCell ref="H15:H23"/>
    <mergeCell ref="I15:I18"/>
    <mergeCell ref="J15:J18"/>
    <mergeCell ref="G2:G14"/>
    <mergeCell ref="H2:H14"/>
    <mergeCell ref="I2:I14"/>
    <mergeCell ref="L2:L14"/>
    <mergeCell ref="L19:L23"/>
    <mergeCell ref="M19:M23"/>
    <mergeCell ref="K15:K18"/>
    <mergeCell ref="L15:L18"/>
    <mergeCell ref="M15:M18"/>
    <mergeCell ref="E19:E23"/>
    <mergeCell ref="E24:E51"/>
    <mergeCell ref="F24:F51"/>
    <mergeCell ref="G24:G51"/>
    <mergeCell ref="M141:M143"/>
    <mergeCell ref="N141:N143"/>
    <mergeCell ref="K136:K140"/>
    <mergeCell ref="L136:L140"/>
    <mergeCell ref="G74:G76"/>
    <mergeCell ref="E74:E83"/>
    <mergeCell ref="J74:J76"/>
    <mergeCell ref="L77:L83"/>
    <mergeCell ref="G77:G83"/>
    <mergeCell ref="I77:I83"/>
    <mergeCell ref="M52:M72"/>
    <mergeCell ref="G52:G72"/>
    <mergeCell ref="H52:H72"/>
    <mergeCell ref="I52:I72"/>
    <mergeCell ref="J52:J72"/>
    <mergeCell ref="E123:E129"/>
    <mergeCell ref="J123:J126"/>
    <mergeCell ref="K123:K126"/>
    <mergeCell ref="L123:L126"/>
    <mergeCell ref="M123:M126"/>
    <mergeCell ref="H108:H129"/>
    <mergeCell ref="I108:I122"/>
    <mergeCell ref="K108:K122"/>
    <mergeCell ref="L108:L122"/>
    <mergeCell ref="M108:M122"/>
    <mergeCell ref="H74:H83"/>
    <mergeCell ref="I74:I76"/>
    <mergeCell ref="F84:F107"/>
    <mergeCell ref="E108:E122"/>
    <mergeCell ref="G108:G122"/>
    <mergeCell ref="E84:E107"/>
    <mergeCell ref="M127:M129"/>
    <mergeCell ref="K74:K76"/>
    <mergeCell ref="F52:F72"/>
    <mergeCell ref="P84:P86"/>
    <mergeCell ref="P96:P98"/>
    <mergeCell ref="H134:H140"/>
    <mergeCell ref="J134:J135"/>
    <mergeCell ref="I136:I140"/>
    <mergeCell ref="J136:J140"/>
    <mergeCell ref="I132:I133"/>
    <mergeCell ref="J132:J133"/>
    <mergeCell ref="M132:M133"/>
    <mergeCell ref="K134:K135"/>
    <mergeCell ref="H132:H133"/>
    <mergeCell ref="K132:K133"/>
    <mergeCell ref="L132:L133"/>
    <mergeCell ref="K52:K72"/>
    <mergeCell ref="M74:M76"/>
    <mergeCell ref="E145:E162"/>
    <mergeCell ref="N2:N14"/>
    <mergeCell ref="N15:N23"/>
    <mergeCell ref="N24:N51"/>
    <mergeCell ref="N52:N72"/>
    <mergeCell ref="N74:N83"/>
    <mergeCell ref="F19:F23"/>
    <mergeCell ref="F108:F122"/>
    <mergeCell ref="F132:F143"/>
    <mergeCell ref="G132:G143"/>
    <mergeCell ref="M153:M154"/>
    <mergeCell ref="L153:L154"/>
    <mergeCell ref="K145:K152"/>
    <mergeCell ref="L145:L152"/>
    <mergeCell ref="M145:M152"/>
    <mergeCell ref="K141:K143"/>
    <mergeCell ref="L141:L143"/>
    <mergeCell ref="P132:P133"/>
    <mergeCell ref="P87:P89"/>
    <mergeCell ref="Q132:Q133"/>
    <mergeCell ref="P141:P143"/>
    <mergeCell ref="N108:N129"/>
    <mergeCell ref="N134:N140"/>
    <mergeCell ref="O2:O14"/>
    <mergeCell ref="O15:O23"/>
    <mergeCell ref="O24:O51"/>
    <mergeCell ref="O52:O72"/>
    <mergeCell ref="O74:O83"/>
    <mergeCell ref="N132:N133"/>
    <mergeCell ref="O108:O129"/>
    <mergeCell ref="O132:O133"/>
    <mergeCell ref="O134:O140"/>
    <mergeCell ref="O141:O143"/>
    <mergeCell ref="P108:P110"/>
    <mergeCell ref="P136:P140"/>
    <mergeCell ref="P77:P80"/>
    <mergeCell ref="P81:P83"/>
    <mergeCell ref="P57:P61"/>
    <mergeCell ref="P62:P66"/>
    <mergeCell ref="P67:P69"/>
    <mergeCell ref="P120:P122"/>
    <mergeCell ref="P117:P119"/>
    <mergeCell ref="P2:P11"/>
    <mergeCell ref="P15:P18"/>
    <mergeCell ref="P19:P23"/>
    <mergeCell ref="P24:P27"/>
    <mergeCell ref="P28:P33"/>
    <mergeCell ref="P12:P14"/>
    <mergeCell ref="P49:P51"/>
    <mergeCell ref="AK62:AK66"/>
    <mergeCell ref="AL62:AL66"/>
    <mergeCell ref="AX2:AX14"/>
    <mergeCell ref="AX15:AX23"/>
    <mergeCell ref="AX132:AX133"/>
    <mergeCell ref="AX52:AX56"/>
    <mergeCell ref="AX57:AX61"/>
    <mergeCell ref="AX46:AX48"/>
    <mergeCell ref="T57:T61"/>
    <mergeCell ref="U57:U61"/>
    <mergeCell ref="T62:T66"/>
    <mergeCell ref="U62:U66"/>
    <mergeCell ref="U52:U56"/>
    <mergeCell ref="T46:T48"/>
    <mergeCell ref="U46:U48"/>
    <mergeCell ref="T28:T33"/>
    <mergeCell ref="U28:U33"/>
    <mergeCell ref="T34:T38"/>
    <mergeCell ref="U34:U38"/>
    <mergeCell ref="T39:T41"/>
    <mergeCell ref="U39:U41"/>
    <mergeCell ref="T42:T45"/>
    <mergeCell ref="U42:U45"/>
    <mergeCell ref="U74:U76"/>
    <mergeCell ref="AA15:AA23"/>
    <mergeCell ref="AE28:AE33"/>
    <mergeCell ref="AD99:AD101"/>
    <mergeCell ref="AE99:AE101"/>
    <mergeCell ref="AD102:AD104"/>
    <mergeCell ref="AR111:AR113"/>
    <mergeCell ref="AF42:AF45"/>
    <mergeCell ref="AF46:AF48"/>
    <mergeCell ref="R136:R140"/>
    <mergeCell ref="R132:R133"/>
    <mergeCell ref="AE62:AE66"/>
    <mergeCell ref="AE67:AE69"/>
    <mergeCell ref="AE70:AE72"/>
    <mergeCell ref="AE74:AE76"/>
    <mergeCell ref="R74:R76"/>
    <mergeCell ref="R34:R38"/>
    <mergeCell ref="R39:R41"/>
    <mergeCell ref="R42:R45"/>
    <mergeCell ref="R52:R56"/>
    <mergeCell ref="Q46:Q48"/>
    <mergeCell ref="R46:R48"/>
    <mergeCell ref="Q90:Q92"/>
    <mergeCell ref="Q81:Q83"/>
    <mergeCell ref="R77:R80"/>
    <mergeCell ref="R81:R83"/>
    <mergeCell ref="R84:R86"/>
    <mergeCell ref="Q52:Q56"/>
    <mergeCell ref="Q57:Q61"/>
    <mergeCell ref="Q62:Q66"/>
    <mergeCell ref="AE77:AE80"/>
    <mergeCell ref="AE81:AE83"/>
    <mergeCell ref="AD105:AD107"/>
    <mergeCell ref="AE105:AE107"/>
    <mergeCell ref="AC108:AC122"/>
    <mergeCell ref="AD111:AD113"/>
    <mergeCell ref="AE111:AE113"/>
    <mergeCell ref="Q96:Q98"/>
    <mergeCell ref="R96:R98"/>
    <mergeCell ref="Q105:Q107"/>
    <mergeCell ref="R105:R107"/>
    <mergeCell ref="Q2:Q11"/>
    <mergeCell ref="Q15:Q18"/>
    <mergeCell ref="Q19:Q23"/>
    <mergeCell ref="Q24:Q27"/>
    <mergeCell ref="Q28:Q33"/>
    <mergeCell ref="R2:R11"/>
    <mergeCell ref="R15:R18"/>
    <mergeCell ref="R19:R23"/>
    <mergeCell ref="R24:R27"/>
    <mergeCell ref="R28:R33"/>
    <mergeCell ref="S70:S72"/>
    <mergeCell ref="S74:S76"/>
    <mergeCell ref="S108:S110"/>
    <mergeCell ref="S15:S18"/>
    <mergeCell ref="S24:S27"/>
    <mergeCell ref="S28:S33"/>
    <mergeCell ref="S34:S38"/>
    <mergeCell ref="S39:S41"/>
    <mergeCell ref="S42:S45"/>
    <mergeCell ref="S52:S56"/>
    <mergeCell ref="S49:S51"/>
    <mergeCell ref="S96:S98"/>
    <mergeCell ref="S46:S48"/>
    <mergeCell ref="S77:S80"/>
    <mergeCell ref="Q34:Q38"/>
    <mergeCell ref="Q39:Q41"/>
    <mergeCell ref="Q42:Q45"/>
    <mergeCell ref="Q12:Q14"/>
    <mergeCell ref="R12:R14"/>
    <mergeCell ref="Q70:Q72"/>
    <mergeCell ref="Q74:Q76"/>
    <mergeCell ref="S105:S107"/>
    <mergeCell ref="T132:T133"/>
    <mergeCell ref="U132:U133"/>
    <mergeCell ref="BB24:BB51"/>
    <mergeCell ref="BC24:BC51"/>
    <mergeCell ref="BB52:BB56"/>
    <mergeCell ref="BB57:BB61"/>
    <mergeCell ref="BB62:BB66"/>
    <mergeCell ref="BB67:BB69"/>
    <mergeCell ref="BC52:BC56"/>
    <mergeCell ref="BC57:BC61"/>
    <mergeCell ref="BC62:BC66"/>
    <mergeCell ref="Y42:Y45"/>
    <mergeCell ref="Z84:Z107"/>
    <mergeCell ref="BB84:BB107"/>
    <mergeCell ref="V28:V29"/>
    <mergeCell ref="AS105:AS107"/>
    <mergeCell ref="AR108:AR110"/>
    <mergeCell ref="AS108:AS110"/>
    <mergeCell ref="BA111:BA113"/>
    <mergeCell ref="BA114:BA116"/>
    <mergeCell ref="V64:V65"/>
    <mergeCell ref="V77:V78"/>
    <mergeCell ref="AZ123:AZ128"/>
    <mergeCell ref="AX123:AX128"/>
    <mergeCell ref="AK81:AK83"/>
    <mergeCell ref="AY84:AY86"/>
    <mergeCell ref="AM127:AM129"/>
    <mergeCell ref="AM114:AM116"/>
    <mergeCell ref="AM132:AM133"/>
    <mergeCell ref="AY117:AY119"/>
    <mergeCell ref="AF34:AF38"/>
    <mergeCell ref="X62:X66"/>
    <mergeCell ref="BF52:BF73"/>
    <mergeCell ref="BG52:BG73"/>
    <mergeCell ref="BH52:BH73"/>
    <mergeCell ref="BD134:BD140"/>
    <mergeCell ref="BE134:BE140"/>
    <mergeCell ref="BF134:BF140"/>
    <mergeCell ref="BG134:BG140"/>
    <mergeCell ref="BH134:BH140"/>
    <mergeCell ref="BG132:BG133"/>
    <mergeCell ref="AX49:AX51"/>
    <mergeCell ref="BD74:BD83"/>
    <mergeCell ref="BE74:BE83"/>
    <mergeCell ref="BF74:BF83"/>
    <mergeCell ref="BC84:BC107"/>
    <mergeCell ref="BE84:BE107"/>
    <mergeCell ref="AZ114:AZ116"/>
    <mergeCell ref="AZ111:AZ113"/>
    <mergeCell ref="AY49:AY51"/>
    <mergeCell ref="AY52:AY56"/>
    <mergeCell ref="AY57:AY61"/>
    <mergeCell ref="BE52:BE73"/>
    <mergeCell ref="BA49:BA51"/>
    <mergeCell ref="AX117:AX119"/>
    <mergeCell ref="BC67:BC69"/>
    <mergeCell ref="BF24:BF51"/>
    <mergeCell ref="BD132:BD133"/>
    <mergeCell ref="BE132:BE133"/>
    <mergeCell ref="BE24:BE51"/>
    <mergeCell ref="BB132:BB133"/>
    <mergeCell ref="BC132:BC133"/>
    <mergeCell ref="BF132:BF133"/>
    <mergeCell ref="AX84:AX86"/>
    <mergeCell ref="AX39:AX41"/>
    <mergeCell ref="T84:T86"/>
    <mergeCell ref="U84:U86"/>
    <mergeCell ref="W84:W107"/>
    <mergeCell ref="X84:X86"/>
    <mergeCell ref="Y84:Y86"/>
    <mergeCell ref="U81:U83"/>
    <mergeCell ref="BB74:BB83"/>
    <mergeCell ref="BC74:BC83"/>
    <mergeCell ref="T77:T80"/>
    <mergeCell ref="U77:U80"/>
    <mergeCell ref="W24:W51"/>
    <mergeCell ref="X42:X45"/>
    <mergeCell ref="T99:T101"/>
    <mergeCell ref="U99:U101"/>
    <mergeCell ref="X99:X101"/>
    <mergeCell ref="Y99:Y101"/>
    <mergeCell ref="V30:V31"/>
    <mergeCell ref="V32:V33"/>
    <mergeCell ref="V35:V36"/>
    <mergeCell ref="V37:V38"/>
    <mergeCell ref="V44:V45"/>
    <mergeCell ref="V52:V53"/>
    <mergeCell ref="AR70:AR72"/>
    <mergeCell ref="AS70:AS72"/>
    <mergeCell ref="AQ52:AQ72"/>
    <mergeCell ref="X52:X56"/>
    <mergeCell ref="X57:X61"/>
    <mergeCell ref="Y52:Y56"/>
    <mergeCell ref="Y57:Y61"/>
    <mergeCell ref="Y46:Y48"/>
    <mergeCell ref="Y62:Y66"/>
    <mergeCell ref="Q136:Q140"/>
    <mergeCell ref="S120:S122"/>
    <mergeCell ref="Q114:Q116"/>
    <mergeCell ref="Q117:Q119"/>
    <mergeCell ref="R117:R119"/>
    <mergeCell ref="R127:R129"/>
    <mergeCell ref="BF84:BF107"/>
    <mergeCell ref="BG84:BG107"/>
    <mergeCell ref="BH84:BH107"/>
    <mergeCell ref="S114:S116"/>
    <mergeCell ref="T114:T116"/>
    <mergeCell ref="U114:U116"/>
    <mergeCell ref="X114:X116"/>
    <mergeCell ref="Y114:Y116"/>
    <mergeCell ref="BA105:BA107"/>
    <mergeCell ref="BA108:BA110"/>
    <mergeCell ref="AR90:AR92"/>
    <mergeCell ref="AS90:AS92"/>
    <mergeCell ref="AR93:AR95"/>
    <mergeCell ref="AS93:AS95"/>
    <mergeCell ref="AR96:AR98"/>
    <mergeCell ref="AS96:AS98"/>
    <mergeCell ref="AS120:AS122"/>
    <mergeCell ref="AR123:AR128"/>
    <mergeCell ref="AS123:AS128"/>
    <mergeCell ref="BA123:BA128"/>
    <mergeCell ref="AR99:AR101"/>
    <mergeCell ref="AS99:AS101"/>
    <mergeCell ref="AR102:AR104"/>
    <mergeCell ref="AS102:AS104"/>
    <mergeCell ref="AR105:AR107"/>
    <mergeCell ref="V132:V133"/>
    <mergeCell ref="Y145:Y152"/>
    <mergeCell ref="Y141:Y143"/>
    <mergeCell ref="Q141:Q143"/>
    <mergeCell ref="Q145:Q152"/>
    <mergeCell ref="S132:S133"/>
    <mergeCell ref="Q153:Q155"/>
    <mergeCell ref="BI2:BI14"/>
    <mergeCell ref="BI15:BI23"/>
    <mergeCell ref="BI24:BI51"/>
    <mergeCell ref="BI74:BI83"/>
    <mergeCell ref="BI132:BI133"/>
    <mergeCell ref="BI134:BI140"/>
    <mergeCell ref="BI145:BI155"/>
    <mergeCell ref="X153:X154"/>
    <mergeCell ref="Y2:Y7"/>
    <mergeCell ref="Y15:Y18"/>
    <mergeCell ref="Q77:Q80"/>
    <mergeCell ref="Y19:Y23"/>
    <mergeCell ref="Y24:Y27"/>
    <mergeCell ref="Y28:Y33"/>
    <mergeCell ref="W52:W72"/>
    <mergeCell ref="Z141:Z143"/>
    <mergeCell ref="Y70:Y72"/>
    <mergeCell ref="AA132:AA143"/>
    <mergeCell ref="AA84:AA129"/>
    <mergeCell ref="X96:X98"/>
    <mergeCell ref="Y96:Y98"/>
    <mergeCell ref="W123:W126"/>
    <mergeCell ref="X123:X126"/>
    <mergeCell ref="V19:V20"/>
    <mergeCell ref="V21:V22"/>
    <mergeCell ref="Q49:Q51"/>
    <mergeCell ref="BI156:BI157"/>
    <mergeCell ref="BI158:BI159"/>
    <mergeCell ref="BI160:BI162"/>
    <mergeCell ref="BJ2:BJ14"/>
    <mergeCell ref="BJ15:BJ23"/>
    <mergeCell ref="BJ24:BJ51"/>
    <mergeCell ref="BJ74:BJ83"/>
    <mergeCell ref="BJ132:BJ133"/>
    <mergeCell ref="BJ134:BJ140"/>
    <mergeCell ref="BJ145:BJ155"/>
    <mergeCell ref="BJ156:BJ157"/>
    <mergeCell ref="BJ158:BJ159"/>
    <mergeCell ref="BJ160:BJ162"/>
    <mergeCell ref="W132:W133"/>
    <mergeCell ref="W136:W140"/>
    <mergeCell ref="W141:W143"/>
    <mergeCell ref="W145:W152"/>
    <mergeCell ref="AA24:AA72"/>
    <mergeCell ref="AA74:AA83"/>
    <mergeCell ref="Z108:Z129"/>
    <mergeCell ref="Y34:Y38"/>
    <mergeCell ref="Y39:Y41"/>
    <mergeCell ref="W77:W80"/>
    <mergeCell ref="W81:W83"/>
    <mergeCell ref="AA145:AA162"/>
    <mergeCell ref="W153:W154"/>
    <mergeCell ref="Y153:Y154"/>
    <mergeCell ref="BF15:BF23"/>
    <mergeCell ref="BG15:BG23"/>
    <mergeCell ref="BH15:BH23"/>
    <mergeCell ref="BD15:BD23"/>
    <mergeCell ref="BD2:BD14"/>
    <mergeCell ref="T12:T14"/>
    <mergeCell ref="U12:U14"/>
    <mergeCell ref="X12:X14"/>
    <mergeCell ref="Y12:Y14"/>
    <mergeCell ref="W2:W14"/>
    <mergeCell ref="W15:W18"/>
    <mergeCell ref="W19:W23"/>
    <mergeCell ref="T19:T23"/>
    <mergeCell ref="U19:U23"/>
    <mergeCell ref="X19:X23"/>
    <mergeCell ref="S2:S14"/>
    <mergeCell ref="T15:T18"/>
    <mergeCell ref="U15:U18"/>
    <mergeCell ref="T2:T11"/>
    <mergeCell ref="U2:U11"/>
    <mergeCell ref="U24:U27"/>
    <mergeCell ref="X2:X11"/>
    <mergeCell ref="V2:V3"/>
    <mergeCell ref="V4:V5"/>
    <mergeCell ref="V6:V7"/>
    <mergeCell ref="V17:V18"/>
    <mergeCell ref="T24:T27"/>
    <mergeCell ref="V24:V25"/>
    <mergeCell ref="S19:S23"/>
    <mergeCell ref="BB2:BB14"/>
    <mergeCell ref="BB15:BB23"/>
    <mergeCell ref="BC2:BC14"/>
    <mergeCell ref="BK74:BK83"/>
    <mergeCell ref="BL74:BL83"/>
    <mergeCell ref="BM74:BM83"/>
    <mergeCell ref="BK84:BK107"/>
    <mergeCell ref="BL84:BL107"/>
    <mergeCell ref="BM84:BM107"/>
    <mergeCell ref="BK2:BK14"/>
    <mergeCell ref="BL2:BL14"/>
    <mergeCell ref="BM2:BM14"/>
    <mergeCell ref="BK15:BK23"/>
    <mergeCell ref="BL15:BL23"/>
    <mergeCell ref="BM15:BM23"/>
    <mergeCell ref="BK24:BK51"/>
    <mergeCell ref="BL24:BL51"/>
    <mergeCell ref="BM24:BM51"/>
    <mergeCell ref="BH24:BH51"/>
    <mergeCell ref="BE2:BE14"/>
    <mergeCell ref="BF2:BF14"/>
    <mergeCell ref="BG2:BG14"/>
    <mergeCell ref="BH2:BH14"/>
    <mergeCell ref="BE15:BE23"/>
    <mergeCell ref="BG74:BG83"/>
    <mergeCell ref="BH74:BH83"/>
    <mergeCell ref="BC15:BC23"/>
    <mergeCell ref="BI84:BI107"/>
    <mergeCell ref="BJ84:BJ107"/>
    <mergeCell ref="BK52:BK73"/>
    <mergeCell ref="BL52:BL73"/>
    <mergeCell ref="BM52:BM73"/>
    <mergeCell ref="BK132:BK133"/>
    <mergeCell ref="BL132:BL133"/>
    <mergeCell ref="BM132:BM133"/>
    <mergeCell ref="BK134:BK140"/>
    <mergeCell ref="BL134:BL140"/>
    <mergeCell ref="BM134:BM140"/>
    <mergeCell ref="BK158:BK159"/>
    <mergeCell ref="BL158:BL159"/>
    <mergeCell ref="BM158:BM159"/>
    <mergeCell ref="BK160:BK162"/>
    <mergeCell ref="BL160:BL162"/>
    <mergeCell ref="BM160:BM162"/>
    <mergeCell ref="BK145:BK155"/>
    <mergeCell ref="BL145:BL155"/>
    <mergeCell ref="BM145:BM155"/>
    <mergeCell ref="BK156:BK157"/>
    <mergeCell ref="BL156:BL157"/>
    <mergeCell ref="BM156:BM157"/>
    <mergeCell ref="BM141:BM144"/>
    <mergeCell ref="BL141:BL144"/>
    <mergeCell ref="BK141:BK144"/>
    <mergeCell ref="D84:D129"/>
    <mergeCell ref="P123:P126"/>
    <mergeCell ref="Q123:Q126"/>
    <mergeCell ref="S123:S126"/>
    <mergeCell ref="T123:T126"/>
    <mergeCell ref="R123:R126"/>
    <mergeCell ref="V125:V126"/>
    <mergeCell ref="I123:I126"/>
    <mergeCell ref="O84:O107"/>
    <mergeCell ref="N84:N107"/>
    <mergeCell ref="M84:M107"/>
    <mergeCell ref="L84:L107"/>
    <mergeCell ref="K84:K107"/>
    <mergeCell ref="J84:J107"/>
    <mergeCell ref="I84:I107"/>
    <mergeCell ref="H84:H107"/>
    <mergeCell ref="G84:G107"/>
    <mergeCell ref="Q127:Q129"/>
    <mergeCell ref="P127:P129"/>
    <mergeCell ref="I127:I129"/>
    <mergeCell ref="T117:T119"/>
    <mergeCell ref="U117:U119"/>
    <mergeCell ref="S84:S86"/>
    <mergeCell ref="Q108:Q110"/>
    <mergeCell ref="T108:T110"/>
    <mergeCell ref="U108:U110"/>
    <mergeCell ref="U120:U122"/>
    <mergeCell ref="T96:T98"/>
    <mergeCell ref="U96:U98"/>
    <mergeCell ref="Q120:Q122"/>
    <mergeCell ref="R114:R116"/>
    <mergeCell ref="P99:P101"/>
    <mergeCell ref="T141:T143"/>
    <mergeCell ref="U141:U143"/>
    <mergeCell ref="H141:H143"/>
    <mergeCell ref="I141:I143"/>
    <mergeCell ref="P74:P76"/>
    <mergeCell ref="BA77:BA80"/>
    <mergeCell ref="BA81:BA83"/>
    <mergeCell ref="AR74:AR76"/>
    <mergeCell ref="AS74:AS76"/>
    <mergeCell ref="AQ74:AQ76"/>
    <mergeCell ref="AR77:AR80"/>
    <mergeCell ref="AS77:AS80"/>
    <mergeCell ref="AR81:AR83"/>
    <mergeCell ref="AS81:AS83"/>
    <mergeCell ref="AR84:AR86"/>
    <mergeCell ref="AS84:AS86"/>
    <mergeCell ref="BA84:BA86"/>
    <mergeCell ref="AR87:AR89"/>
    <mergeCell ref="AS87:AS89"/>
    <mergeCell ref="BA87:BA89"/>
    <mergeCell ref="BA90:BA92"/>
    <mergeCell ref="BA93:BA95"/>
    <mergeCell ref="BA96:BA98"/>
    <mergeCell ref="BA99:BA101"/>
    <mergeCell ref="BA102:BA104"/>
    <mergeCell ref="S81:S83"/>
    <mergeCell ref="T81:T83"/>
    <mergeCell ref="BA117:BA119"/>
    <mergeCell ref="BA120:BA122"/>
    <mergeCell ref="AR117:AR119"/>
    <mergeCell ref="AS117:AS119"/>
    <mergeCell ref="AR120:AR122"/>
    <mergeCell ref="BA216:BA220"/>
    <mergeCell ref="BA160:BA162"/>
    <mergeCell ref="AQ141:AQ144"/>
    <mergeCell ref="AR141:AR144"/>
    <mergeCell ref="AS141:AS144"/>
    <mergeCell ref="BA141:BA144"/>
    <mergeCell ref="BA145:BA152"/>
    <mergeCell ref="BA153:BA155"/>
    <mergeCell ref="AS145:AS152"/>
    <mergeCell ref="AR145:AR152"/>
    <mergeCell ref="AQ145:AQ152"/>
    <mergeCell ref="AQ153:AQ154"/>
    <mergeCell ref="AR153:AR154"/>
    <mergeCell ref="AS153:AS154"/>
    <mergeCell ref="BA156:BA157"/>
    <mergeCell ref="BA158:BA159"/>
    <mergeCell ref="BA129:BA130"/>
    <mergeCell ref="AR129:AR130"/>
    <mergeCell ref="AS129:AS130"/>
    <mergeCell ref="BA132:BA133"/>
    <mergeCell ref="AQ132:AQ133"/>
    <mergeCell ref="AR132:AR133"/>
    <mergeCell ref="AS132:AS133"/>
    <mergeCell ref="BA136:BA140"/>
    <mergeCell ref="AQ136:AQ140"/>
    <mergeCell ref="AR136:AR140"/>
    <mergeCell ref="AS136:AS140"/>
    <mergeCell ref="AZ156:AZ157"/>
    <mergeCell ref="AZ158:AZ159"/>
    <mergeCell ref="AZ153:AZ155"/>
    <mergeCell ref="AX160:AX162"/>
    <mergeCell ref="AY160:AY16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FINAL 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Marlene Andrade Hong</dc:creator>
  <cp:lastModifiedBy>RAMON_2019</cp:lastModifiedBy>
  <dcterms:created xsi:type="dcterms:W3CDTF">2019-01-11T19:04:00Z</dcterms:created>
  <dcterms:modified xsi:type="dcterms:W3CDTF">2020-01-29T16:46:10Z</dcterms:modified>
</cp:coreProperties>
</file>